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A33" lockStructure="1"/>
  <bookViews>
    <workbookView xWindow="-45" yWindow="675" windowWidth="9975" windowHeight="5085" tabRatio="890"/>
  </bookViews>
  <sheets>
    <sheet name="Instructions" sheetId="1" r:id="rId1"/>
    <sheet name="Measure Savings" sheetId="2" r:id="rId2"/>
    <sheet name="Inputs" sheetId="3" r:id="rId3"/>
    <sheet name="Utility Data" sheetId="4" r:id="rId4"/>
    <sheet name="Combustion Reports" sheetId="5" r:id="rId5"/>
    <sheet name="Baseline" sheetId="6" r:id="rId6"/>
    <sheet name="Proposed" sheetId="7" r:id="rId7"/>
    <sheet name="Baseline Efficiency" sheetId="8" state="hidden" r:id="rId8"/>
    <sheet name="Proposed Efficiency" sheetId="9" state="hidden" r:id="rId9"/>
    <sheet name="Baseline Cycling Losses" sheetId="14" state="hidden" r:id="rId10"/>
    <sheet name="Proposed Cycling Losses" sheetId="15" state="hidden" r:id="rId11"/>
    <sheet name="Radiation Losses" sheetId="12" state="hidden" r:id="rId12"/>
    <sheet name="DOE Stack Loss Data" sheetId="10" state="hidden" r:id="rId13"/>
    <sheet name="AMBA Radiation Loss Chart" sheetId="13" state="hidden" r:id="rId14"/>
    <sheet name="H2O P sat" sheetId="11" state="hidden" r:id="rId15"/>
  </sheets>
  <definedNames>
    <definedName name="_1__123Graph_ACHART_1" localSheetId="9" hidden="1">'Baseline Cycling Losses'!#REF!</definedName>
    <definedName name="_1__123Graph_ACHART_1" localSheetId="10" hidden="1">'Proposed Cycling Losses'!#REF!</definedName>
    <definedName name="_2__123Graph_ACHART_2" localSheetId="9" hidden="1">'Baseline Cycling Losses'!#REF!</definedName>
    <definedName name="_2__123Graph_ACHART_2" localSheetId="10" hidden="1">'Proposed Cycling Losses'!#REF!</definedName>
    <definedName name="_3__123Graph_BCHART_1" localSheetId="9" hidden="1">'Baseline Cycling Losses'!#REF!</definedName>
    <definedName name="_3__123Graph_BCHART_1" localSheetId="10" hidden="1">'Proposed Cycling Losses'!#REF!</definedName>
    <definedName name="_4__123Graph_BCHART_2" localSheetId="9" hidden="1">'Baseline Cycling Losses'!$G$4:$G$62</definedName>
    <definedName name="_4__123Graph_BCHART_2" localSheetId="10" hidden="1">'Proposed Cycling Losses'!$G$4:$G$57</definedName>
    <definedName name="_5__123Graph_XCHART_1" localSheetId="9" hidden="1">'Baseline Cycling Losses'!$K$4:$K$6</definedName>
    <definedName name="_5__123Graph_XCHART_1" localSheetId="10" hidden="1">'Proposed Cycling Losses'!$K$4:$K$6</definedName>
    <definedName name="_6__123Graph_XCHART_2" localSheetId="9" hidden="1">'Baseline Cycling Losses'!$R$4:$R$65</definedName>
    <definedName name="_6__123Graph_XCHART_2" localSheetId="10" hidden="1">'Proposed Cycling Losses'!$S$4:$S$60</definedName>
    <definedName name="AGC" localSheetId="9">#REF!</definedName>
    <definedName name="AGC" localSheetId="14">#REF!</definedName>
    <definedName name="AGC" localSheetId="6">#REF!</definedName>
    <definedName name="AGC" localSheetId="10">#REF!</definedName>
    <definedName name="AGC">#REF!</definedName>
    <definedName name="Contingency" localSheetId="9">#REF!</definedName>
    <definedName name="Contingency" localSheetId="14">#REF!</definedName>
    <definedName name="Contingency" localSheetId="6">#REF!</definedName>
    <definedName name="Contingency" localSheetId="10">#REF!</definedName>
    <definedName name="Contingency">#REF!</definedName>
    <definedName name="COP" localSheetId="9">#REF!</definedName>
    <definedName name="COP" localSheetId="14">#REF!</definedName>
    <definedName name="COP" localSheetId="6">#REF!</definedName>
    <definedName name="COP" localSheetId="10">#REF!</definedName>
    <definedName name="COP">#REF!</definedName>
    <definedName name="Design" localSheetId="9">#REF!</definedName>
    <definedName name="Design" localSheetId="14">#REF!</definedName>
    <definedName name="Design" localSheetId="6">#REF!</definedName>
    <definedName name="Design" localSheetId="10">#REF!</definedName>
    <definedName name="Design">#REF!</definedName>
    <definedName name="E_Correction" localSheetId="9">#REF!</definedName>
    <definedName name="E_Correction" localSheetId="14">#REF!</definedName>
    <definedName name="E_Correction" localSheetId="6">#REF!</definedName>
    <definedName name="E_Correction" localSheetId="10">#REF!</definedName>
    <definedName name="E_Correction">#REF!</definedName>
    <definedName name="Eff_Heater" localSheetId="9">#REF!</definedName>
    <definedName name="Eff_Heater" localSheetId="14">#REF!</definedName>
    <definedName name="Eff_Heater" localSheetId="6">#REF!</definedName>
    <definedName name="Eff_Heater" localSheetId="10">#REF!</definedName>
    <definedName name="Eff_Heater">#REF!</definedName>
    <definedName name="Ei" localSheetId="9">#REF!</definedName>
    <definedName name="Ei" localSheetId="14">#REF!</definedName>
    <definedName name="Ei" localSheetId="6">#REF!</definedName>
    <definedName name="Ei" localSheetId="10">#REF!</definedName>
    <definedName name="Ei">#REF!</definedName>
    <definedName name="Electric_Cost" localSheetId="9">#REF!</definedName>
    <definedName name="Electric_Cost" localSheetId="14">#REF!</definedName>
    <definedName name="Electric_Cost" localSheetId="6">#REF!</definedName>
    <definedName name="Electric_Cost" localSheetId="10">#REF!</definedName>
    <definedName name="Electric_Cost">#REF!</definedName>
    <definedName name="Ep" localSheetId="9">#REF!</definedName>
    <definedName name="Ep" localSheetId="14">#REF!</definedName>
    <definedName name="Ep" localSheetId="6">#REF!</definedName>
    <definedName name="Ep" localSheetId="10">#REF!</definedName>
    <definedName name="Ep">#REF!</definedName>
    <definedName name="Gas_Cost" localSheetId="9">#REF!</definedName>
    <definedName name="Gas_Cost" localSheetId="14">#REF!</definedName>
    <definedName name="Gas_Cost" localSheetId="6">#REF!</definedName>
    <definedName name="Gas_Cost" localSheetId="10">#REF!</definedName>
    <definedName name="Gas_Cost">#REF!</definedName>
    <definedName name="H" localSheetId="9">#REF!</definedName>
    <definedName name="H" localSheetId="14">#REF!</definedName>
    <definedName name="H" localSheetId="6">#REF!</definedName>
    <definedName name="H" localSheetId="10">#REF!</definedName>
    <definedName name="H">#REF!</definedName>
    <definedName name="Labor_Rate" localSheetId="9">#REF!</definedName>
    <definedName name="Labor_Rate" localSheetId="14">#REF!</definedName>
    <definedName name="Labor_Rate" localSheetId="6">#REF!</definedName>
    <definedName name="Labor_Rate" localSheetId="10">#REF!</definedName>
    <definedName name="Labor_Rate">#REF!</definedName>
    <definedName name="Load_Factor" localSheetId="9">#REF!</definedName>
    <definedName name="Load_Factor" localSheetId="14">#REF!</definedName>
    <definedName name="Load_Factor" localSheetId="6">#REF!</definedName>
    <definedName name="Load_Factor" localSheetId="10">#REF!</definedName>
    <definedName name="Load_Factor">#REF!</definedName>
    <definedName name="NG_Correction" localSheetId="9">#REF!</definedName>
    <definedName name="NG_Correction" localSheetId="14">#REF!</definedName>
    <definedName name="NG_Correction" localSheetId="6">#REF!</definedName>
    <definedName name="NG_Correction" localSheetId="10">#REF!</definedName>
    <definedName name="NG_Correction">#REF!</definedName>
    <definedName name="NG_eff" localSheetId="9">#REF!</definedName>
    <definedName name="NG_eff" localSheetId="14">#REF!</definedName>
    <definedName name="NG_eff" localSheetId="6">#REF!</definedName>
    <definedName name="NG_eff" localSheetId="10">#REF!</definedName>
    <definedName name="NG_eff">#REF!</definedName>
    <definedName name="OandP" localSheetId="9">#REF!</definedName>
    <definedName name="OandP" localSheetId="14">#REF!</definedName>
    <definedName name="OandP" localSheetId="6">#REF!</definedName>
    <definedName name="OandP" localSheetId="10">#REF!</definedName>
    <definedName name="OandP">#REF!</definedName>
    <definedName name="PF" localSheetId="9">#REF!</definedName>
    <definedName name="PF" localSheetId="14">#REF!</definedName>
    <definedName name="PF" localSheetId="6">#REF!</definedName>
    <definedName name="PF" localSheetId="10">#REF!</definedName>
    <definedName name="PF">#REF!</definedName>
    <definedName name="Sales_Tax" localSheetId="9">#REF!</definedName>
    <definedName name="Sales_Tax" localSheetId="14">#REF!</definedName>
    <definedName name="Sales_Tax" localSheetId="6">#REF!</definedName>
    <definedName name="Sales_Tax" localSheetId="10">#REF!</definedName>
    <definedName name="Sales_Tax">#REF!</definedName>
    <definedName name="VFD_Eff" localSheetId="9">#REF!</definedName>
    <definedName name="VFD_Eff" localSheetId="14">#REF!</definedName>
    <definedName name="VFD_Eff" localSheetId="6">#REF!</definedName>
    <definedName name="VFD_Eff" localSheetId="10">#REF!</definedName>
    <definedName name="VFD_Eff">#REF!</definedName>
    <definedName name="Z_E7ACAE69_9EF1_4C13_8DE7_715E540F83CD_.wvu.Cols" localSheetId="4" hidden="1">'Combustion Reports'!$AA:$AK</definedName>
  </definedNames>
  <calcPr calcId="145621" iterate="1" iterateCount="1"/>
  <customWorkbookViews>
    <customWorkbookView name="Jeremy Selwyn - Personal View" guid="{E7ACAE69-9EF1-4C13-8DE7-715E540F83CD}" mergeInterval="0" personalView="1" maximized="1" windowWidth="1362" windowHeight="543" tabRatio="890" activeSheetId="3"/>
  </customWorkbookViews>
</workbook>
</file>

<file path=xl/calcChain.xml><?xml version="1.0" encoding="utf-8"?>
<calcChain xmlns="http://schemas.openxmlformats.org/spreadsheetml/2006/main">
  <c r="G8" i="2" l="1"/>
  <c r="AV5" i="9"/>
  <c r="AW5" i="9"/>
  <c r="AX5" i="9"/>
  <c r="AY5" i="9"/>
  <c r="AZ5" i="9"/>
  <c r="BA5" i="9"/>
  <c r="BB5" i="9"/>
  <c r="BC5" i="9"/>
  <c r="BD5" i="9"/>
  <c r="AV6" i="9"/>
  <c r="AW6" i="9"/>
  <c r="AX6" i="9"/>
  <c r="AY6" i="9"/>
  <c r="AZ6" i="9"/>
  <c r="BA6" i="9"/>
  <c r="BB6" i="9"/>
  <c r="BC6" i="9"/>
  <c r="BD6" i="9"/>
  <c r="AV7" i="9"/>
  <c r="AW7" i="9"/>
  <c r="AX7" i="9"/>
  <c r="AY7" i="9"/>
  <c r="AZ7" i="9"/>
  <c r="BA7" i="9"/>
  <c r="BB7" i="9"/>
  <c r="BC7" i="9"/>
  <c r="BD7" i="9"/>
  <c r="AV8" i="9"/>
  <c r="AW8" i="9"/>
  <c r="AX8" i="9"/>
  <c r="AY8" i="9"/>
  <c r="AZ8" i="9"/>
  <c r="BA8" i="9"/>
  <c r="BB8" i="9"/>
  <c r="BC8" i="9"/>
  <c r="BD8" i="9"/>
  <c r="AV9" i="9"/>
  <c r="AW9" i="9"/>
  <c r="AX9" i="9"/>
  <c r="AY9" i="9"/>
  <c r="AZ9" i="9"/>
  <c r="BA9" i="9"/>
  <c r="BB9" i="9"/>
  <c r="BC9" i="9"/>
  <c r="BD9" i="9"/>
  <c r="AV10" i="9"/>
  <c r="AW10" i="9"/>
  <c r="AX10" i="9"/>
  <c r="AY10" i="9"/>
  <c r="AZ10" i="9"/>
  <c r="BA10" i="9"/>
  <c r="BB10" i="9"/>
  <c r="BC10" i="9"/>
  <c r="BD10" i="9"/>
  <c r="AV11" i="9"/>
  <c r="AW11" i="9"/>
  <c r="AX11" i="9"/>
  <c r="AY11" i="9"/>
  <c r="AZ11" i="9"/>
  <c r="BA11" i="9"/>
  <c r="BB11" i="9"/>
  <c r="BC11" i="9"/>
  <c r="BD11" i="9"/>
  <c r="AV12" i="9"/>
  <c r="AW12" i="9"/>
  <c r="AX12" i="9"/>
  <c r="AY12" i="9"/>
  <c r="AZ12" i="9"/>
  <c r="BA12" i="9"/>
  <c r="BB12" i="9"/>
  <c r="BC12" i="9"/>
  <c r="BD12" i="9"/>
  <c r="AV13" i="9"/>
  <c r="AW13" i="9"/>
  <c r="AX13" i="9"/>
  <c r="AY13" i="9"/>
  <c r="AZ13" i="9"/>
  <c r="BA13" i="9"/>
  <c r="BB13" i="9"/>
  <c r="BC13" i="9"/>
  <c r="BD13" i="9"/>
  <c r="AV14" i="9"/>
  <c r="AW14" i="9"/>
  <c r="AX14" i="9"/>
  <c r="AY14" i="9"/>
  <c r="AZ14" i="9"/>
  <c r="BA14" i="9"/>
  <c r="BB14" i="9"/>
  <c r="BC14" i="9"/>
  <c r="BD14" i="9"/>
  <c r="AV15" i="9"/>
  <c r="AW15" i="9"/>
  <c r="AX15" i="9"/>
  <c r="AY15" i="9"/>
  <c r="AZ15" i="9"/>
  <c r="BA15" i="9"/>
  <c r="BB15" i="9"/>
  <c r="BC15" i="9"/>
  <c r="BD15" i="9"/>
  <c r="AV16" i="9"/>
  <c r="AW16" i="9"/>
  <c r="AX16" i="9"/>
  <c r="AY16" i="9"/>
  <c r="AZ16" i="9"/>
  <c r="BA16" i="9"/>
  <c r="BB16" i="9"/>
  <c r="BC16" i="9"/>
  <c r="BD16" i="9"/>
  <c r="AV17" i="9"/>
  <c r="AW17" i="9"/>
  <c r="AX17" i="9"/>
  <c r="AY17" i="9"/>
  <c r="AZ17" i="9"/>
  <c r="BA17" i="9"/>
  <c r="BB17" i="9"/>
  <c r="BC17" i="9"/>
  <c r="BD17" i="9"/>
  <c r="AV18" i="9"/>
  <c r="AW18" i="9"/>
  <c r="AX18" i="9"/>
  <c r="AY18" i="9"/>
  <c r="AZ18" i="9"/>
  <c r="BA18" i="9"/>
  <c r="BB18" i="9"/>
  <c r="BC18" i="9"/>
  <c r="BD18" i="9"/>
  <c r="AV19" i="9"/>
  <c r="AW19" i="9"/>
  <c r="AX19" i="9"/>
  <c r="AY19" i="9"/>
  <c r="AZ19" i="9"/>
  <c r="BA19" i="9"/>
  <c r="BB19" i="9"/>
  <c r="BC19" i="9"/>
  <c r="BD19" i="9"/>
  <c r="AV20" i="9"/>
  <c r="AW20" i="9"/>
  <c r="AX20" i="9"/>
  <c r="AY20" i="9"/>
  <c r="AZ20" i="9"/>
  <c r="BA20" i="9"/>
  <c r="BB20" i="9"/>
  <c r="BC20" i="9"/>
  <c r="BD20" i="9"/>
  <c r="AV21" i="9"/>
  <c r="AW21" i="9"/>
  <c r="AX21" i="9"/>
  <c r="AY21" i="9"/>
  <c r="AZ21" i="9"/>
  <c r="BA21" i="9"/>
  <c r="BB21" i="9"/>
  <c r="BC21" i="9"/>
  <c r="BD21" i="9"/>
  <c r="AV22" i="9"/>
  <c r="AW22" i="9"/>
  <c r="AX22" i="9"/>
  <c r="AY22" i="9"/>
  <c r="AZ22" i="9"/>
  <c r="BA22" i="9"/>
  <c r="BB22" i="9"/>
  <c r="BC22" i="9"/>
  <c r="BD22" i="9"/>
  <c r="AV23" i="9"/>
  <c r="AW23" i="9"/>
  <c r="AX23" i="9"/>
  <c r="AY23" i="9"/>
  <c r="AZ23" i="9"/>
  <c r="BA23" i="9"/>
  <c r="BB23" i="9"/>
  <c r="BC23" i="9"/>
  <c r="BD23" i="9"/>
  <c r="AV24" i="9"/>
  <c r="AW24" i="9"/>
  <c r="AX24" i="9"/>
  <c r="AY24" i="9"/>
  <c r="AZ24" i="9"/>
  <c r="BA24" i="9"/>
  <c r="BB24" i="9"/>
  <c r="BC24" i="9"/>
  <c r="BD24" i="9"/>
  <c r="AV25" i="9"/>
  <c r="AW25" i="9"/>
  <c r="AX25" i="9"/>
  <c r="AY25" i="9"/>
  <c r="AZ25" i="9"/>
  <c r="BA25" i="9"/>
  <c r="BB25" i="9"/>
  <c r="BC25" i="9"/>
  <c r="BD25" i="9"/>
  <c r="AU6" i="9"/>
  <c r="AU7" i="9"/>
  <c r="AU8" i="9"/>
  <c r="AU9" i="9"/>
  <c r="AU10" i="9"/>
  <c r="AU11" i="9"/>
  <c r="AU12" i="9"/>
  <c r="AU13" i="9"/>
  <c r="AU14" i="9"/>
  <c r="AU15" i="9"/>
  <c r="AU16" i="9"/>
  <c r="AU17" i="9"/>
  <c r="AU18" i="9"/>
  <c r="AU19" i="9"/>
  <c r="AU20" i="9"/>
  <c r="AU21" i="9"/>
  <c r="AU22" i="9"/>
  <c r="AU23" i="9"/>
  <c r="AU24" i="9"/>
  <c r="AU25" i="9"/>
  <c r="AU5" i="9"/>
  <c r="AH5" i="9"/>
  <c r="AI5" i="9"/>
  <c r="AJ5" i="9"/>
  <c r="AK5" i="9"/>
  <c r="AL5" i="9"/>
  <c r="AM5" i="9"/>
  <c r="AN5" i="9"/>
  <c r="AO5" i="9"/>
  <c r="AP5" i="9"/>
  <c r="AH6" i="9"/>
  <c r="AI6" i="9"/>
  <c r="AJ6" i="9"/>
  <c r="AK6" i="9"/>
  <c r="AL6" i="9"/>
  <c r="AM6" i="9"/>
  <c r="AN6" i="9"/>
  <c r="AO6" i="9"/>
  <c r="AP6" i="9"/>
  <c r="AH7" i="9"/>
  <c r="AI7" i="9"/>
  <c r="AJ7" i="9"/>
  <c r="AK7" i="9"/>
  <c r="AL7" i="9"/>
  <c r="AM7" i="9"/>
  <c r="AN7" i="9"/>
  <c r="AO7" i="9"/>
  <c r="AP7" i="9"/>
  <c r="AH8" i="9"/>
  <c r="AI8" i="9"/>
  <c r="AJ8" i="9"/>
  <c r="AK8" i="9"/>
  <c r="AL8" i="9"/>
  <c r="AM8" i="9"/>
  <c r="AN8" i="9"/>
  <c r="AO8" i="9"/>
  <c r="AP8" i="9"/>
  <c r="AH9" i="9"/>
  <c r="AI9" i="9"/>
  <c r="AJ9" i="9"/>
  <c r="AK9" i="9"/>
  <c r="AL9" i="9"/>
  <c r="AM9" i="9"/>
  <c r="AN9" i="9"/>
  <c r="AO9" i="9"/>
  <c r="AP9" i="9"/>
  <c r="AH10" i="9"/>
  <c r="AI10" i="9"/>
  <c r="AJ10" i="9"/>
  <c r="AK10" i="9"/>
  <c r="AL10" i="9"/>
  <c r="AM10" i="9"/>
  <c r="AN10" i="9"/>
  <c r="AO10" i="9"/>
  <c r="AP10" i="9"/>
  <c r="AH11" i="9"/>
  <c r="AI11" i="9"/>
  <c r="AJ11" i="9"/>
  <c r="AK11" i="9"/>
  <c r="AL11" i="9"/>
  <c r="AM11" i="9"/>
  <c r="AN11" i="9"/>
  <c r="AO11" i="9"/>
  <c r="AP11" i="9"/>
  <c r="AH12" i="9"/>
  <c r="AI12" i="9"/>
  <c r="AJ12" i="9"/>
  <c r="AK12" i="9"/>
  <c r="AL12" i="9"/>
  <c r="AM12" i="9"/>
  <c r="AN12" i="9"/>
  <c r="AO12" i="9"/>
  <c r="AP12" i="9"/>
  <c r="AH13" i="9"/>
  <c r="AI13" i="9"/>
  <c r="AJ13" i="9"/>
  <c r="AK13" i="9"/>
  <c r="AL13" i="9"/>
  <c r="AM13" i="9"/>
  <c r="AN13" i="9"/>
  <c r="AO13" i="9"/>
  <c r="AP13" i="9"/>
  <c r="AH14" i="9"/>
  <c r="AI14" i="9"/>
  <c r="AJ14" i="9"/>
  <c r="AK14" i="9"/>
  <c r="AL14" i="9"/>
  <c r="AM14" i="9"/>
  <c r="AN14" i="9"/>
  <c r="AO14" i="9"/>
  <c r="AP14" i="9"/>
  <c r="AH15" i="9"/>
  <c r="AI15" i="9"/>
  <c r="AJ15" i="9"/>
  <c r="AK15" i="9"/>
  <c r="AL15" i="9"/>
  <c r="AM15" i="9"/>
  <c r="AN15" i="9"/>
  <c r="AO15" i="9"/>
  <c r="AP15" i="9"/>
  <c r="AH16" i="9"/>
  <c r="AI16" i="9"/>
  <c r="AJ16" i="9"/>
  <c r="AK16" i="9"/>
  <c r="AL16" i="9"/>
  <c r="AM16" i="9"/>
  <c r="AN16" i="9"/>
  <c r="AO16" i="9"/>
  <c r="AP16" i="9"/>
  <c r="AH17" i="9"/>
  <c r="AI17" i="9"/>
  <c r="AJ17" i="9"/>
  <c r="AK17" i="9"/>
  <c r="AL17" i="9"/>
  <c r="AM17" i="9"/>
  <c r="AN17" i="9"/>
  <c r="AO17" i="9"/>
  <c r="AP17" i="9"/>
  <c r="AH18" i="9"/>
  <c r="AI18" i="9"/>
  <c r="AJ18" i="9"/>
  <c r="AK18" i="9"/>
  <c r="AL18" i="9"/>
  <c r="AM18" i="9"/>
  <c r="AN18" i="9"/>
  <c r="AO18" i="9"/>
  <c r="AP18" i="9"/>
  <c r="AH19" i="9"/>
  <c r="AI19" i="9"/>
  <c r="AJ19" i="9"/>
  <c r="AK19" i="9"/>
  <c r="AL19" i="9"/>
  <c r="AM19" i="9"/>
  <c r="AN19" i="9"/>
  <c r="AO19" i="9"/>
  <c r="AP19" i="9"/>
  <c r="AH20" i="9"/>
  <c r="AI20" i="9"/>
  <c r="AJ20" i="9"/>
  <c r="AK20" i="9"/>
  <c r="AL20" i="9"/>
  <c r="AM20" i="9"/>
  <c r="AN20" i="9"/>
  <c r="AO20" i="9"/>
  <c r="AP20" i="9"/>
  <c r="AH21" i="9"/>
  <c r="AI21" i="9"/>
  <c r="AJ21" i="9"/>
  <c r="AK21" i="9"/>
  <c r="AL21" i="9"/>
  <c r="AM21" i="9"/>
  <c r="AN21" i="9"/>
  <c r="AO21" i="9"/>
  <c r="AP21" i="9"/>
  <c r="AH22" i="9"/>
  <c r="AI22" i="9"/>
  <c r="AJ22" i="9"/>
  <c r="AK22" i="9"/>
  <c r="AL22" i="9"/>
  <c r="AM22" i="9"/>
  <c r="AN22" i="9"/>
  <c r="AO22" i="9"/>
  <c r="AP22" i="9"/>
  <c r="AH23" i="9"/>
  <c r="AI23" i="9"/>
  <c r="AJ23" i="9"/>
  <c r="AK23" i="9"/>
  <c r="AL23" i="9"/>
  <c r="AM23" i="9"/>
  <c r="AN23" i="9"/>
  <c r="AO23" i="9"/>
  <c r="AP23" i="9"/>
  <c r="AH24" i="9"/>
  <c r="AI24" i="9"/>
  <c r="AJ24" i="9"/>
  <c r="AK24" i="9"/>
  <c r="AL24" i="9"/>
  <c r="AM24" i="9"/>
  <c r="AN24" i="9"/>
  <c r="AO24" i="9"/>
  <c r="AP24" i="9"/>
  <c r="AH25" i="9"/>
  <c r="AI25" i="9"/>
  <c r="AJ25" i="9"/>
  <c r="AK25" i="9"/>
  <c r="AL25" i="9"/>
  <c r="AM25" i="9"/>
  <c r="AN25" i="9"/>
  <c r="AO25" i="9"/>
  <c r="AP25" i="9"/>
  <c r="AG6" i="9"/>
  <c r="AG7" i="9"/>
  <c r="AG8" i="9"/>
  <c r="AG9" i="9"/>
  <c r="AG10" i="9"/>
  <c r="AG11" i="9"/>
  <c r="AG12" i="9"/>
  <c r="AG13" i="9"/>
  <c r="AG14" i="9"/>
  <c r="AG15" i="9"/>
  <c r="AG16" i="9"/>
  <c r="AG17" i="9"/>
  <c r="AG18" i="9"/>
  <c r="AG19" i="9"/>
  <c r="AG20" i="9"/>
  <c r="AG21" i="9"/>
  <c r="AG22" i="9"/>
  <c r="AG23" i="9"/>
  <c r="AG24" i="9"/>
  <c r="AG25" i="9"/>
  <c r="AG5" i="9"/>
  <c r="T5" i="9"/>
  <c r="U5" i="9"/>
  <c r="V5" i="9"/>
  <c r="W5" i="9"/>
  <c r="X5" i="9"/>
  <c r="Y5" i="9"/>
  <c r="Z5" i="9"/>
  <c r="AA5" i="9"/>
  <c r="AB5" i="9"/>
  <c r="T6" i="9"/>
  <c r="U6" i="9"/>
  <c r="V6" i="9"/>
  <c r="W6" i="9"/>
  <c r="X6" i="9"/>
  <c r="Y6" i="9"/>
  <c r="Z6" i="9"/>
  <c r="AA6" i="9"/>
  <c r="AB6" i="9"/>
  <c r="T7" i="9"/>
  <c r="U7" i="9"/>
  <c r="V7" i="9"/>
  <c r="W7" i="9"/>
  <c r="X7" i="9"/>
  <c r="Y7" i="9"/>
  <c r="Z7" i="9"/>
  <c r="AA7" i="9"/>
  <c r="AB7" i="9"/>
  <c r="T8" i="9"/>
  <c r="U8" i="9"/>
  <c r="V8" i="9"/>
  <c r="W8" i="9"/>
  <c r="X8" i="9"/>
  <c r="Y8" i="9"/>
  <c r="Z8" i="9"/>
  <c r="AA8" i="9"/>
  <c r="AB8" i="9"/>
  <c r="T9" i="9"/>
  <c r="U9" i="9"/>
  <c r="V9" i="9"/>
  <c r="W9" i="9"/>
  <c r="X9" i="9"/>
  <c r="Y9" i="9"/>
  <c r="Z9" i="9"/>
  <c r="AA9" i="9"/>
  <c r="AB9" i="9"/>
  <c r="T10" i="9"/>
  <c r="U10" i="9"/>
  <c r="V10" i="9"/>
  <c r="W10" i="9"/>
  <c r="X10" i="9"/>
  <c r="Y10" i="9"/>
  <c r="Z10" i="9"/>
  <c r="AA10" i="9"/>
  <c r="AB10" i="9"/>
  <c r="T11" i="9"/>
  <c r="U11" i="9"/>
  <c r="V11" i="9"/>
  <c r="W11" i="9"/>
  <c r="X11" i="9"/>
  <c r="Y11" i="9"/>
  <c r="Z11" i="9"/>
  <c r="AA11" i="9"/>
  <c r="AB11" i="9"/>
  <c r="T12" i="9"/>
  <c r="U12" i="9"/>
  <c r="V12" i="9"/>
  <c r="W12" i="9"/>
  <c r="X12" i="9"/>
  <c r="Y12" i="9"/>
  <c r="Z12" i="9"/>
  <c r="AA12" i="9"/>
  <c r="AB12" i="9"/>
  <c r="T13" i="9"/>
  <c r="U13" i="9"/>
  <c r="V13" i="9"/>
  <c r="W13" i="9"/>
  <c r="X13" i="9"/>
  <c r="Y13" i="9"/>
  <c r="Z13" i="9"/>
  <c r="AA13" i="9"/>
  <c r="AB13" i="9"/>
  <c r="T14" i="9"/>
  <c r="U14" i="9"/>
  <c r="V14" i="9"/>
  <c r="W14" i="9"/>
  <c r="X14" i="9"/>
  <c r="Y14" i="9"/>
  <c r="Z14" i="9"/>
  <c r="AA14" i="9"/>
  <c r="AB14" i="9"/>
  <c r="T15" i="9"/>
  <c r="U15" i="9"/>
  <c r="V15" i="9"/>
  <c r="W15" i="9"/>
  <c r="X15" i="9"/>
  <c r="Y15" i="9"/>
  <c r="Z15" i="9"/>
  <c r="AA15" i="9"/>
  <c r="AB15" i="9"/>
  <c r="T16" i="9"/>
  <c r="U16" i="9"/>
  <c r="V16" i="9"/>
  <c r="W16" i="9"/>
  <c r="X16" i="9"/>
  <c r="Y16" i="9"/>
  <c r="Z16" i="9"/>
  <c r="AA16" i="9"/>
  <c r="AB16" i="9"/>
  <c r="T17" i="9"/>
  <c r="U17" i="9"/>
  <c r="V17" i="9"/>
  <c r="W17" i="9"/>
  <c r="X17" i="9"/>
  <c r="Y17" i="9"/>
  <c r="Z17" i="9"/>
  <c r="AA17" i="9"/>
  <c r="AB17" i="9"/>
  <c r="T18" i="9"/>
  <c r="U18" i="9"/>
  <c r="V18" i="9"/>
  <c r="W18" i="9"/>
  <c r="X18" i="9"/>
  <c r="Y18" i="9"/>
  <c r="Z18" i="9"/>
  <c r="AA18" i="9"/>
  <c r="AB18" i="9"/>
  <c r="T19" i="9"/>
  <c r="U19" i="9"/>
  <c r="V19" i="9"/>
  <c r="W19" i="9"/>
  <c r="X19" i="9"/>
  <c r="Y19" i="9"/>
  <c r="Z19" i="9"/>
  <c r="AA19" i="9"/>
  <c r="AB19" i="9"/>
  <c r="T20" i="9"/>
  <c r="U20" i="9"/>
  <c r="V20" i="9"/>
  <c r="W20" i="9"/>
  <c r="X20" i="9"/>
  <c r="Y20" i="9"/>
  <c r="Z20" i="9"/>
  <c r="AA20" i="9"/>
  <c r="AB20" i="9"/>
  <c r="T21" i="9"/>
  <c r="U21" i="9"/>
  <c r="V21" i="9"/>
  <c r="W21" i="9"/>
  <c r="X21" i="9"/>
  <c r="Y21" i="9"/>
  <c r="Z21" i="9"/>
  <c r="AA21" i="9"/>
  <c r="AB21" i="9"/>
  <c r="T22" i="9"/>
  <c r="U22" i="9"/>
  <c r="V22" i="9"/>
  <c r="W22" i="9"/>
  <c r="X22" i="9"/>
  <c r="Y22" i="9"/>
  <c r="Z22" i="9"/>
  <c r="AA22" i="9"/>
  <c r="AB22" i="9"/>
  <c r="T23" i="9"/>
  <c r="U23" i="9"/>
  <c r="V23" i="9"/>
  <c r="W23" i="9"/>
  <c r="X23" i="9"/>
  <c r="Y23" i="9"/>
  <c r="Z23" i="9"/>
  <c r="AA23" i="9"/>
  <c r="AB23" i="9"/>
  <c r="T24" i="9"/>
  <c r="U24" i="9"/>
  <c r="V24" i="9"/>
  <c r="W24" i="9"/>
  <c r="X24" i="9"/>
  <c r="Y24" i="9"/>
  <c r="Z24" i="9"/>
  <c r="AA24" i="9"/>
  <c r="AB24" i="9"/>
  <c r="T25" i="9"/>
  <c r="U25" i="9"/>
  <c r="V25" i="9"/>
  <c r="W25" i="9"/>
  <c r="X25" i="9"/>
  <c r="Y25" i="9"/>
  <c r="Z25" i="9"/>
  <c r="AA25" i="9"/>
  <c r="AB25" i="9"/>
  <c r="S6" i="9"/>
  <c r="S7" i="9"/>
  <c r="S8" i="9"/>
  <c r="S9" i="9"/>
  <c r="S10" i="9"/>
  <c r="S11" i="9"/>
  <c r="S12" i="9"/>
  <c r="S13" i="9"/>
  <c r="S14" i="9"/>
  <c r="S15" i="9"/>
  <c r="S16" i="9"/>
  <c r="S17" i="9"/>
  <c r="S18" i="9"/>
  <c r="S19" i="9"/>
  <c r="S20" i="9"/>
  <c r="S21" i="9"/>
  <c r="S22" i="9"/>
  <c r="S23" i="9"/>
  <c r="S24" i="9"/>
  <c r="S25" i="9"/>
  <c r="S5" i="9"/>
  <c r="F5" i="9"/>
  <c r="G5" i="9"/>
  <c r="H5" i="9"/>
  <c r="I5" i="9"/>
  <c r="J5" i="9"/>
  <c r="K5" i="9"/>
  <c r="L5" i="9"/>
  <c r="M5" i="9"/>
  <c r="N5" i="9"/>
  <c r="F6" i="9"/>
  <c r="G6" i="9"/>
  <c r="H6" i="9"/>
  <c r="I6" i="9"/>
  <c r="J6" i="9"/>
  <c r="K6" i="9"/>
  <c r="L6" i="9"/>
  <c r="M6" i="9"/>
  <c r="N6" i="9"/>
  <c r="F7" i="9"/>
  <c r="G7" i="9"/>
  <c r="H7" i="9"/>
  <c r="I7" i="9"/>
  <c r="J7" i="9"/>
  <c r="K7" i="9"/>
  <c r="L7" i="9"/>
  <c r="M7" i="9"/>
  <c r="N7" i="9"/>
  <c r="F8" i="9"/>
  <c r="G8" i="9"/>
  <c r="H8" i="9"/>
  <c r="I8" i="9"/>
  <c r="J8" i="9"/>
  <c r="K8" i="9"/>
  <c r="L8" i="9"/>
  <c r="M8" i="9"/>
  <c r="N8" i="9"/>
  <c r="F9" i="9"/>
  <c r="G9" i="9"/>
  <c r="H9" i="9"/>
  <c r="I9" i="9"/>
  <c r="J9" i="9"/>
  <c r="K9" i="9"/>
  <c r="L9" i="9"/>
  <c r="M9" i="9"/>
  <c r="N9" i="9"/>
  <c r="F10" i="9"/>
  <c r="G10" i="9"/>
  <c r="H10" i="9"/>
  <c r="I10" i="9"/>
  <c r="J10" i="9"/>
  <c r="K10" i="9"/>
  <c r="L10" i="9"/>
  <c r="M10" i="9"/>
  <c r="N10" i="9"/>
  <c r="F11" i="9"/>
  <c r="G11" i="9"/>
  <c r="H11" i="9"/>
  <c r="I11" i="9"/>
  <c r="J11" i="9"/>
  <c r="K11" i="9"/>
  <c r="L11" i="9"/>
  <c r="M11" i="9"/>
  <c r="N11" i="9"/>
  <c r="F12" i="9"/>
  <c r="G12" i="9"/>
  <c r="H12" i="9"/>
  <c r="I12" i="9"/>
  <c r="J12" i="9"/>
  <c r="K12" i="9"/>
  <c r="L12" i="9"/>
  <c r="M12" i="9"/>
  <c r="N12" i="9"/>
  <c r="F13" i="9"/>
  <c r="G13" i="9"/>
  <c r="H13" i="9"/>
  <c r="I13" i="9"/>
  <c r="J13" i="9"/>
  <c r="K13" i="9"/>
  <c r="L13" i="9"/>
  <c r="M13" i="9"/>
  <c r="N13" i="9"/>
  <c r="F14" i="9"/>
  <c r="G14" i="9"/>
  <c r="H14" i="9"/>
  <c r="I14" i="9"/>
  <c r="J14" i="9"/>
  <c r="K14" i="9"/>
  <c r="L14" i="9"/>
  <c r="M14" i="9"/>
  <c r="N14" i="9"/>
  <c r="F15" i="9"/>
  <c r="G15" i="9"/>
  <c r="H15" i="9"/>
  <c r="I15" i="9"/>
  <c r="J15" i="9"/>
  <c r="K15" i="9"/>
  <c r="L15" i="9"/>
  <c r="M15" i="9"/>
  <c r="N15" i="9"/>
  <c r="F16" i="9"/>
  <c r="G16" i="9"/>
  <c r="H16" i="9"/>
  <c r="I16" i="9"/>
  <c r="J16" i="9"/>
  <c r="K16" i="9"/>
  <c r="L16" i="9"/>
  <c r="M16" i="9"/>
  <c r="N16" i="9"/>
  <c r="F17" i="9"/>
  <c r="G17" i="9"/>
  <c r="H17" i="9"/>
  <c r="I17" i="9"/>
  <c r="J17" i="9"/>
  <c r="K17" i="9"/>
  <c r="L17" i="9"/>
  <c r="M17" i="9"/>
  <c r="N17" i="9"/>
  <c r="F18" i="9"/>
  <c r="G18" i="9"/>
  <c r="H18" i="9"/>
  <c r="I18" i="9"/>
  <c r="J18" i="9"/>
  <c r="K18" i="9"/>
  <c r="L18" i="9"/>
  <c r="M18" i="9"/>
  <c r="N18" i="9"/>
  <c r="F19" i="9"/>
  <c r="G19" i="9"/>
  <c r="H19" i="9"/>
  <c r="I19" i="9"/>
  <c r="J19" i="9"/>
  <c r="K19" i="9"/>
  <c r="L19" i="9"/>
  <c r="M19" i="9"/>
  <c r="N19" i="9"/>
  <c r="F20" i="9"/>
  <c r="G20" i="9"/>
  <c r="H20" i="9"/>
  <c r="I20" i="9"/>
  <c r="J20" i="9"/>
  <c r="K20" i="9"/>
  <c r="L20" i="9"/>
  <c r="M20" i="9"/>
  <c r="N20" i="9"/>
  <c r="F21" i="9"/>
  <c r="G21" i="9"/>
  <c r="H21" i="9"/>
  <c r="I21" i="9"/>
  <c r="J21" i="9"/>
  <c r="K21" i="9"/>
  <c r="L21" i="9"/>
  <c r="M21" i="9"/>
  <c r="N21" i="9"/>
  <c r="F22" i="9"/>
  <c r="G22" i="9"/>
  <c r="H22" i="9"/>
  <c r="I22" i="9"/>
  <c r="J22" i="9"/>
  <c r="K22" i="9"/>
  <c r="L22" i="9"/>
  <c r="M22" i="9"/>
  <c r="N22" i="9"/>
  <c r="F23" i="9"/>
  <c r="G23" i="9"/>
  <c r="H23" i="9"/>
  <c r="I23" i="9"/>
  <c r="J23" i="9"/>
  <c r="K23" i="9"/>
  <c r="L23" i="9"/>
  <c r="M23" i="9"/>
  <c r="N23" i="9"/>
  <c r="F24" i="9"/>
  <c r="G24" i="9"/>
  <c r="H24" i="9"/>
  <c r="I24" i="9"/>
  <c r="J24" i="9"/>
  <c r="K24" i="9"/>
  <c r="L24" i="9"/>
  <c r="M24" i="9"/>
  <c r="N24" i="9"/>
  <c r="F25" i="9"/>
  <c r="G25" i="9"/>
  <c r="H25" i="9"/>
  <c r="I25" i="9"/>
  <c r="J25" i="9"/>
  <c r="K25" i="9"/>
  <c r="L25" i="9"/>
  <c r="M25" i="9"/>
  <c r="N25" i="9"/>
  <c r="E6" i="9"/>
  <c r="E7" i="9"/>
  <c r="E8" i="9"/>
  <c r="E9" i="9"/>
  <c r="E10" i="9"/>
  <c r="E11" i="9"/>
  <c r="E12" i="9"/>
  <c r="E13" i="9"/>
  <c r="E14" i="9"/>
  <c r="E15" i="9"/>
  <c r="E16" i="9"/>
  <c r="E17" i="9"/>
  <c r="E18" i="9"/>
  <c r="E19" i="9"/>
  <c r="E20" i="9"/>
  <c r="E21" i="9"/>
  <c r="E22" i="9"/>
  <c r="E23" i="9"/>
  <c r="E24" i="9"/>
  <c r="E25" i="9"/>
  <c r="E5" i="9"/>
  <c r="AV6" i="8" l="1"/>
  <c r="AW6" i="8"/>
  <c r="AX6" i="8"/>
  <c r="AY6" i="8"/>
  <c r="AZ6" i="8"/>
  <c r="BA6" i="8"/>
  <c r="BB6" i="8"/>
  <c r="BC6" i="8"/>
  <c r="BD6" i="8"/>
  <c r="AV7" i="8"/>
  <c r="AW7" i="8"/>
  <c r="AX7" i="8"/>
  <c r="AY7" i="8"/>
  <c r="AZ7" i="8"/>
  <c r="BA7" i="8"/>
  <c r="BB7" i="8"/>
  <c r="BC7" i="8"/>
  <c r="BD7" i="8"/>
  <c r="AV8" i="8"/>
  <c r="AW8" i="8"/>
  <c r="AX8" i="8"/>
  <c r="AY8" i="8"/>
  <c r="AZ8" i="8"/>
  <c r="BA8" i="8"/>
  <c r="BB8" i="8"/>
  <c r="BC8" i="8"/>
  <c r="BD8" i="8"/>
  <c r="AV9" i="8"/>
  <c r="AW9" i="8"/>
  <c r="AX9" i="8"/>
  <c r="AY9" i="8"/>
  <c r="AZ9" i="8"/>
  <c r="BA9" i="8"/>
  <c r="BB9" i="8"/>
  <c r="BC9" i="8"/>
  <c r="BD9" i="8"/>
  <c r="AV10" i="8"/>
  <c r="AW10" i="8"/>
  <c r="AX10" i="8"/>
  <c r="AY10" i="8"/>
  <c r="AZ10" i="8"/>
  <c r="BA10" i="8"/>
  <c r="BB10" i="8"/>
  <c r="BC10" i="8"/>
  <c r="BD10" i="8"/>
  <c r="AV11" i="8"/>
  <c r="AW11" i="8"/>
  <c r="AX11" i="8"/>
  <c r="AY11" i="8"/>
  <c r="AZ11" i="8"/>
  <c r="BA11" i="8"/>
  <c r="BB11" i="8"/>
  <c r="BC11" i="8"/>
  <c r="BD11" i="8"/>
  <c r="AV12" i="8"/>
  <c r="AW12" i="8"/>
  <c r="AX12" i="8"/>
  <c r="AY12" i="8"/>
  <c r="AZ12" i="8"/>
  <c r="BA12" i="8"/>
  <c r="BB12" i="8"/>
  <c r="BC12" i="8"/>
  <c r="BD12" i="8"/>
  <c r="AV13" i="8"/>
  <c r="AW13" i="8"/>
  <c r="AX13" i="8"/>
  <c r="AY13" i="8"/>
  <c r="AZ13" i="8"/>
  <c r="BA13" i="8"/>
  <c r="BB13" i="8"/>
  <c r="BC13" i="8"/>
  <c r="BD13" i="8"/>
  <c r="AV14" i="8"/>
  <c r="AW14" i="8"/>
  <c r="AX14" i="8"/>
  <c r="AY14" i="8"/>
  <c r="AZ14" i="8"/>
  <c r="BA14" i="8"/>
  <c r="BB14" i="8"/>
  <c r="BC14" i="8"/>
  <c r="BD14" i="8"/>
  <c r="AV15" i="8"/>
  <c r="AW15" i="8"/>
  <c r="AX15" i="8"/>
  <c r="AY15" i="8"/>
  <c r="AZ15" i="8"/>
  <c r="BA15" i="8"/>
  <c r="BB15" i="8"/>
  <c r="BC15" i="8"/>
  <c r="BD15" i="8"/>
  <c r="AV16" i="8"/>
  <c r="AW16" i="8"/>
  <c r="AX16" i="8"/>
  <c r="AY16" i="8"/>
  <c r="AZ16" i="8"/>
  <c r="BA16" i="8"/>
  <c r="BB16" i="8"/>
  <c r="BC16" i="8"/>
  <c r="BD16" i="8"/>
  <c r="AV17" i="8"/>
  <c r="AW17" i="8"/>
  <c r="AX17" i="8"/>
  <c r="AY17" i="8"/>
  <c r="AZ17" i="8"/>
  <c r="BA17" i="8"/>
  <c r="BB17" i="8"/>
  <c r="BC17" i="8"/>
  <c r="BD17" i="8"/>
  <c r="AV18" i="8"/>
  <c r="AW18" i="8"/>
  <c r="AX18" i="8"/>
  <c r="AY18" i="8"/>
  <c r="AZ18" i="8"/>
  <c r="BA18" i="8"/>
  <c r="BB18" i="8"/>
  <c r="BC18" i="8"/>
  <c r="BD18" i="8"/>
  <c r="AV19" i="8"/>
  <c r="AW19" i="8"/>
  <c r="AX19" i="8"/>
  <c r="AY19" i="8"/>
  <c r="AZ19" i="8"/>
  <c r="BA19" i="8"/>
  <c r="BB19" i="8"/>
  <c r="BC19" i="8"/>
  <c r="BD19" i="8"/>
  <c r="AV20" i="8"/>
  <c r="AW20" i="8"/>
  <c r="AX20" i="8"/>
  <c r="AY20" i="8"/>
  <c r="AZ20" i="8"/>
  <c r="BA20" i="8"/>
  <c r="BB20" i="8"/>
  <c r="BC20" i="8"/>
  <c r="BD20" i="8"/>
  <c r="AV21" i="8"/>
  <c r="AW21" i="8"/>
  <c r="AX21" i="8"/>
  <c r="AY21" i="8"/>
  <c r="AZ21" i="8"/>
  <c r="BA21" i="8"/>
  <c r="BB21" i="8"/>
  <c r="BC21" i="8"/>
  <c r="BD21" i="8"/>
  <c r="AV22" i="8"/>
  <c r="AW22" i="8"/>
  <c r="AX22" i="8"/>
  <c r="AY22" i="8"/>
  <c r="AZ22" i="8"/>
  <c r="BA22" i="8"/>
  <c r="BB22" i="8"/>
  <c r="BC22" i="8"/>
  <c r="BD22" i="8"/>
  <c r="AV23" i="8"/>
  <c r="AW23" i="8"/>
  <c r="AX23" i="8"/>
  <c r="AY23" i="8"/>
  <c r="AZ23" i="8"/>
  <c r="BA23" i="8"/>
  <c r="BB23" i="8"/>
  <c r="BC23" i="8"/>
  <c r="BD23" i="8"/>
  <c r="AV24" i="8"/>
  <c r="AW24" i="8"/>
  <c r="AX24" i="8"/>
  <c r="AY24" i="8"/>
  <c r="AZ24" i="8"/>
  <c r="BA24" i="8"/>
  <c r="BB24" i="8"/>
  <c r="BC24" i="8"/>
  <c r="BD24" i="8"/>
  <c r="AV25" i="8"/>
  <c r="AW25" i="8"/>
  <c r="AX25" i="8"/>
  <c r="AY25" i="8"/>
  <c r="AZ25" i="8"/>
  <c r="BA25" i="8"/>
  <c r="BB25" i="8"/>
  <c r="BC25" i="8"/>
  <c r="BD25" i="8"/>
  <c r="AV26" i="8"/>
  <c r="AW26" i="8"/>
  <c r="AX26" i="8"/>
  <c r="AY26" i="8"/>
  <c r="AZ26" i="8"/>
  <c r="BA26" i="8"/>
  <c r="BB26" i="8"/>
  <c r="BC26" i="8"/>
  <c r="BD26" i="8"/>
  <c r="AU7" i="8"/>
  <c r="AU8" i="8"/>
  <c r="AU9" i="8"/>
  <c r="AU10" i="8"/>
  <c r="AU11" i="8"/>
  <c r="AU12" i="8"/>
  <c r="AU13" i="8"/>
  <c r="AU14" i="8"/>
  <c r="AU15" i="8"/>
  <c r="AU16" i="8"/>
  <c r="AU17" i="8"/>
  <c r="AU18" i="8"/>
  <c r="AU19" i="8"/>
  <c r="AU20" i="8"/>
  <c r="AU21" i="8"/>
  <c r="AU22" i="8"/>
  <c r="AU23" i="8"/>
  <c r="AU24" i="8"/>
  <c r="AU25" i="8"/>
  <c r="AU26" i="8"/>
  <c r="AH6" i="8"/>
  <c r="AI6" i="8"/>
  <c r="AJ6" i="8"/>
  <c r="AK6" i="8"/>
  <c r="AL6" i="8"/>
  <c r="AM6" i="8"/>
  <c r="AN6" i="8"/>
  <c r="AO6" i="8"/>
  <c r="AP6" i="8"/>
  <c r="AH7" i="8"/>
  <c r="AI7" i="8"/>
  <c r="AJ7" i="8"/>
  <c r="AK7" i="8"/>
  <c r="AL7" i="8"/>
  <c r="AM7" i="8"/>
  <c r="AN7" i="8"/>
  <c r="AO7" i="8"/>
  <c r="AP7" i="8"/>
  <c r="AH8" i="8"/>
  <c r="AI8" i="8"/>
  <c r="AJ8" i="8"/>
  <c r="AK8" i="8"/>
  <c r="AL8" i="8"/>
  <c r="AM8" i="8"/>
  <c r="AN8" i="8"/>
  <c r="AO8" i="8"/>
  <c r="AP8" i="8"/>
  <c r="AH9" i="8"/>
  <c r="AI9" i="8"/>
  <c r="AJ9" i="8"/>
  <c r="AK9" i="8"/>
  <c r="AL9" i="8"/>
  <c r="AM9" i="8"/>
  <c r="AN9" i="8"/>
  <c r="AO9" i="8"/>
  <c r="AP9" i="8"/>
  <c r="AH10" i="8"/>
  <c r="AI10" i="8"/>
  <c r="AJ10" i="8"/>
  <c r="AK10" i="8"/>
  <c r="AL10" i="8"/>
  <c r="AM10" i="8"/>
  <c r="AN10" i="8"/>
  <c r="AO10" i="8"/>
  <c r="AP10" i="8"/>
  <c r="AH11" i="8"/>
  <c r="AI11" i="8"/>
  <c r="AJ11" i="8"/>
  <c r="AK11" i="8"/>
  <c r="AL11" i="8"/>
  <c r="AM11" i="8"/>
  <c r="AN11" i="8"/>
  <c r="AO11" i="8"/>
  <c r="AP11" i="8"/>
  <c r="AH12" i="8"/>
  <c r="AI12" i="8"/>
  <c r="AJ12" i="8"/>
  <c r="AK12" i="8"/>
  <c r="AL12" i="8"/>
  <c r="AM12" i="8"/>
  <c r="AN12" i="8"/>
  <c r="AO12" i="8"/>
  <c r="AP12" i="8"/>
  <c r="AH13" i="8"/>
  <c r="AI13" i="8"/>
  <c r="AJ13" i="8"/>
  <c r="AK13" i="8"/>
  <c r="AL13" i="8"/>
  <c r="AM13" i="8"/>
  <c r="AN13" i="8"/>
  <c r="AO13" i="8"/>
  <c r="AP13" i="8"/>
  <c r="AH14" i="8"/>
  <c r="AI14" i="8"/>
  <c r="AJ14" i="8"/>
  <c r="AK14" i="8"/>
  <c r="AL14" i="8"/>
  <c r="AM14" i="8"/>
  <c r="AN14" i="8"/>
  <c r="AO14" i="8"/>
  <c r="AP14" i="8"/>
  <c r="AH15" i="8"/>
  <c r="AI15" i="8"/>
  <c r="AJ15" i="8"/>
  <c r="AK15" i="8"/>
  <c r="AL15" i="8"/>
  <c r="AM15" i="8"/>
  <c r="AN15" i="8"/>
  <c r="AO15" i="8"/>
  <c r="AP15" i="8"/>
  <c r="AH16" i="8"/>
  <c r="AI16" i="8"/>
  <c r="AJ16" i="8"/>
  <c r="AK16" i="8"/>
  <c r="AL16" i="8"/>
  <c r="AM16" i="8"/>
  <c r="AN16" i="8"/>
  <c r="AO16" i="8"/>
  <c r="AP16" i="8"/>
  <c r="AH17" i="8"/>
  <c r="AI17" i="8"/>
  <c r="AJ17" i="8"/>
  <c r="AK17" i="8"/>
  <c r="AL17" i="8"/>
  <c r="AM17" i="8"/>
  <c r="AN17" i="8"/>
  <c r="AO17" i="8"/>
  <c r="AP17" i="8"/>
  <c r="AH18" i="8"/>
  <c r="AI18" i="8"/>
  <c r="AJ18" i="8"/>
  <c r="AK18" i="8"/>
  <c r="AL18" i="8"/>
  <c r="AM18" i="8"/>
  <c r="AN18" i="8"/>
  <c r="AO18" i="8"/>
  <c r="AP18" i="8"/>
  <c r="AH19" i="8"/>
  <c r="AI19" i="8"/>
  <c r="AJ19" i="8"/>
  <c r="AK19" i="8"/>
  <c r="AL19" i="8"/>
  <c r="AM19" i="8"/>
  <c r="AN19" i="8"/>
  <c r="AO19" i="8"/>
  <c r="AP19" i="8"/>
  <c r="AH20" i="8"/>
  <c r="AI20" i="8"/>
  <c r="AJ20" i="8"/>
  <c r="AK20" i="8"/>
  <c r="AL20" i="8"/>
  <c r="AM20" i="8"/>
  <c r="AN20" i="8"/>
  <c r="AO20" i="8"/>
  <c r="AP20" i="8"/>
  <c r="AH21" i="8"/>
  <c r="AI21" i="8"/>
  <c r="AJ21" i="8"/>
  <c r="AK21" i="8"/>
  <c r="AL21" i="8"/>
  <c r="AM21" i="8"/>
  <c r="AN21" i="8"/>
  <c r="AO21" i="8"/>
  <c r="AP21" i="8"/>
  <c r="AH22" i="8"/>
  <c r="AI22" i="8"/>
  <c r="AJ22" i="8"/>
  <c r="AK22" i="8"/>
  <c r="AL22" i="8"/>
  <c r="AM22" i="8"/>
  <c r="AN22" i="8"/>
  <c r="AO22" i="8"/>
  <c r="AP22" i="8"/>
  <c r="AH23" i="8"/>
  <c r="AI23" i="8"/>
  <c r="AJ23" i="8"/>
  <c r="AK23" i="8"/>
  <c r="AL23" i="8"/>
  <c r="AM23" i="8"/>
  <c r="AN23" i="8"/>
  <c r="AO23" i="8"/>
  <c r="AP23" i="8"/>
  <c r="AH24" i="8"/>
  <c r="AI24" i="8"/>
  <c r="AJ24" i="8"/>
  <c r="AK24" i="8"/>
  <c r="AL24" i="8"/>
  <c r="AM24" i="8"/>
  <c r="AN24" i="8"/>
  <c r="AO24" i="8"/>
  <c r="AP24" i="8"/>
  <c r="AH25" i="8"/>
  <c r="AI25" i="8"/>
  <c r="AJ25" i="8"/>
  <c r="AK25" i="8"/>
  <c r="AL25" i="8"/>
  <c r="AM25" i="8"/>
  <c r="AN25" i="8"/>
  <c r="AO25" i="8"/>
  <c r="AP25" i="8"/>
  <c r="AH26" i="8"/>
  <c r="AI26" i="8"/>
  <c r="AJ26" i="8"/>
  <c r="AK26" i="8"/>
  <c r="AL26" i="8"/>
  <c r="AM26" i="8"/>
  <c r="AN26" i="8"/>
  <c r="AO26" i="8"/>
  <c r="AP26" i="8"/>
  <c r="AG7" i="8"/>
  <c r="AG8" i="8"/>
  <c r="AG9" i="8"/>
  <c r="AG10" i="8"/>
  <c r="AG11" i="8"/>
  <c r="AG12" i="8"/>
  <c r="AG13" i="8"/>
  <c r="AG14" i="8"/>
  <c r="AG15" i="8"/>
  <c r="AG16" i="8"/>
  <c r="AG17" i="8"/>
  <c r="AG18" i="8"/>
  <c r="AG19" i="8"/>
  <c r="AG20" i="8"/>
  <c r="AG21" i="8"/>
  <c r="AG22" i="8"/>
  <c r="AG23" i="8"/>
  <c r="AG24" i="8"/>
  <c r="AG25" i="8"/>
  <c r="AG26" i="8"/>
  <c r="T6" i="8"/>
  <c r="U6" i="8"/>
  <c r="V6" i="8"/>
  <c r="W6" i="8"/>
  <c r="X6" i="8"/>
  <c r="Y6" i="8"/>
  <c r="Z6" i="8"/>
  <c r="AA6" i="8"/>
  <c r="AB6" i="8"/>
  <c r="T7" i="8"/>
  <c r="U7" i="8"/>
  <c r="V7" i="8"/>
  <c r="W7" i="8"/>
  <c r="X7" i="8"/>
  <c r="Y7" i="8"/>
  <c r="Z7" i="8"/>
  <c r="AA7" i="8"/>
  <c r="AB7" i="8"/>
  <c r="T8" i="8"/>
  <c r="U8" i="8"/>
  <c r="V8" i="8"/>
  <c r="W8" i="8"/>
  <c r="X8" i="8"/>
  <c r="Y8" i="8"/>
  <c r="Z8" i="8"/>
  <c r="AA8" i="8"/>
  <c r="AB8" i="8"/>
  <c r="T9" i="8"/>
  <c r="U9" i="8"/>
  <c r="V9" i="8"/>
  <c r="W9" i="8"/>
  <c r="X9" i="8"/>
  <c r="Y9" i="8"/>
  <c r="Z9" i="8"/>
  <c r="AA9" i="8"/>
  <c r="AB9" i="8"/>
  <c r="T10" i="8"/>
  <c r="U10" i="8"/>
  <c r="V10" i="8"/>
  <c r="W10" i="8"/>
  <c r="X10" i="8"/>
  <c r="Y10" i="8"/>
  <c r="Z10" i="8"/>
  <c r="AA10" i="8"/>
  <c r="AB10" i="8"/>
  <c r="T11" i="8"/>
  <c r="U11" i="8"/>
  <c r="V11" i="8"/>
  <c r="W11" i="8"/>
  <c r="X11" i="8"/>
  <c r="Y11" i="8"/>
  <c r="Z11" i="8"/>
  <c r="AA11" i="8"/>
  <c r="AB11" i="8"/>
  <c r="T12" i="8"/>
  <c r="U12" i="8"/>
  <c r="V12" i="8"/>
  <c r="W12" i="8"/>
  <c r="X12" i="8"/>
  <c r="Y12" i="8"/>
  <c r="Z12" i="8"/>
  <c r="AA12" i="8"/>
  <c r="AB12" i="8"/>
  <c r="T13" i="8"/>
  <c r="U13" i="8"/>
  <c r="V13" i="8"/>
  <c r="W13" i="8"/>
  <c r="X13" i="8"/>
  <c r="Y13" i="8"/>
  <c r="Z13" i="8"/>
  <c r="AA13" i="8"/>
  <c r="AB13" i="8"/>
  <c r="T14" i="8"/>
  <c r="U14" i="8"/>
  <c r="V14" i="8"/>
  <c r="W14" i="8"/>
  <c r="X14" i="8"/>
  <c r="Y14" i="8"/>
  <c r="Z14" i="8"/>
  <c r="AA14" i="8"/>
  <c r="AB14" i="8"/>
  <c r="T15" i="8"/>
  <c r="U15" i="8"/>
  <c r="V15" i="8"/>
  <c r="W15" i="8"/>
  <c r="X15" i="8"/>
  <c r="Y15" i="8"/>
  <c r="Z15" i="8"/>
  <c r="AA15" i="8"/>
  <c r="AB15" i="8"/>
  <c r="T16" i="8"/>
  <c r="U16" i="8"/>
  <c r="V16" i="8"/>
  <c r="W16" i="8"/>
  <c r="X16" i="8"/>
  <c r="Y16" i="8"/>
  <c r="Z16" i="8"/>
  <c r="AA16" i="8"/>
  <c r="AB16" i="8"/>
  <c r="T17" i="8"/>
  <c r="U17" i="8"/>
  <c r="V17" i="8"/>
  <c r="W17" i="8"/>
  <c r="X17" i="8"/>
  <c r="Y17" i="8"/>
  <c r="Z17" i="8"/>
  <c r="AA17" i="8"/>
  <c r="AB17" i="8"/>
  <c r="T18" i="8"/>
  <c r="U18" i="8"/>
  <c r="V18" i="8"/>
  <c r="W18" i="8"/>
  <c r="X18" i="8"/>
  <c r="Y18" i="8"/>
  <c r="Z18" i="8"/>
  <c r="AA18" i="8"/>
  <c r="AB18" i="8"/>
  <c r="T19" i="8"/>
  <c r="U19" i="8"/>
  <c r="V19" i="8"/>
  <c r="W19" i="8"/>
  <c r="X19" i="8"/>
  <c r="Y19" i="8"/>
  <c r="Z19" i="8"/>
  <c r="AA19" i="8"/>
  <c r="AB19" i="8"/>
  <c r="T20" i="8"/>
  <c r="U20" i="8"/>
  <c r="V20" i="8"/>
  <c r="W20" i="8"/>
  <c r="X20" i="8"/>
  <c r="Y20" i="8"/>
  <c r="Z20" i="8"/>
  <c r="AA20" i="8"/>
  <c r="AB20" i="8"/>
  <c r="T21" i="8"/>
  <c r="U21" i="8"/>
  <c r="V21" i="8"/>
  <c r="W21" i="8"/>
  <c r="X21" i="8"/>
  <c r="Y21" i="8"/>
  <c r="Z21" i="8"/>
  <c r="AA21" i="8"/>
  <c r="AB21" i="8"/>
  <c r="T22" i="8"/>
  <c r="U22" i="8"/>
  <c r="V22" i="8"/>
  <c r="W22" i="8"/>
  <c r="X22" i="8"/>
  <c r="Y22" i="8"/>
  <c r="Z22" i="8"/>
  <c r="AA22" i="8"/>
  <c r="AB22" i="8"/>
  <c r="T23" i="8"/>
  <c r="U23" i="8"/>
  <c r="V23" i="8"/>
  <c r="W23" i="8"/>
  <c r="X23" i="8"/>
  <c r="Y23" i="8"/>
  <c r="Z23" i="8"/>
  <c r="AA23" i="8"/>
  <c r="AB23" i="8"/>
  <c r="T24" i="8"/>
  <c r="U24" i="8"/>
  <c r="V24" i="8"/>
  <c r="W24" i="8"/>
  <c r="X24" i="8"/>
  <c r="Y24" i="8"/>
  <c r="Z24" i="8"/>
  <c r="AA24" i="8"/>
  <c r="AB24" i="8"/>
  <c r="T25" i="8"/>
  <c r="U25" i="8"/>
  <c r="V25" i="8"/>
  <c r="W25" i="8"/>
  <c r="X25" i="8"/>
  <c r="Y25" i="8"/>
  <c r="Z25" i="8"/>
  <c r="AA25" i="8"/>
  <c r="AB25" i="8"/>
  <c r="T26" i="8"/>
  <c r="U26" i="8"/>
  <c r="V26" i="8"/>
  <c r="W26" i="8"/>
  <c r="X26" i="8"/>
  <c r="Y26" i="8"/>
  <c r="Z26" i="8"/>
  <c r="AA26" i="8"/>
  <c r="AB26" i="8"/>
  <c r="S7" i="8"/>
  <c r="S8" i="8"/>
  <c r="S9" i="8"/>
  <c r="S10" i="8"/>
  <c r="S11" i="8"/>
  <c r="S12" i="8"/>
  <c r="S13" i="8"/>
  <c r="S14" i="8"/>
  <c r="S15" i="8"/>
  <c r="S16" i="8"/>
  <c r="S17" i="8"/>
  <c r="S18" i="8"/>
  <c r="S19" i="8"/>
  <c r="S20" i="8"/>
  <c r="S21" i="8"/>
  <c r="S22" i="8"/>
  <c r="S23" i="8"/>
  <c r="S24" i="8"/>
  <c r="S25" i="8"/>
  <c r="S26" i="8"/>
  <c r="F6" i="8"/>
  <c r="G6" i="8"/>
  <c r="H6" i="8"/>
  <c r="I6" i="8"/>
  <c r="J6" i="8"/>
  <c r="K6" i="8"/>
  <c r="L6" i="8"/>
  <c r="M6" i="8"/>
  <c r="N6" i="8"/>
  <c r="F7" i="8"/>
  <c r="G7" i="8"/>
  <c r="H7" i="8"/>
  <c r="I7" i="8"/>
  <c r="J7" i="8"/>
  <c r="K7" i="8"/>
  <c r="L7" i="8"/>
  <c r="M7" i="8"/>
  <c r="N7" i="8"/>
  <c r="F8" i="8"/>
  <c r="G8" i="8"/>
  <c r="H8" i="8"/>
  <c r="I8" i="8"/>
  <c r="J8" i="8"/>
  <c r="K8" i="8"/>
  <c r="L8" i="8"/>
  <c r="M8" i="8"/>
  <c r="N8" i="8"/>
  <c r="F9" i="8"/>
  <c r="G9" i="8"/>
  <c r="H9" i="8"/>
  <c r="I9" i="8"/>
  <c r="J9" i="8"/>
  <c r="K9" i="8"/>
  <c r="L9" i="8"/>
  <c r="M9" i="8"/>
  <c r="N9" i="8"/>
  <c r="F10" i="8"/>
  <c r="G10" i="8"/>
  <c r="H10" i="8"/>
  <c r="I10" i="8"/>
  <c r="J10" i="8"/>
  <c r="K10" i="8"/>
  <c r="L10" i="8"/>
  <c r="M10" i="8"/>
  <c r="N10" i="8"/>
  <c r="F11" i="8"/>
  <c r="G11" i="8"/>
  <c r="H11" i="8"/>
  <c r="I11" i="8"/>
  <c r="J11" i="8"/>
  <c r="K11" i="8"/>
  <c r="L11" i="8"/>
  <c r="M11" i="8"/>
  <c r="N11" i="8"/>
  <c r="F12" i="8"/>
  <c r="G12" i="8"/>
  <c r="H12" i="8"/>
  <c r="I12" i="8"/>
  <c r="J12" i="8"/>
  <c r="K12" i="8"/>
  <c r="L12" i="8"/>
  <c r="M12" i="8"/>
  <c r="N12" i="8"/>
  <c r="F13" i="8"/>
  <c r="G13" i="8"/>
  <c r="H13" i="8"/>
  <c r="I13" i="8"/>
  <c r="J13" i="8"/>
  <c r="K13" i="8"/>
  <c r="L13" i="8"/>
  <c r="M13" i="8"/>
  <c r="N13" i="8"/>
  <c r="F14" i="8"/>
  <c r="G14" i="8"/>
  <c r="H14" i="8"/>
  <c r="I14" i="8"/>
  <c r="J14" i="8"/>
  <c r="K14" i="8"/>
  <c r="L14" i="8"/>
  <c r="M14" i="8"/>
  <c r="N14" i="8"/>
  <c r="F15" i="8"/>
  <c r="G15" i="8"/>
  <c r="H15" i="8"/>
  <c r="I15" i="8"/>
  <c r="J15" i="8"/>
  <c r="K15" i="8"/>
  <c r="L15" i="8"/>
  <c r="M15" i="8"/>
  <c r="N15" i="8"/>
  <c r="F16" i="8"/>
  <c r="G16" i="8"/>
  <c r="H16" i="8"/>
  <c r="I16" i="8"/>
  <c r="J16" i="8"/>
  <c r="K16" i="8"/>
  <c r="L16" i="8"/>
  <c r="M16" i="8"/>
  <c r="N16" i="8"/>
  <c r="F17" i="8"/>
  <c r="G17" i="8"/>
  <c r="H17" i="8"/>
  <c r="I17" i="8"/>
  <c r="J17" i="8"/>
  <c r="K17" i="8"/>
  <c r="L17" i="8"/>
  <c r="M17" i="8"/>
  <c r="N17" i="8"/>
  <c r="F18" i="8"/>
  <c r="G18" i="8"/>
  <c r="H18" i="8"/>
  <c r="I18" i="8"/>
  <c r="J18" i="8"/>
  <c r="K18" i="8"/>
  <c r="L18" i="8"/>
  <c r="M18" i="8"/>
  <c r="N18" i="8"/>
  <c r="F19" i="8"/>
  <c r="G19" i="8"/>
  <c r="H19" i="8"/>
  <c r="I19" i="8"/>
  <c r="J19" i="8"/>
  <c r="K19" i="8"/>
  <c r="L19" i="8"/>
  <c r="M19" i="8"/>
  <c r="N19" i="8"/>
  <c r="F20" i="8"/>
  <c r="G20" i="8"/>
  <c r="H20" i="8"/>
  <c r="I20" i="8"/>
  <c r="J20" i="8"/>
  <c r="K20" i="8"/>
  <c r="L20" i="8"/>
  <c r="M20" i="8"/>
  <c r="N20" i="8"/>
  <c r="F21" i="8"/>
  <c r="G21" i="8"/>
  <c r="H21" i="8"/>
  <c r="I21" i="8"/>
  <c r="J21" i="8"/>
  <c r="K21" i="8"/>
  <c r="L21" i="8"/>
  <c r="M21" i="8"/>
  <c r="N21" i="8"/>
  <c r="F22" i="8"/>
  <c r="G22" i="8"/>
  <c r="H22" i="8"/>
  <c r="I22" i="8"/>
  <c r="J22" i="8"/>
  <c r="K22" i="8"/>
  <c r="L22" i="8"/>
  <c r="M22" i="8"/>
  <c r="N22" i="8"/>
  <c r="F23" i="8"/>
  <c r="G23" i="8"/>
  <c r="H23" i="8"/>
  <c r="I23" i="8"/>
  <c r="J23" i="8"/>
  <c r="K23" i="8"/>
  <c r="L23" i="8"/>
  <c r="M23" i="8"/>
  <c r="N23" i="8"/>
  <c r="F24" i="8"/>
  <c r="G24" i="8"/>
  <c r="H24" i="8"/>
  <c r="I24" i="8"/>
  <c r="J24" i="8"/>
  <c r="K24" i="8"/>
  <c r="L24" i="8"/>
  <c r="M24" i="8"/>
  <c r="N24" i="8"/>
  <c r="F25" i="8"/>
  <c r="G25" i="8"/>
  <c r="H25" i="8"/>
  <c r="I25" i="8"/>
  <c r="J25" i="8"/>
  <c r="K25" i="8"/>
  <c r="L25" i="8"/>
  <c r="M25" i="8"/>
  <c r="N25" i="8"/>
  <c r="F26" i="8"/>
  <c r="G26" i="8"/>
  <c r="H26" i="8"/>
  <c r="I26" i="8"/>
  <c r="J26" i="8"/>
  <c r="K26" i="8"/>
  <c r="L26" i="8"/>
  <c r="M26" i="8"/>
  <c r="N26" i="8"/>
  <c r="E7" i="8"/>
  <c r="E8" i="8"/>
  <c r="E9" i="8"/>
  <c r="E10" i="8"/>
  <c r="E11" i="8"/>
  <c r="E12" i="8"/>
  <c r="E13" i="8"/>
  <c r="E14" i="8"/>
  <c r="E15" i="8"/>
  <c r="E16" i="8"/>
  <c r="E17" i="8"/>
  <c r="E18" i="8"/>
  <c r="E19" i="8"/>
  <c r="E20" i="8"/>
  <c r="E21" i="8"/>
  <c r="E22" i="8"/>
  <c r="E23" i="8"/>
  <c r="E24" i="8"/>
  <c r="E25" i="8"/>
  <c r="E26" i="8"/>
  <c r="AU6" i="8"/>
  <c r="AG6" i="8"/>
  <c r="S6" i="8"/>
  <c r="E6" i="8"/>
  <c r="C48" i="5" l="1"/>
  <c r="C42" i="5"/>
  <c r="C36" i="5"/>
  <c r="C30" i="5"/>
  <c r="B53" i="3" l="1"/>
  <c r="B54" i="3"/>
  <c r="B55" i="3"/>
  <c r="B52" i="3"/>
  <c r="B46" i="3"/>
  <c r="B47" i="3"/>
  <c r="B48" i="3"/>
  <c r="B45" i="3"/>
  <c r="B94" i="3"/>
  <c r="B82" i="3"/>
  <c r="B70" i="3"/>
  <c r="B58" i="3"/>
  <c r="B34" i="3"/>
  <c r="B35" i="3"/>
  <c r="B36" i="3"/>
  <c r="B33" i="3"/>
  <c r="B30" i="3"/>
  <c r="B31" i="3"/>
  <c r="B32" i="3"/>
  <c r="B29" i="3"/>
  <c r="B26" i="3"/>
  <c r="B27" i="3"/>
  <c r="B28" i="3"/>
  <c r="B25" i="3"/>
  <c r="B21" i="3"/>
  <c r="B22" i="3"/>
  <c r="B23" i="3"/>
  <c r="B20" i="3"/>
  <c r="E7" i="13"/>
  <c r="E6" i="13" s="1"/>
  <c r="F7" i="13"/>
  <c r="F6" i="13" s="1"/>
  <c r="G7" i="13"/>
  <c r="G6" i="13" s="1"/>
  <c r="H7" i="13"/>
  <c r="H6" i="13" s="1"/>
  <c r="I7" i="13"/>
  <c r="I6" i="13" s="1"/>
  <c r="D7" i="13"/>
  <c r="D6" i="13" s="1"/>
  <c r="Y3" i="7"/>
  <c r="R3" i="7"/>
  <c r="K3" i="7"/>
  <c r="D3" i="7"/>
  <c r="Y3" i="6"/>
  <c r="R3" i="6"/>
  <c r="K3" i="6"/>
  <c r="D3" i="6"/>
  <c r="B47" i="5"/>
  <c r="B41" i="5"/>
  <c r="B35" i="5"/>
  <c r="B29" i="5"/>
  <c r="B21" i="5"/>
  <c r="B15" i="5"/>
  <c r="B9" i="5"/>
  <c r="B3" i="5"/>
  <c r="B96" i="3"/>
  <c r="B97" i="3" s="1"/>
  <c r="B98" i="3" s="1"/>
  <c r="B99" i="3" s="1"/>
  <c r="B100" i="3" s="1"/>
  <c r="B101" i="3" s="1"/>
  <c r="B102" i="3" s="1"/>
  <c r="B103" i="3" s="1"/>
  <c r="B104" i="3" s="1"/>
  <c r="B105" i="3" s="1"/>
  <c r="B84" i="3"/>
  <c r="B85" i="3" s="1"/>
  <c r="B86" i="3" s="1"/>
  <c r="B72" i="3"/>
  <c r="B73" i="3" s="1"/>
  <c r="B60" i="3"/>
  <c r="B61" i="3" s="1"/>
  <c r="C61" i="3" s="1"/>
  <c r="S16" i="6"/>
  <c r="B87" i="3" l="1"/>
  <c r="C86" i="3"/>
  <c r="B74" i="3"/>
  <c r="C73" i="3"/>
  <c r="B62" i="3"/>
  <c r="B63" i="3" s="1"/>
  <c r="C63" i="3" s="1"/>
  <c r="C62" i="3"/>
  <c r="D48" i="5"/>
  <c r="E48" i="5" s="1"/>
  <c r="F48" i="5" s="1"/>
  <c r="G48" i="5" s="1"/>
  <c r="H48" i="5" s="1"/>
  <c r="I48" i="5" s="1"/>
  <c r="J48" i="5" s="1"/>
  <c r="K48" i="5" s="1"/>
  <c r="L48" i="5" s="1"/>
  <c r="D42" i="5"/>
  <c r="E42" i="5" s="1"/>
  <c r="F42" i="5" s="1"/>
  <c r="G42" i="5" s="1"/>
  <c r="H42" i="5" s="1"/>
  <c r="I42" i="5" s="1"/>
  <c r="J42" i="5" s="1"/>
  <c r="K42" i="5" s="1"/>
  <c r="L42" i="5" s="1"/>
  <c r="D36" i="5"/>
  <c r="E36" i="5" s="1"/>
  <c r="F36" i="5" s="1"/>
  <c r="G36" i="5" s="1"/>
  <c r="H36" i="5" s="1"/>
  <c r="I36" i="5" s="1"/>
  <c r="J36" i="5" s="1"/>
  <c r="K36" i="5" s="1"/>
  <c r="L36" i="5" s="1"/>
  <c r="D30" i="5"/>
  <c r="E30" i="5" s="1"/>
  <c r="F30" i="5" s="1"/>
  <c r="G30" i="5" s="1"/>
  <c r="H30" i="5" s="1"/>
  <c r="I30" i="5" s="1"/>
  <c r="J30" i="5" s="1"/>
  <c r="K30" i="5" s="1"/>
  <c r="L30" i="5" s="1"/>
  <c r="AK25" i="5"/>
  <c r="AG25" i="5"/>
  <c r="AF25" i="5"/>
  <c r="AB25" i="5"/>
  <c r="AK24" i="5"/>
  <c r="AG24" i="5"/>
  <c r="AF24" i="5"/>
  <c r="AB24" i="5"/>
  <c r="AK23" i="5"/>
  <c r="AJ23" i="5" s="1"/>
  <c r="AG23" i="5"/>
  <c r="AH23" i="5" s="1"/>
  <c r="AF23" i="5"/>
  <c r="AB23" i="5"/>
  <c r="AC23" i="5" s="1"/>
  <c r="AK19" i="5"/>
  <c r="AG19" i="5"/>
  <c r="AF19" i="5"/>
  <c r="AB19" i="5"/>
  <c r="AK18" i="5"/>
  <c r="AG18" i="5"/>
  <c r="AF18" i="5"/>
  <c r="AB18" i="5"/>
  <c r="AK17" i="5"/>
  <c r="AI17" i="5" s="1"/>
  <c r="AG17" i="5"/>
  <c r="AH17" i="5" s="1"/>
  <c r="AF17" i="5"/>
  <c r="AB17" i="5"/>
  <c r="AE17" i="5" s="1"/>
  <c r="AK13" i="5"/>
  <c r="AG13" i="5"/>
  <c r="AF13" i="5"/>
  <c r="AB13" i="5"/>
  <c r="AK12" i="5"/>
  <c r="AG12" i="5"/>
  <c r="AF12" i="5"/>
  <c r="AB12" i="5"/>
  <c r="AK11" i="5"/>
  <c r="AJ11" i="5" s="1"/>
  <c r="AG11" i="5"/>
  <c r="AH11" i="5" s="1"/>
  <c r="AF11" i="5"/>
  <c r="AB11" i="5"/>
  <c r="AC11" i="5" s="1"/>
  <c r="E25" i="5"/>
  <c r="D25" i="5"/>
  <c r="C25" i="5"/>
  <c r="E19" i="5"/>
  <c r="D19" i="5"/>
  <c r="C19" i="5"/>
  <c r="E13" i="5"/>
  <c r="D13" i="5"/>
  <c r="C13" i="5"/>
  <c r="AK7" i="5"/>
  <c r="AK6" i="5"/>
  <c r="AK5" i="5"/>
  <c r="AI5" i="5" s="1"/>
  <c r="AG7" i="5"/>
  <c r="AG6" i="5"/>
  <c r="D7" i="5"/>
  <c r="AG5" i="5"/>
  <c r="AH5" i="5" s="1"/>
  <c r="AF7" i="5"/>
  <c r="AF5" i="5"/>
  <c r="AB7" i="5"/>
  <c r="AB6" i="5"/>
  <c r="AB5" i="5"/>
  <c r="AD5" i="5" s="1"/>
  <c r="E7" i="5"/>
  <c r="C7" i="5"/>
  <c r="C72" i="14"/>
  <c r="C64" i="15" s="1"/>
  <c r="C54" i="14"/>
  <c r="C48" i="15" s="1"/>
  <c r="C36" i="14"/>
  <c r="C32" i="15" s="1"/>
  <c r="C18" i="14"/>
  <c r="C16" i="15" s="1"/>
  <c r="C51" i="3"/>
  <c r="C74" i="3" l="1"/>
  <c r="B75" i="3"/>
  <c r="B88" i="3"/>
  <c r="C87" i="3"/>
  <c r="B64" i="3"/>
  <c r="B65" i="3" s="1"/>
  <c r="C64" i="3"/>
  <c r="AJ17" i="5"/>
  <c r="AJ5" i="5"/>
  <c r="AI23" i="5"/>
  <c r="AD11" i="5"/>
  <c r="AI11" i="5"/>
  <c r="AE11" i="5"/>
  <c r="AD23" i="5"/>
  <c r="AE23" i="5"/>
  <c r="AC17" i="5"/>
  <c r="AD17" i="5"/>
  <c r="AE5" i="5"/>
  <c r="AC5" i="5"/>
  <c r="AF6" i="5"/>
  <c r="C40" i="5"/>
  <c r="D40" i="5"/>
  <c r="E40" i="5"/>
  <c r="F40" i="5"/>
  <c r="G40" i="5"/>
  <c r="H40" i="5"/>
  <c r="I40" i="5"/>
  <c r="J40" i="5"/>
  <c r="K40" i="5"/>
  <c r="L40" i="5"/>
  <c r="B89" i="3" l="1"/>
  <c r="C88" i="3"/>
  <c r="B76" i="3"/>
  <c r="C75" i="3"/>
  <c r="C65" i="3"/>
  <c r="B66" i="3"/>
  <c r="C26" i="14"/>
  <c r="C25" i="14"/>
  <c r="C24" i="14"/>
  <c r="C9" i="14"/>
  <c r="C8" i="14"/>
  <c r="C7" i="14"/>
  <c r="C6" i="14"/>
  <c r="B77" i="3" l="1"/>
  <c r="C76" i="3"/>
  <c r="B90" i="3"/>
  <c r="C89" i="3"/>
  <c r="C66" i="3"/>
  <c r="B67" i="3"/>
  <c r="C27" i="14"/>
  <c r="B91" i="3" l="1"/>
  <c r="C90" i="3"/>
  <c r="B78" i="3"/>
  <c r="C77" i="3"/>
  <c r="B68" i="3"/>
  <c r="C67" i="3"/>
  <c r="D21" i="4"/>
  <c r="B79" i="3" l="1"/>
  <c r="C78" i="3"/>
  <c r="B92" i="3"/>
  <c r="C91" i="3"/>
  <c r="B69" i="3"/>
  <c r="C69" i="3" s="1"/>
  <c r="C68" i="3"/>
  <c r="AK8" i="5"/>
  <c r="AF8" i="5"/>
  <c r="AB8" i="5"/>
  <c r="B93" i="3" l="1"/>
  <c r="C93" i="3" s="1"/>
  <c r="C92" i="3"/>
  <c r="B80" i="3"/>
  <c r="C79" i="3"/>
  <c r="AU4" i="9"/>
  <c r="AV4" i="9" s="1"/>
  <c r="AW4" i="9" s="1"/>
  <c r="AX4" i="9" s="1"/>
  <c r="AY4" i="9" s="1"/>
  <c r="AZ4" i="9" s="1"/>
  <c r="BA4" i="9" s="1"/>
  <c r="BB4" i="9" s="1"/>
  <c r="BC4" i="9" s="1"/>
  <c r="BD4" i="9" s="1"/>
  <c r="AG4" i="9"/>
  <c r="AH4" i="9" s="1"/>
  <c r="S4" i="9"/>
  <c r="T4" i="9" s="1"/>
  <c r="U4" i="9" s="1"/>
  <c r="V4" i="9" s="1"/>
  <c r="W4" i="9" s="1"/>
  <c r="X4" i="9" s="1"/>
  <c r="Y4" i="9" s="1"/>
  <c r="Z4" i="9" s="1"/>
  <c r="AA4" i="9" s="1"/>
  <c r="AB4" i="9" s="1"/>
  <c r="E4" i="9"/>
  <c r="F4" i="9" s="1"/>
  <c r="G4" i="9" s="1"/>
  <c r="H4" i="9" s="1"/>
  <c r="I4" i="9" s="1"/>
  <c r="J4" i="9" s="1"/>
  <c r="K4" i="9" s="1"/>
  <c r="L4" i="9" s="1"/>
  <c r="M4" i="9" s="1"/>
  <c r="N4" i="9" s="1"/>
  <c r="G5" i="2"/>
  <c r="B81" i="3" l="1"/>
  <c r="C81" i="3" s="1"/>
  <c r="C80" i="3"/>
  <c r="AI4" i="9"/>
  <c r="AJ4" i="9" s="1"/>
  <c r="AK4" i="9" s="1"/>
  <c r="AL4" i="9" s="1"/>
  <c r="AM4" i="9" s="1"/>
  <c r="AN4" i="9" s="1"/>
  <c r="AO4" i="9" s="1"/>
  <c r="AP4" i="9" s="1"/>
  <c r="G25" i="15" l="1"/>
  <c r="G24" i="15"/>
  <c r="G23" i="15"/>
  <c r="G22" i="15"/>
  <c r="G21" i="15"/>
  <c r="G20" i="15"/>
  <c r="G19" i="15"/>
  <c r="G18" i="15"/>
  <c r="G17" i="15"/>
  <c r="G16" i="15"/>
  <c r="G15" i="15"/>
  <c r="G14" i="15"/>
  <c r="G13" i="15"/>
  <c r="G12" i="15"/>
  <c r="G11" i="15"/>
  <c r="G10" i="15"/>
  <c r="G9" i="15"/>
  <c r="G8" i="15"/>
  <c r="G7" i="15"/>
  <c r="G6" i="15"/>
  <c r="G5" i="15"/>
  <c r="G25" i="14"/>
  <c r="G24" i="14"/>
  <c r="G23" i="14"/>
  <c r="G22" i="14"/>
  <c r="G21" i="14"/>
  <c r="G20" i="14"/>
  <c r="G19" i="14"/>
  <c r="G18" i="14"/>
  <c r="G17" i="14"/>
  <c r="G16" i="14"/>
  <c r="G15" i="14"/>
  <c r="G14" i="14"/>
  <c r="G13" i="14"/>
  <c r="G12" i="14"/>
  <c r="G11" i="14"/>
  <c r="G10" i="14"/>
  <c r="G9" i="14"/>
  <c r="G8" i="14"/>
  <c r="G7" i="14"/>
  <c r="G6" i="14"/>
  <c r="G5" i="14"/>
  <c r="C62" i="14"/>
  <c r="C44" i="14"/>
  <c r="K8" i="6"/>
  <c r="K9" i="6"/>
  <c r="K10" i="6"/>
  <c r="K11" i="6"/>
  <c r="K12" i="6"/>
  <c r="K13" i="6"/>
  <c r="K14" i="6"/>
  <c r="K15" i="6"/>
  <c r="K16" i="6"/>
  <c r="K17" i="6"/>
  <c r="K18" i="6"/>
  <c r="K19" i="6"/>
  <c r="K20" i="6"/>
  <c r="K21" i="6"/>
  <c r="K22" i="6"/>
  <c r="K23" i="6"/>
  <c r="K24" i="6"/>
  <c r="K25" i="6"/>
  <c r="P25" i="6" s="1"/>
  <c r="K26" i="6"/>
  <c r="P26" i="6" s="1"/>
  <c r="K27" i="6"/>
  <c r="P27" i="6" s="1"/>
  <c r="K7" i="6"/>
  <c r="D8" i="6"/>
  <c r="D9" i="6"/>
  <c r="D10" i="6"/>
  <c r="D11" i="6"/>
  <c r="D12" i="6"/>
  <c r="D13" i="6"/>
  <c r="D14" i="6"/>
  <c r="D15" i="6"/>
  <c r="D16" i="6"/>
  <c r="D17" i="6"/>
  <c r="D18" i="6"/>
  <c r="D19" i="6"/>
  <c r="D20" i="6"/>
  <c r="D21" i="6"/>
  <c r="D22" i="6"/>
  <c r="D23" i="6"/>
  <c r="D24" i="6"/>
  <c r="D25" i="6"/>
  <c r="D26" i="6"/>
  <c r="D27" i="6"/>
  <c r="D7" i="6"/>
  <c r="R8" i="6"/>
  <c r="R9" i="6"/>
  <c r="R10" i="6"/>
  <c r="R11" i="6"/>
  <c r="R12" i="6"/>
  <c r="R13" i="6"/>
  <c r="R14" i="6"/>
  <c r="R15" i="6"/>
  <c r="R16" i="6"/>
  <c r="R17" i="6"/>
  <c r="R18" i="6"/>
  <c r="R19" i="6"/>
  <c r="R20" i="6"/>
  <c r="R21" i="6"/>
  <c r="R22" i="6"/>
  <c r="R23" i="6"/>
  <c r="R24" i="6"/>
  <c r="R25" i="6"/>
  <c r="R26" i="6"/>
  <c r="R27" i="6"/>
  <c r="R7" i="6"/>
  <c r="C60" i="3" l="1"/>
  <c r="C72" i="3"/>
  <c r="C84" i="3"/>
  <c r="C96" i="3"/>
  <c r="C85" i="3" l="1"/>
  <c r="S7" i="6"/>
  <c r="S8" i="6"/>
  <c r="L7" i="6"/>
  <c r="L8" i="6"/>
  <c r="E8" i="6"/>
  <c r="E7" i="6"/>
  <c r="E15" i="6"/>
  <c r="E14" i="6"/>
  <c r="E10" i="6"/>
  <c r="L9" i="6"/>
  <c r="S9" i="6"/>
  <c r="AF50" i="8"/>
  <c r="AF49" i="8"/>
  <c r="AF48" i="8"/>
  <c r="AF47" i="8"/>
  <c r="AF46" i="8"/>
  <c r="AF45" i="8"/>
  <c r="AF44" i="8"/>
  <c r="AF43" i="8"/>
  <c r="AF42" i="8"/>
  <c r="AF41" i="8"/>
  <c r="AF40" i="8"/>
  <c r="AF39" i="8"/>
  <c r="AF38" i="8"/>
  <c r="AF37" i="8"/>
  <c r="AF36" i="8"/>
  <c r="AF35" i="8"/>
  <c r="AF34" i="8"/>
  <c r="AF33" i="8"/>
  <c r="AF32" i="8"/>
  <c r="AF31" i="8"/>
  <c r="AF30" i="8"/>
  <c r="R50" i="8"/>
  <c r="R49" i="8"/>
  <c r="R48" i="8"/>
  <c r="R47" i="8"/>
  <c r="R46" i="8"/>
  <c r="R45" i="8"/>
  <c r="R44" i="8"/>
  <c r="R43" i="8"/>
  <c r="R42" i="8"/>
  <c r="R41" i="8"/>
  <c r="R40" i="8"/>
  <c r="R39" i="8"/>
  <c r="R38" i="8"/>
  <c r="R37" i="8"/>
  <c r="R36" i="8"/>
  <c r="R35" i="8"/>
  <c r="R34" i="8"/>
  <c r="R33" i="8"/>
  <c r="R32" i="8"/>
  <c r="R31" i="8"/>
  <c r="R30" i="8"/>
  <c r="S27" i="6" l="1"/>
  <c r="E27" i="6"/>
  <c r="L27" i="6"/>
  <c r="E9" i="6"/>
  <c r="E12" i="6"/>
  <c r="L11" i="6"/>
  <c r="L10" i="6"/>
  <c r="L20" i="6"/>
  <c r="S10" i="6"/>
  <c r="E20" i="6"/>
  <c r="E19" i="6"/>
  <c r="E11" i="6"/>
  <c r="L17" i="6"/>
  <c r="L16" i="6"/>
  <c r="S22" i="6"/>
  <c r="S21" i="6"/>
  <c r="S17" i="6"/>
  <c r="S18" i="6"/>
  <c r="L13" i="6"/>
  <c r="S13" i="6"/>
  <c r="S14" i="6"/>
  <c r="E18" i="6"/>
  <c r="L12" i="6"/>
  <c r="S11" i="6"/>
  <c r="S12" i="6"/>
  <c r="L19" i="6"/>
  <c r="E17" i="6"/>
  <c r="S15" i="6"/>
  <c r="L18" i="6"/>
  <c r="E16" i="6"/>
  <c r="S23" i="6"/>
  <c r="S24" i="6"/>
  <c r="E13" i="6"/>
  <c r="S25" i="6"/>
  <c r="S26" i="6"/>
  <c r="L15" i="6"/>
  <c r="S19" i="6"/>
  <c r="S20" i="6"/>
  <c r="L14" i="6"/>
  <c r="E24" i="6"/>
  <c r="E23" i="6"/>
  <c r="L26" i="6"/>
  <c r="L25" i="6"/>
  <c r="E26" i="6"/>
  <c r="E25" i="6"/>
  <c r="L21" i="6"/>
  <c r="L22" i="6"/>
  <c r="E21" i="6"/>
  <c r="E22" i="6"/>
  <c r="L23" i="6"/>
  <c r="L24" i="6"/>
  <c r="D31" i="8"/>
  <c r="D32" i="8"/>
  <c r="D33" i="8"/>
  <c r="D34" i="8"/>
  <c r="D35" i="8"/>
  <c r="D36" i="8"/>
  <c r="D37" i="8"/>
  <c r="D38" i="8"/>
  <c r="D39" i="8"/>
  <c r="D40" i="8"/>
  <c r="D41" i="8"/>
  <c r="D42" i="8"/>
  <c r="D43" i="8"/>
  <c r="D44" i="8"/>
  <c r="D45" i="8"/>
  <c r="D46" i="8"/>
  <c r="D47" i="8"/>
  <c r="D48" i="8"/>
  <c r="D49" i="8"/>
  <c r="D50" i="8"/>
  <c r="D30" i="8"/>
  <c r="Y8" i="6" l="1"/>
  <c r="Y9" i="6"/>
  <c r="Y10" i="6"/>
  <c r="Y11" i="6"/>
  <c r="Y12" i="6"/>
  <c r="Y13" i="6"/>
  <c r="Y14" i="6"/>
  <c r="Y15" i="6"/>
  <c r="Y16" i="6"/>
  <c r="Y17" i="6"/>
  <c r="Y18" i="6"/>
  <c r="Y19" i="6"/>
  <c r="Y20" i="6"/>
  <c r="Y21" i="6"/>
  <c r="Y22" i="6"/>
  <c r="Y23" i="6"/>
  <c r="Y24" i="6"/>
  <c r="Y25" i="6"/>
  <c r="Y26" i="6"/>
  <c r="Y27" i="6"/>
  <c r="Y7" i="6"/>
  <c r="C97" i="3" l="1"/>
  <c r="C28" i="6"/>
  <c r="B6" i="13"/>
  <c r="B7" i="13"/>
  <c r="C98" i="3" l="1"/>
  <c r="C99" i="3" l="1"/>
  <c r="C100" i="3" l="1"/>
  <c r="AT49" i="9"/>
  <c r="AT48" i="9"/>
  <c r="AT47" i="9"/>
  <c r="AT46" i="9"/>
  <c r="AT45" i="9"/>
  <c r="AT44" i="9"/>
  <c r="AT43" i="9"/>
  <c r="AT42" i="9"/>
  <c r="AT41" i="9"/>
  <c r="AT40" i="9"/>
  <c r="AT39" i="9"/>
  <c r="AT38" i="9"/>
  <c r="AT37" i="9"/>
  <c r="AT36" i="9"/>
  <c r="AT35" i="9"/>
  <c r="AT34" i="9"/>
  <c r="AT33" i="9"/>
  <c r="AT32" i="9"/>
  <c r="AT31" i="9"/>
  <c r="AT30" i="9"/>
  <c r="AT29" i="9"/>
  <c r="AF49" i="9"/>
  <c r="AF48" i="9"/>
  <c r="AF47" i="9"/>
  <c r="AF46" i="9"/>
  <c r="AF45" i="9"/>
  <c r="AF44" i="9"/>
  <c r="AF43" i="9"/>
  <c r="AF42" i="9"/>
  <c r="AF41" i="9"/>
  <c r="AF40" i="9"/>
  <c r="AF39" i="9"/>
  <c r="AF38" i="9"/>
  <c r="AF37" i="9"/>
  <c r="AF36" i="9"/>
  <c r="AF35" i="9"/>
  <c r="AF34" i="9"/>
  <c r="AF33" i="9"/>
  <c r="AF32" i="9"/>
  <c r="AF31" i="9"/>
  <c r="AF30" i="9"/>
  <c r="AF29" i="9"/>
  <c r="R49" i="9"/>
  <c r="R48" i="9"/>
  <c r="R47" i="9"/>
  <c r="R46" i="9"/>
  <c r="R45" i="9"/>
  <c r="R44" i="9"/>
  <c r="R43" i="9"/>
  <c r="R42" i="9"/>
  <c r="R41" i="9"/>
  <c r="R40" i="9"/>
  <c r="R39" i="9"/>
  <c r="R38" i="9"/>
  <c r="R37" i="9"/>
  <c r="R36" i="9"/>
  <c r="R35" i="9"/>
  <c r="R34" i="9"/>
  <c r="R33" i="9"/>
  <c r="R32" i="9"/>
  <c r="R31" i="9"/>
  <c r="R30" i="9"/>
  <c r="R29" i="9"/>
  <c r="D49" i="9"/>
  <c r="D48" i="9"/>
  <c r="D47" i="9"/>
  <c r="D46" i="9"/>
  <c r="D45" i="9"/>
  <c r="D44" i="9"/>
  <c r="D43" i="9"/>
  <c r="D42" i="9"/>
  <c r="D41" i="9"/>
  <c r="D40" i="9"/>
  <c r="D39" i="9"/>
  <c r="D38" i="9"/>
  <c r="D37" i="9"/>
  <c r="D36" i="9"/>
  <c r="D35" i="9"/>
  <c r="D34" i="9"/>
  <c r="D33" i="9"/>
  <c r="D32" i="9"/>
  <c r="D31" i="9"/>
  <c r="D30" i="9"/>
  <c r="D29" i="9"/>
  <c r="L52" i="5"/>
  <c r="K52" i="5"/>
  <c r="J52" i="5"/>
  <c r="I52" i="5"/>
  <c r="H52" i="5"/>
  <c r="G52" i="5"/>
  <c r="F52" i="5"/>
  <c r="E52" i="5"/>
  <c r="D52" i="5"/>
  <c r="C52" i="5"/>
  <c r="AA21" i="5"/>
  <c r="AV51" i="9" l="1"/>
  <c r="AU51" i="9"/>
  <c r="C101" i="3"/>
  <c r="AU43" i="9"/>
  <c r="AU35" i="9"/>
  <c r="AU41" i="9"/>
  <c r="AU40" i="9"/>
  <c r="AU47" i="9"/>
  <c r="AU31" i="9"/>
  <c r="AU46" i="9"/>
  <c r="AU30" i="9"/>
  <c r="AU37" i="9"/>
  <c r="AU36" i="9"/>
  <c r="AU42" i="9"/>
  <c r="AU34" i="9"/>
  <c r="AU49" i="9"/>
  <c r="AU33" i="9"/>
  <c r="AU48" i="9"/>
  <c r="AU32" i="9"/>
  <c r="AU39" i="9"/>
  <c r="AU38" i="9"/>
  <c r="AU45" i="9"/>
  <c r="AU29" i="9"/>
  <c r="AU44" i="9"/>
  <c r="AV32" i="9"/>
  <c r="AV40" i="9"/>
  <c r="AV48" i="9"/>
  <c r="AV29" i="9"/>
  <c r="AV41" i="9"/>
  <c r="AV45" i="9"/>
  <c r="AV30" i="9"/>
  <c r="AV42" i="9"/>
  <c r="AV31" i="9"/>
  <c r="AV35" i="9"/>
  <c r="AV39" i="9"/>
  <c r="AV43" i="9"/>
  <c r="AV47" i="9"/>
  <c r="AV36" i="9"/>
  <c r="AV44" i="9"/>
  <c r="AV33" i="9"/>
  <c r="AV37" i="9"/>
  <c r="AV49" i="9"/>
  <c r="AV34" i="9"/>
  <c r="AV38" i="9"/>
  <c r="AV46" i="9"/>
  <c r="AW30" i="9"/>
  <c r="AW34" i="9"/>
  <c r="AW38" i="9"/>
  <c r="AW42" i="9"/>
  <c r="AW46" i="9"/>
  <c r="AW31" i="9"/>
  <c r="AW39" i="9"/>
  <c r="AW47" i="9"/>
  <c r="AW36" i="9"/>
  <c r="AW44" i="9"/>
  <c r="AW29" i="9"/>
  <c r="AW37" i="9"/>
  <c r="AW49" i="9"/>
  <c r="AW35" i="9"/>
  <c r="AW43" i="9"/>
  <c r="AW32" i="9"/>
  <c r="AW40" i="9"/>
  <c r="AW48" i="9"/>
  <c r="AW33" i="9"/>
  <c r="AW41" i="9"/>
  <c r="AW45" i="9"/>
  <c r="AZ33" i="9"/>
  <c r="AZ41" i="9"/>
  <c r="AZ49" i="9"/>
  <c r="AZ44" i="9"/>
  <c r="AZ39" i="9"/>
  <c r="AZ47" i="9"/>
  <c r="AZ34" i="9"/>
  <c r="AZ42" i="9"/>
  <c r="AZ36" i="9"/>
  <c r="AZ31" i="9"/>
  <c r="AZ32" i="9"/>
  <c r="AZ40" i="9"/>
  <c r="AZ48" i="9"/>
  <c r="AZ35" i="9"/>
  <c r="AZ43" i="9"/>
  <c r="AZ29" i="9"/>
  <c r="AZ37" i="9"/>
  <c r="AZ45" i="9"/>
  <c r="AZ30" i="9"/>
  <c r="AZ38" i="9"/>
  <c r="AZ46" i="9"/>
  <c r="BC30" i="9"/>
  <c r="BC38" i="9"/>
  <c r="BC46" i="9"/>
  <c r="BC29" i="9"/>
  <c r="BC31" i="9"/>
  <c r="BC39" i="9"/>
  <c r="BC47" i="9"/>
  <c r="BC33" i="9"/>
  <c r="BC41" i="9"/>
  <c r="BC49" i="9"/>
  <c r="BC32" i="9"/>
  <c r="BC40" i="9"/>
  <c r="BC48" i="9"/>
  <c r="BC34" i="9"/>
  <c r="BC42" i="9"/>
  <c r="BC35" i="9"/>
  <c r="BC43" i="9"/>
  <c r="BC36" i="9"/>
  <c r="BC44" i="9"/>
  <c r="BC37" i="9"/>
  <c r="BC45" i="9"/>
  <c r="BD29" i="9"/>
  <c r="BD37" i="9"/>
  <c r="BD45" i="9"/>
  <c r="BD32" i="9"/>
  <c r="BD48" i="9"/>
  <c r="BD42" i="9"/>
  <c r="BD35" i="9"/>
  <c r="BD30" i="9"/>
  <c r="BD38" i="9"/>
  <c r="BD46" i="9"/>
  <c r="BD36" i="9"/>
  <c r="BD44" i="9"/>
  <c r="BD31" i="9"/>
  <c r="BD39" i="9"/>
  <c r="BD47" i="9"/>
  <c r="BD40" i="9"/>
  <c r="BD43" i="9"/>
  <c r="BD33" i="9"/>
  <c r="BD41" i="9"/>
  <c r="BD49" i="9"/>
  <c r="BD34" i="9"/>
  <c r="AX35" i="9"/>
  <c r="AX43" i="9"/>
  <c r="AX38" i="9"/>
  <c r="AX42" i="9"/>
  <c r="AX36" i="9"/>
  <c r="AX44" i="9"/>
  <c r="AX30" i="9"/>
  <c r="AX41" i="9"/>
  <c r="AX49" i="9"/>
  <c r="AX29" i="9"/>
  <c r="AX37" i="9"/>
  <c r="AX45" i="9"/>
  <c r="AX46" i="9"/>
  <c r="AX33" i="9"/>
  <c r="AX31" i="9"/>
  <c r="AX39" i="9"/>
  <c r="AX47" i="9"/>
  <c r="AX32" i="9"/>
  <c r="AX40" i="9"/>
  <c r="AX48" i="9"/>
  <c r="AX34" i="9"/>
  <c r="BA32" i="9"/>
  <c r="BA40" i="9"/>
  <c r="BA48" i="9"/>
  <c r="BA35" i="9"/>
  <c r="BA30" i="9"/>
  <c r="BA47" i="9"/>
  <c r="BA33" i="9"/>
  <c r="BA41" i="9"/>
  <c r="BA49" i="9"/>
  <c r="BA45" i="9"/>
  <c r="BA34" i="9"/>
  <c r="BA42" i="9"/>
  <c r="BA43" i="9"/>
  <c r="BA38" i="9"/>
  <c r="BA46" i="9"/>
  <c r="BA39" i="9"/>
  <c r="BA36" i="9"/>
  <c r="BA44" i="9"/>
  <c r="BA29" i="9"/>
  <c r="BA37" i="9"/>
  <c r="BA31" i="9"/>
  <c r="BB31" i="9"/>
  <c r="BB39" i="9"/>
  <c r="BB47" i="9"/>
  <c r="BB42" i="9"/>
  <c r="BB38" i="9"/>
  <c r="BB32" i="9"/>
  <c r="BB40" i="9"/>
  <c r="BB48" i="9"/>
  <c r="BB37" i="9"/>
  <c r="BB45" i="9"/>
  <c r="BB33" i="9"/>
  <c r="BB41" i="9"/>
  <c r="BB49" i="9"/>
  <c r="BB34" i="9"/>
  <c r="BB44" i="9"/>
  <c r="BB29" i="9"/>
  <c r="BB30" i="9"/>
  <c r="BB46" i="9"/>
  <c r="BB35" i="9"/>
  <c r="BB43" i="9"/>
  <c r="BB36" i="9"/>
  <c r="AY34" i="9"/>
  <c r="AY42" i="9"/>
  <c r="AY33" i="9"/>
  <c r="AY35" i="9"/>
  <c r="AY43" i="9"/>
  <c r="AY45" i="9"/>
  <c r="AY36" i="9"/>
  <c r="AY44" i="9"/>
  <c r="AY29" i="9"/>
  <c r="AY37" i="9"/>
  <c r="AY30" i="9"/>
  <c r="AY38" i="9"/>
  <c r="AY46" i="9"/>
  <c r="AY31" i="9"/>
  <c r="AY39" i="9"/>
  <c r="AY47" i="9"/>
  <c r="AY32" i="9"/>
  <c r="AY40" i="9"/>
  <c r="AY48" i="9"/>
  <c r="AY41" i="9"/>
  <c r="AY49" i="9"/>
  <c r="S28" i="9"/>
  <c r="C52" i="15"/>
  <c r="C53" i="15" s="1"/>
  <c r="C61" i="15" s="1"/>
  <c r="Y4" i="7"/>
  <c r="Y5" i="7"/>
  <c r="AB18" i="6"/>
  <c r="AB17" i="6"/>
  <c r="AB16" i="6"/>
  <c r="AB15" i="6"/>
  <c r="AB14" i="6"/>
  <c r="AB13" i="6"/>
  <c r="AB12" i="6"/>
  <c r="AB11" i="6"/>
  <c r="AB10" i="6"/>
  <c r="AB9" i="6"/>
  <c r="AB8" i="6"/>
  <c r="J9" i="13"/>
  <c r="J10" i="13"/>
  <c r="J11" i="13"/>
  <c r="J12" i="13"/>
  <c r="J13" i="13"/>
  <c r="J14" i="13"/>
  <c r="J15" i="13"/>
  <c r="J16" i="13"/>
  <c r="J17" i="13"/>
  <c r="J18" i="13"/>
  <c r="J19" i="13"/>
  <c r="J20" i="13"/>
  <c r="J21" i="13"/>
  <c r="J22" i="13"/>
  <c r="J8" i="13"/>
  <c r="Y5" i="6"/>
  <c r="C67" i="14"/>
  <c r="C59" i="15" s="1"/>
  <c r="C61" i="14"/>
  <c r="C60" i="14"/>
  <c r="C63" i="14" s="1"/>
  <c r="C58" i="14"/>
  <c r="C59" i="14" s="1"/>
  <c r="R3" i="12"/>
  <c r="R4" i="12"/>
  <c r="J4" i="12"/>
  <c r="J3" i="12"/>
  <c r="AT50" i="8"/>
  <c r="AT49" i="8"/>
  <c r="AT48" i="8"/>
  <c r="AT47" i="8"/>
  <c r="AT46" i="8"/>
  <c r="AT45" i="8"/>
  <c r="AT44" i="8"/>
  <c r="AT43" i="8"/>
  <c r="AT42" i="8"/>
  <c r="AT41" i="8"/>
  <c r="AT40" i="8"/>
  <c r="AT39" i="8"/>
  <c r="AT38" i="8"/>
  <c r="AT37" i="8"/>
  <c r="AT36" i="8"/>
  <c r="AT35" i="8"/>
  <c r="AT34" i="8"/>
  <c r="AT33" i="8"/>
  <c r="AT32" i="8"/>
  <c r="AT31" i="8"/>
  <c r="AT30" i="8"/>
  <c r="AB20" i="6"/>
  <c r="AB26" i="6"/>
  <c r="B6" i="2"/>
  <c r="Y4" i="6"/>
  <c r="AB20" i="5"/>
  <c r="AG41" i="8" s="1"/>
  <c r="AC22" i="5"/>
  <c r="AK26" i="5"/>
  <c r="BD47" i="8" s="1"/>
  <c r="AG26" i="5"/>
  <c r="AZ39" i="8" s="1"/>
  <c r="AF26" i="5"/>
  <c r="AY35" i="8" s="1"/>
  <c r="AB26" i="5"/>
  <c r="J7" i="13" l="1"/>
  <c r="J6" i="13"/>
  <c r="C74" i="14"/>
  <c r="C68" i="14"/>
  <c r="C73" i="14" s="1"/>
  <c r="C66" i="15"/>
  <c r="AF10" i="15" s="1"/>
  <c r="C60" i="15"/>
  <c r="C65" i="15" s="1"/>
  <c r="AW51" i="9"/>
  <c r="C102" i="3"/>
  <c r="AB19" i="6"/>
  <c r="AB23" i="6"/>
  <c r="AB24" i="6"/>
  <c r="AB22" i="6"/>
  <c r="R28" i="6"/>
  <c r="AB27" i="6"/>
  <c r="AB21" i="6"/>
  <c r="D28" i="6"/>
  <c r="C10" i="14" s="1"/>
  <c r="K28" i="6"/>
  <c r="AB7" i="6"/>
  <c r="Y28" i="6"/>
  <c r="C64" i="14" s="1"/>
  <c r="AG33" i="8"/>
  <c r="AY46" i="8"/>
  <c r="AY50" i="8"/>
  <c r="AY33" i="8"/>
  <c r="AZ32" i="8"/>
  <c r="AY32" i="8"/>
  <c r="AY30" i="8"/>
  <c r="AY44" i="8"/>
  <c r="C69" i="14"/>
  <c r="AY41" i="8"/>
  <c r="AZ31" i="8"/>
  <c r="AY47" i="8"/>
  <c r="AZ37" i="8"/>
  <c r="AZ40" i="8"/>
  <c r="AZ33" i="8"/>
  <c r="AY45" i="8"/>
  <c r="AZ30" i="8"/>
  <c r="AG44" i="8"/>
  <c r="AG30" i="8"/>
  <c r="AG37" i="8"/>
  <c r="AG45" i="8"/>
  <c r="AG48" i="8"/>
  <c r="AG38" i="8"/>
  <c r="AG46" i="8"/>
  <c r="AG32" i="8"/>
  <c r="AG31" i="8"/>
  <c r="AG39" i="8"/>
  <c r="AG47" i="8"/>
  <c r="AG40" i="8"/>
  <c r="AG34" i="8"/>
  <c r="AG42" i="8"/>
  <c r="AG50" i="8"/>
  <c r="AG35" i="8"/>
  <c r="AG43" i="8"/>
  <c r="AG36" i="8"/>
  <c r="AG49" i="8"/>
  <c r="AU48" i="8"/>
  <c r="AU38" i="8"/>
  <c r="AU47" i="8"/>
  <c r="AU35" i="8"/>
  <c r="AU34" i="8"/>
  <c r="BD50" i="8"/>
  <c r="AZ34" i="8"/>
  <c r="BD30" i="8"/>
  <c r="AU30" i="8"/>
  <c r="AU42" i="8"/>
  <c r="AU32" i="8"/>
  <c r="AZ47" i="8"/>
  <c r="BD43" i="8"/>
  <c r="AZ41" i="8"/>
  <c r="AY40" i="8"/>
  <c r="BD37" i="8"/>
  <c r="AZ35" i="8"/>
  <c r="AY34" i="8"/>
  <c r="BD31" i="8"/>
  <c r="AU45" i="8"/>
  <c r="AZ46" i="8"/>
  <c r="BD42" i="8"/>
  <c r="AY39" i="8"/>
  <c r="BD48" i="8"/>
  <c r="BD33" i="8"/>
  <c r="BD35" i="8"/>
  <c r="AU43" i="8"/>
  <c r="AU33" i="8"/>
  <c r="AZ42" i="8"/>
  <c r="BD32" i="8"/>
  <c r="AU50" i="8"/>
  <c r="AU40" i="8"/>
  <c r="AZ49" i="8"/>
  <c r="AY48" i="8"/>
  <c r="BD45" i="8"/>
  <c r="AZ43" i="8"/>
  <c r="AY42" i="8"/>
  <c r="BD39" i="8"/>
  <c r="AY36" i="8"/>
  <c r="AU37" i="8"/>
  <c r="AZ38" i="8"/>
  <c r="BD34" i="8"/>
  <c r="AY31" i="8"/>
  <c r="AU46" i="8"/>
  <c r="BD36" i="8"/>
  <c r="AU41" i="8"/>
  <c r="AU31" i="8"/>
  <c r="AZ48" i="8"/>
  <c r="BD44" i="8"/>
  <c r="BD38" i="8"/>
  <c r="AZ36" i="8"/>
  <c r="AU44" i="8"/>
  <c r="BD49" i="8"/>
  <c r="AU49" i="8"/>
  <c r="AU39" i="8"/>
  <c r="AZ50" i="8"/>
  <c r="AY49" i="8"/>
  <c r="BD46" i="8"/>
  <c r="AZ44" i="8"/>
  <c r="AY43" i="8"/>
  <c r="BD40" i="8"/>
  <c r="AY37" i="8"/>
  <c r="AU36" i="8"/>
  <c r="AZ45" i="8"/>
  <c r="BD41" i="8"/>
  <c r="AY38" i="8"/>
  <c r="T28" i="9"/>
  <c r="AB25" i="6"/>
  <c r="AD22" i="5"/>
  <c r="S4" i="8"/>
  <c r="S5" i="8" s="1"/>
  <c r="AF19" i="15" l="1"/>
  <c r="AF16" i="15"/>
  <c r="AF23" i="15"/>
  <c r="AX51" i="9"/>
  <c r="AF8" i="15"/>
  <c r="AF21" i="15"/>
  <c r="AF22" i="15"/>
  <c r="AF17" i="15"/>
  <c r="AF18" i="15"/>
  <c r="AF25" i="15"/>
  <c r="AF13" i="15"/>
  <c r="AF14" i="15"/>
  <c r="AF11" i="15"/>
  <c r="AF9" i="15"/>
  <c r="AF7" i="15"/>
  <c r="AF12" i="15"/>
  <c r="AF5" i="15"/>
  <c r="AF24" i="15"/>
  <c r="AF6" i="15"/>
  <c r="AF15" i="15"/>
  <c r="AF20" i="15"/>
  <c r="AC6" i="14"/>
  <c r="AC10" i="14"/>
  <c r="AC14" i="14"/>
  <c r="AC18" i="14"/>
  <c r="AC22" i="14"/>
  <c r="AD6" i="14"/>
  <c r="AD10" i="14"/>
  <c r="AD14" i="14"/>
  <c r="AD18" i="14"/>
  <c r="AD22" i="14"/>
  <c r="AC8" i="14"/>
  <c r="AC12" i="14"/>
  <c r="AC16" i="14"/>
  <c r="AC20" i="14"/>
  <c r="AC24" i="14"/>
  <c r="AD8" i="14"/>
  <c r="AD12" i="14"/>
  <c r="AD16" i="14"/>
  <c r="AD20" i="14"/>
  <c r="AD24" i="14"/>
  <c r="AD11" i="14"/>
  <c r="AD19" i="14"/>
  <c r="AC5" i="14"/>
  <c r="AC13" i="14"/>
  <c r="AC21" i="14"/>
  <c r="AD13" i="14"/>
  <c r="AD21" i="14"/>
  <c r="AC7" i="14"/>
  <c r="AC15" i="14"/>
  <c r="AC23" i="14"/>
  <c r="AD7" i="14"/>
  <c r="AD15" i="14"/>
  <c r="AD23" i="14"/>
  <c r="AC9" i="14"/>
  <c r="AC17" i="14"/>
  <c r="AC25" i="14"/>
  <c r="AD9" i="14"/>
  <c r="AD17" i="14"/>
  <c r="AD25" i="14"/>
  <c r="AC11" i="14"/>
  <c r="AC19" i="14"/>
  <c r="AD5" i="14"/>
  <c r="C28" i="14"/>
  <c r="Z17" i="6"/>
  <c r="Z18" i="6"/>
  <c r="C103" i="3"/>
  <c r="T4" i="8"/>
  <c r="T5" i="8" s="1"/>
  <c r="U28" i="9"/>
  <c r="AB28" i="6"/>
  <c r="AE22" i="5"/>
  <c r="E18" i="7" l="1"/>
  <c r="F18" i="7" s="1"/>
  <c r="L18" i="7" s="1"/>
  <c r="E17" i="7"/>
  <c r="F17" i="7" s="1"/>
  <c r="L17" i="7" s="1"/>
  <c r="AY51" i="9"/>
  <c r="Z20" i="6"/>
  <c r="Z19" i="6"/>
  <c r="C104" i="3"/>
  <c r="AG4" i="8"/>
  <c r="AG5" i="8" s="1"/>
  <c r="AU4" i="8"/>
  <c r="AU5" i="8" s="1"/>
  <c r="E4" i="8"/>
  <c r="E5" i="8" s="1"/>
  <c r="U4" i="8"/>
  <c r="U5" i="8" s="1"/>
  <c r="V28" i="9"/>
  <c r="AF22" i="5"/>
  <c r="H18" i="7" l="1"/>
  <c r="E19" i="7"/>
  <c r="F19" i="7" s="1"/>
  <c r="L19" i="7" s="1"/>
  <c r="M17" i="7"/>
  <c r="S17" i="7" s="1"/>
  <c r="E20" i="7"/>
  <c r="F20" i="7" s="1"/>
  <c r="H17" i="7"/>
  <c r="M18" i="7"/>
  <c r="S18" i="7" s="1"/>
  <c r="AZ51" i="9"/>
  <c r="AD25" i="5"/>
  <c r="AE25" i="5"/>
  <c r="AC25" i="5"/>
  <c r="H19" i="7"/>
  <c r="Z21" i="6"/>
  <c r="Z22" i="6"/>
  <c r="C105" i="3"/>
  <c r="Z15" i="6"/>
  <c r="Z13" i="6"/>
  <c r="Z14" i="6"/>
  <c r="Z16" i="6"/>
  <c r="F4" i="8"/>
  <c r="F5" i="8" s="1"/>
  <c r="AH4" i="8"/>
  <c r="AH5" i="8" s="1"/>
  <c r="AV4" i="8"/>
  <c r="AV5" i="8" s="1"/>
  <c r="AU29" i="8"/>
  <c r="AG28" i="9"/>
  <c r="AU28" i="9"/>
  <c r="E28" i="9"/>
  <c r="V4" i="8"/>
  <c r="W28" i="9"/>
  <c r="J17" i="12"/>
  <c r="K17" i="12" s="1"/>
  <c r="J16" i="12"/>
  <c r="K16" i="12" s="1"/>
  <c r="AG22" i="5"/>
  <c r="C49" i="14"/>
  <c r="C43" i="15" s="1"/>
  <c r="C31" i="14"/>
  <c r="C27" i="15" s="1"/>
  <c r="C13" i="14"/>
  <c r="C11" i="15" s="1"/>
  <c r="E13" i="7" l="1"/>
  <c r="F13" i="7" s="1"/>
  <c r="L13" i="7" s="1"/>
  <c r="L20" i="7"/>
  <c r="M20" i="7" s="1"/>
  <c r="E15" i="7"/>
  <c r="F15" i="7" s="1"/>
  <c r="L15" i="7" s="1"/>
  <c r="E22" i="7"/>
  <c r="F22" i="7" s="1"/>
  <c r="L22" i="7" s="1"/>
  <c r="E21" i="7"/>
  <c r="H20" i="7"/>
  <c r="T18" i="7"/>
  <c r="Z18" i="7" s="1"/>
  <c r="AA18" i="7" s="1"/>
  <c r="M19" i="7"/>
  <c r="S19" i="7" s="1"/>
  <c r="T19" i="7" s="1"/>
  <c r="Z19" i="7" s="1"/>
  <c r="E16" i="7"/>
  <c r="F16" i="7" s="1"/>
  <c r="L16" i="7" s="1"/>
  <c r="E14" i="7"/>
  <c r="F14" i="7" s="1"/>
  <c r="S20" i="7"/>
  <c r="T20" i="7" s="1"/>
  <c r="Z20" i="7" s="1"/>
  <c r="T17" i="7"/>
  <c r="Z17" i="7" s="1"/>
  <c r="AA17" i="7" s="1"/>
  <c r="BA51" i="9"/>
  <c r="V29" i="8"/>
  <c r="V5" i="8"/>
  <c r="C20" i="14"/>
  <c r="C14" i="14"/>
  <c r="C19" i="14" s="1"/>
  <c r="C38" i="14"/>
  <c r="C32" i="14"/>
  <c r="C37" i="14" s="1"/>
  <c r="C56" i="14"/>
  <c r="C50" i="14"/>
  <c r="C55" i="14" s="1"/>
  <c r="H13" i="7"/>
  <c r="H14" i="7"/>
  <c r="Z12" i="6"/>
  <c r="Z24" i="6"/>
  <c r="Z23" i="6"/>
  <c r="Z8" i="6"/>
  <c r="Z27" i="6"/>
  <c r="Z25" i="6"/>
  <c r="Z26" i="6"/>
  <c r="Z9" i="6"/>
  <c r="Z7" i="6"/>
  <c r="Z10" i="6"/>
  <c r="Z11" i="6"/>
  <c r="W4" i="8"/>
  <c r="G4" i="8"/>
  <c r="G5" i="8" s="1"/>
  <c r="J18" i="12"/>
  <c r="K18" i="12" s="1"/>
  <c r="AW4" i="8"/>
  <c r="AW5" i="8" s="1"/>
  <c r="AV29" i="8"/>
  <c r="J19" i="12"/>
  <c r="K19" i="12" s="1"/>
  <c r="AV28" i="9"/>
  <c r="AH28" i="9"/>
  <c r="J21" i="12"/>
  <c r="K21" i="12" s="1"/>
  <c r="AI4" i="8"/>
  <c r="AI5" i="8" s="1"/>
  <c r="J20" i="12"/>
  <c r="K20" i="12" s="1"/>
  <c r="F28" i="9"/>
  <c r="X28" i="9"/>
  <c r="BB51" i="9"/>
  <c r="J14" i="12"/>
  <c r="K14" i="12" s="1"/>
  <c r="J15" i="12"/>
  <c r="K15" i="12" s="1"/>
  <c r="AH22" i="5"/>
  <c r="E29" i="8"/>
  <c r="H22" i="7" l="1"/>
  <c r="E25" i="7"/>
  <c r="F25" i="7" s="1"/>
  <c r="L25" i="7" s="1"/>
  <c r="M16" i="7"/>
  <c r="S16" i="7" s="1"/>
  <c r="F21" i="7"/>
  <c r="L21" i="7" s="1"/>
  <c r="M21" i="7" s="1"/>
  <c r="S21" i="7" s="1"/>
  <c r="M15" i="7"/>
  <c r="S15" i="7" s="1"/>
  <c r="T15" i="7" s="1"/>
  <c r="E27" i="7"/>
  <c r="F27" i="7" s="1"/>
  <c r="L27" i="7" s="1"/>
  <c r="E11" i="7"/>
  <c r="F11" i="7" s="1"/>
  <c r="L11" i="7"/>
  <c r="M11" i="7" s="1"/>
  <c r="E8" i="7"/>
  <c r="F8" i="7" s="1"/>
  <c r="H21" i="7"/>
  <c r="E10" i="7"/>
  <c r="F10" i="7" s="1"/>
  <c r="L10" i="7" s="1"/>
  <c r="E23" i="7"/>
  <c r="F23" i="7" s="1"/>
  <c r="L23" i="7" s="1"/>
  <c r="H16" i="7"/>
  <c r="L14" i="7"/>
  <c r="M22" i="7"/>
  <c r="AA19" i="7"/>
  <c r="M13" i="7"/>
  <c r="S13" i="7" s="1"/>
  <c r="T13" i="7" s="1"/>
  <c r="E24" i="7"/>
  <c r="F24" i="7" s="1"/>
  <c r="E9" i="7"/>
  <c r="F9" i="7" s="1"/>
  <c r="E12" i="7"/>
  <c r="F12" i="7" s="1"/>
  <c r="AA20" i="7"/>
  <c r="E7" i="7"/>
  <c r="F7" i="7" s="1"/>
  <c r="L7" i="7" s="1"/>
  <c r="M7" i="7" s="1"/>
  <c r="S7" i="7" s="1"/>
  <c r="T7" i="7" s="1"/>
  <c r="Z7" i="7" s="1"/>
  <c r="AA7" i="7" s="1"/>
  <c r="E26" i="7"/>
  <c r="F26" i="7" s="1"/>
  <c r="H15" i="7"/>
  <c r="W29" i="8"/>
  <c r="W5" i="8"/>
  <c r="H8" i="7"/>
  <c r="H7" i="7"/>
  <c r="J24" i="12"/>
  <c r="K24" i="12" s="1"/>
  <c r="H25" i="7"/>
  <c r="J26" i="12"/>
  <c r="K26" i="12" s="1"/>
  <c r="H27" i="7"/>
  <c r="J25" i="12"/>
  <c r="K25" i="12" s="1"/>
  <c r="J22" i="12"/>
  <c r="K22" i="12" s="1"/>
  <c r="J23" i="12"/>
  <c r="K23" i="12" s="1"/>
  <c r="H24" i="7"/>
  <c r="X4" i="8"/>
  <c r="H4" i="8"/>
  <c r="H5" i="8" s="1"/>
  <c r="AW28" i="9"/>
  <c r="AW29" i="8"/>
  <c r="AX4" i="8"/>
  <c r="AX5" i="8" s="1"/>
  <c r="AJ4" i="8"/>
  <c r="AJ5" i="8" s="1"/>
  <c r="AI28" i="9"/>
  <c r="G28" i="9"/>
  <c r="Y28" i="9"/>
  <c r="BC51" i="9"/>
  <c r="J13" i="12"/>
  <c r="K13" i="12" s="1"/>
  <c r="J12" i="12"/>
  <c r="K12" i="12" s="1"/>
  <c r="AI22" i="5"/>
  <c r="H11" i="7" l="1"/>
  <c r="H23" i="7"/>
  <c r="Z15" i="7"/>
  <c r="AA15" i="7" s="1"/>
  <c r="H12" i="7"/>
  <c r="L26" i="7"/>
  <c r="M26" i="7" s="1"/>
  <c r="S26" i="7" s="1"/>
  <c r="T26" i="7" s="1"/>
  <c r="Z26" i="7" s="1"/>
  <c r="AA26" i="7" s="1"/>
  <c r="L9" i="7"/>
  <c r="M9" i="7" s="1"/>
  <c r="S9" i="7" s="1"/>
  <c r="T9" i="7" s="1"/>
  <c r="Z13" i="7"/>
  <c r="AA13" i="7" s="1"/>
  <c r="M10" i="7"/>
  <c r="S10" i="7" s="1"/>
  <c r="T10" i="7" s="1"/>
  <c r="Z10" i="7" s="1"/>
  <c r="AA10" i="7" s="1"/>
  <c r="S11" i="7"/>
  <c r="T11" i="7" s="1"/>
  <c r="M14" i="7"/>
  <c r="M25" i="7"/>
  <c r="S25" i="7" s="1"/>
  <c r="T25" i="7" s="1"/>
  <c r="Z25" i="7" s="1"/>
  <c r="L12" i="7"/>
  <c r="M12" i="7" s="1"/>
  <c r="S12" i="7" s="1"/>
  <c r="L24" i="7"/>
  <c r="T16" i="7"/>
  <c r="Z16" i="7" s="1"/>
  <c r="AA16" i="7" s="1"/>
  <c r="M23" i="7"/>
  <c r="S23" i="7" s="1"/>
  <c r="T23" i="7" s="1"/>
  <c r="L8" i="7"/>
  <c r="M8" i="7" s="1"/>
  <c r="M27" i="7"/>
  <c r="S27" i="7" s="1"/>
  <c r="T27" i="7" s="1"/>
  <c r="H26" i="7"/>
  <c r="H9" i="7"/>
  <c r="S22" i="7"/>
  <c r="T22" i="7" s="1"/>
  <c r="H10" i="7"/>
  <c r="Z11" i="7"/>
  <c r="AA11" i="7" s="1"/>
  <c r="T21" i="7"/>
  <c r="Y4" i="8"/>
  <c r="Y5" i="8" s="1"/>
  <c r="X5" i="8"/>
  <c r="X29" i="8"/>
  <c r="H29" i="8"/>
  <c r="I4" i="8"/>
  <c r="I5" i="8" s="1"/>
  <c r="AK4" i="8"/>
  <c r="AK5" i="8" s="1"/>
  <c r="AJ29" i="8"/>
  <c r="AX29" i="8"/>
  <c r="AY4" i="8"/>
  <c r="AY5" i="8" s="1"/>
  <c r="AX28" i="9"/>
  <c r="AJ28" i="9"/>
  <c r="H28" i="9"/>
  <c r="Z28" i="9"/>
  <c r="BD51" i="9"/>
  <c r="J11" i="12"/>
  <c r="K11" i="12" s="1"/>
  <c r="J10" i="12"/>
  <c r="K10" i="12" s="1"/>
  <c r="AJ22" i="5"/>
  <c r="Z22" i="7" l="1"/>
  <c r="AA22" i="7" s="1"/>
  <c r="Z27" i="7"/>
  <c r="AA27" i="7" s="1"/>
  <c r="S14" i="7"/>
  <c r="T14" i="7" s="1"/>
  <c r="Z14" i="7" s="1"/>
  <c r="Z9" i="7"/>
  <c r="AA9" i="7" s="1"/>
  <c r="S8" i="7"/>
  <c r="T8" i="7" s="1"/>
  <c r="Z8" i="7" s="1"/>
  <c r="AA8" i="7" s="1"/>
  <c r="Z21" i="7"/>
  <c r="AA21" i="7" s="1"/>
  <c r="Z23" i="7"/>
  <c r="AA23" i="7" s="1"/>
  <c r="T12" i="7"/>
  <c r="Z12" i="7" s="1"/>
  <c r="AA12" i="7" s="1"/>
  <c r="M24" i="7"/>
  <c r="S24" i="7" s="1"/>
  <c r="AA25" i="7"/>
  <c r="Z4" i="8"/>
  <c r="Z5" i="8" s="1"/>
  <c r="Y29" i="8"/>
  <c r="I29" i="8"/>
  <c r="J4" i="8"/>
  <c r="J5" i="8" s="1"/>
  <c r="AZ4" i="8"/>
  <c r="AZ5" i="8" s="1"/>
  <c r="AY29" i="8"/>
  <c r="AK28" i="9"/>
  <c r="AY28" i="9"/>
  <c r="AL4" i="8"/>
  <c r="AL5" i="8" s="1"/>
  <c r="AK29" i="8"/>
  <c r="I28" i="9"/>
  <c r="AA28" i="9"/>
  <c r="J7" i="12"/>
  <c r="K7" i="12" s="1"/>
  <c r="J6" i="12"/>
  <c r="K6" i="12" s="1"/>
  <c r="J8" i="12"/>
  <c r="K8" i="12" s="1"/>
  <c r="J9" i="12"/>
  <c r="K9" i="12" s="1"/>
  <c r="AK22" i="5"/>
  <c r="P3" i="12"/>
  <c r="N3" i="12"/>
  <c r="L3" i="12"/>
  <c r="H3" i="12"/>
  <c r="F3" i="12"/>
  <c r="D3" i="12"/>
  <c r="B2" i="12"/>
  <c r="AH25" i="15"/>
  <c r="AI25" i="15" s="1"/>
  <c r="AH24" i="15"/>
  <c r="AI24" i="15" s="1"/>
  <c r="AH23" i="15"/>
  <c r="AI23" i="15" s="1"/>
  <c r="AH22" i="15"/>
  <c r="AI22" i="15" s="1"/>
  <c r="AH21" i="15"/>
  <c r="AI21" i="15" s="1"/>
  <c r="AH20" i="15"/>
  <c r="AI20" i="15" s="1"/>
  <c r="AH19" i="15"/>
  <c r="AI19" i="15" s="1"/>
  <c r="AH18" i="15"/>
  <c r="AI18" i="15" s="1"/>
  <c r="AH17" i="15"/>
  <c r="AI17" i="15" s="1"/>
  <c r="AH16" i="15"/>
  <c r="AI16" i="15" s="1"/>
  <c r="AH15" i="15"/>
  <c r="AI15" i="15" s="1"/>
  <c r="AH14" i="15"/>
  <c r="AI14" i="15" s="1"/>
  <c r="AH13" i="15"/>
  <c r="AI13" i="15" s="1"/>
  <c r="AH12" i="15"/>
  <c r="AI12" i="15" s="1"/>
  <c r="AH11" i="15"/>
  <c r="AI11" i="15" s="1"/>
  <c r="AH10" i="15"/>
  <c r="AI10" i="15" s="1"/>
  <c r="AH9" i="15"/>
  <c r="AI9" i="15" s="1"/>
  <c r="AH8" i="15"/>
  <c r="AI8" i="15" s="1"/>
  <c r="AH7" i="15"/>
  <c r="AI7" i="15" s="1"/>
  <c r="AH6" i="15"/>
  <c r="AI6" i="15" s="1"/>
  <c r="AH5" i="15"/>
  <c r="AI5" i="15" s="1"/>
  <c r="C20" i="15"/>
  <c r="N4" i="12"/>
  <c r="B9" i="13"/>
  <c r="B10" i="13"/>
  <c r="B11" i="13"/>
  <c r="B12" i="13"/>
  <c r="B13" i="13"/>
  <c r="B14" i="13"/>
  <c r="B15" i="13"/>
  <c r="B16" i="13"/>
  <c r="B17" i="13"/>
  <c r="B18" i="13"/>
  <c r="B19" i="13"/>
  <c r="B20" i="13"/>
  <c r="B21" i="13"/>
  <c r="B22" i="13"/>
  <c r="B8" i="13"/>
  <c r="T24" i="7" l="1"/>
  <c r="Z24" i="7" s="1"/>
  <c r="AA24" i="7" s="1"/>
  <c r="AA14" i="7"/>
  <c r="Z29" i="8"/>
  <c r="AA4" i="8"/>
  <c r="AA5" i="8" s="1"/>
  <c r="AI24" i="5"/>
  <c r="AI26" i="5" s="1"/>
  <c r="AH25" i="5"/>
  <c r="AH24" i="5"/>
  <c r="AH26" i="5" s="1"/>
  <c r="AJ24" i="5"/>
  <c r="AJ26" i="5" s="1"/>
  <c r="AI25" i="5"/>
  <c r="AJ25" i="5"/>
  <c r="K4" i="8"/>
  <c r="K5" i="8" s="1"/>
  <c r="J29" i="8"/>
  <c r="AZ28" i="9"/>
  <c r="AL28" i="9"/>
  <c r="AM4" i="8"/>
  <c r="AM5" i="8" s="1"/>
  <c r="AL29" i="8"/>
  <c r="BA4" i="8"/>
  <c r="BA5" i="8" s="1"/>
  <c r="AZ29" i="8"/>
  <c r="J28" i="9"/>
  <c r="C21" i="15"/>
  <c r="C29" i="15" s="1"/>
  <c r="AB28" i="9"/>
  <c r="AA29" i="8" l="1"/>
  <c r="AB4" i="8"/>
  <c r="AB5" i="8" s="1"/>
  <c r="BC36" i="8"/>
  <c r="BC44" i="8"/>
  <c r="BC39" i="8"/>
  <c r="BC47" i="8"/>
  <c r="BC48" i="8"/>
  <c r="BC37" i="8"/>
  <c r="BC45" i="8"/>
  <c r="BC32" i="8"/>
  <c r="BC40" i="8"/>
  <c r="BC35" i="8"/>
  <c r="BC30" i="8"/>
  <c r="BC38" i="8"/>
  <c r="BC46" i="8"/>
  <c r="BC31" i="8"/>
  <c r="BC33" i="8"/>
  <c r="BC41" i="8"/>
  <c r="BC49" i="8"/>
  <c r="BC34" i="8"/>
  <c r="BC42" i="8"/>
  <c r="BC50" i="8"/>
  <c r="BC43" i="8"/>
  <c r="BB37" i="8"/>
  <c r="BB45" i="8"/>
  <c r="BB32" i="8"/>
  <c r="BB36" i="8"/>
  <c r="BB30" i="8"/>
  <c r="BB38" i="8"/>
  <c r="BB46" i="8"/>
  <c r="BB33" i="8"/>
  <c r="BB31" i="8"/>
  <c r="BB39" i="8"/>
  <c r="BB47" i="8"/>
  <c r="BB40" i="8"/>
  <c r="BB48" i="8"/>
  <c r="BB41" i="8"/>
  <c r="BB49" i="8"/>
  <c r="BB34" i="8"/>
  <c r="BB42" i="8"/>
  <c r="BB50" i="8"/>
  <c r="BB35" i="8"/>
  <c r="BB43" i="8"/>
  <c r="BB44" i="8"/>
  <c r="BA30" i="8"/>
  <c r="BA38" i="8"/>
  <c r="BA46" i="8"/>
  <c r="BA41" i="8"/>
  <c r="BA49" i="8"/>
  <c r="BA50" i="8"/>
  <c r="BA31" i="8"/>
  <c r="BA39" i="8"/>
  <c r="BA47" i="8"/>
  <c r="BA42" i="8"/>
  <c r="BA45" i="8"/>
  <c r="BA32" i="8"/>
  <c r="BA40" i="8"/>
  <c r="BA48" i="8"/>
  <c r="BA33" i="8"/>
  <c r="BA34" i="8"/>
  <c r="BA35" i="8"/>
  <c r="BA43" i="8"/>
  <c r="BA36" i="8"/>
  <c r="BA44" i="8"/>
  <c r="BA37" i="8"/>
  <c r="L4" i="8"/>
  <c r="L5" i="8" s="1"/>
  <c r="K29" i="8"/>
  <c r="AN4" i="8"/>
  <c r="AN5" i="8" s="1"/>
  <c r="AM29" i="8"/>
  <c r="BB4" i="8"/>
  <c r="BB5" i="8" s="1"/>
  <c r="BA29" i="8"/>
  <c r="AM28" i="9"/>
  <c r="BA28" i="9"/>
  <c r="K28" i="9"/>
  <c r="AB29" i="8"/>
  <c r="D4" i="12"/>
  <c r="L46" i="5"/>
  <c r="K46" i="5"/>
  <c r="J46" i="5"/>
  <c r="I46" i="5"/>
  <c r="H46" i="5"/>
  <c r="G46" i="5"/>
  <c r="F46" i="5"/>
  <c r="E46" i="5"/>
  <c r="D46" i="5"/>
  <c r="C46" i="5"/>
  <c r="AG51" i="9" s="1"/>
  <c r="S51" i="9"/>
  <c r="G34" i="5"/>
  <c r="K34" i="5"/>
  <c r="C34" i="5"/>
  <c r="E29" i="9" l="1"/>
  <c r="E51" i="9"/>
  <c r="M4" i="8"/>
  <c r="M5" i="8" s="1"/>
  <c r="L29" i="8"/>
  <c r="AN29" i="9"/>
  <c r="AN37" i="9"/>
  <c r="AN45" i="9"/>
  <c r="AN32" i="9"/>
  <c r="AN33" i="9"/>
  <c r="AN42" i="9"/>
  <c r="AN36" i="9"/>
  <c r="AN30" i="9"/>
  <c r="AN38" i="9"/>
  <c r="AN46" i="9"/>
  <c r="AN48" i="9"/>
  <c r="AN49" i="9"/>
  <c r="AN35" i="9"/>
  <c r="AN31" i="9"/>
  <c r="AN39" i="9"/>
  <c r="AN47" i="9"/>
  <c r="AN40" i="9"/>
  <c r="AN41" i="9"/>
  <c r="AN43" i="9"/>
  <c r="AN44" i="9"/>
  <c r="AN34" i="9"/>
  <c r="AM29" i="9"/>
  <c r="AM33" i="9"/>
  <c r="AM37" i="9"/>
  <c r="AM41" i="9"/>
  <c r="AM45" i="9"/>
  <c r="AM49" i="9"/>
  <c r="AM42" i="9"/>
  <c r="AM31" i="9"/>
  <c r="AM43" i="9"/>
  <c r="AM48" i="9"/>
  <c r="AM30" i="9"/>
  <c r="AM38" i="9"/>
  <c r="AM35" i="9"/>
  <c r="AM47" i="9"/>
  <c r="AM44" i="9"/>
  <c r="AM34" i="9"/>
  <c r="AM46" i="9"/>
  <c r="AM39" i="9"/>
  <c r="AM40" i="9"/>
  <c r="AM32" i="9"/>
  <c r="AM36" i="9"/>
  <c r="AL29" i="9"/>
  <c r="AL37" i="9"/>
  <c r="AL45" i="9"/>
  <c r="AL38" i="9"/>
  <c r="AL49" i="9"/>
  <c r="AL31" i="9"/>
  <c r="AL34" i="9"/>
  <c r="AL32" i="9"/>
  <c r="AL40" i="9"/>
  <c r="AL48" i="9"/>
  <c r="AL30" i="9"/>
  <c r="AL44" i="9"/>
  <c r="AL42" i="9"/>
  <c r="AL35" i="9"/>
  <c r="AL43" i="9"/>
  <c r="AL46" i="9"/>
  <c r="AL41" i="9"/>
  <c r="AL36" i="9"/>
  <c r="AL39" i="9"/>
  <c r="AL33" i="9"/>
  <c r="AL47" i="9"/>
  <c r="AK29" i="9"/>
  <c r="AK31" i="9"/>
  <c r="AK33" i="9"/>
  <c r="AK35" i="9"/>
  <c r="AK37" i="9"/>
  <c r="AK39" i="9"/>
  <c r="AK41" i="9"/>
  <c r="AK43" i="9"/>
  <c r="AK45" i="9"/>
  <c r="AK47" i="9"/>
  <c r="AK49" i="9"/>
  <c r="AK34" i="9"/>
  <c r="AK40" i="9"/>
  <c r="AK44" i="9"/>
  <c r="AK32" i="9"/>
  <c r="AK38" i="9"/>
  <c r="AK46" i="9"/>
  <c r="AK30" i="9"/>
  <c r="AK36" i="9"/>
  <c r="AK42" i="9"/>
  <c r="AK48" i="9"/>
  <c r="AJ29" i="9"/>
  <c r="AJ37" i="9"/>
  <c r="AJ45" i="9"/>
  <c r="AJ34" i="9"/>
  <c r="AJ42" i="9"/>
  <c r="AJ44" i="9"/>
  <c r="AJ41" i="9"/>
  <c r="AJ49" i="9"/>
  <c r="AJ31" i="9"/>
  <c r="AJ39" i="9"/>
  <c r="AJ47" i="9"/>
  <c r="AJ36" i="9"/>
  <c r="AJ33" i="9"/>
  <c r="AJ30" i="9"/>
  <c r="AJ38" i="9"/>
  <c r="AJ46" i="9"/>
  <c r="AJ35" i="9"/>
  <c r="AJ43" i="9"/>
  <c r="AJ32" i="9"/>
  <c r="AJ40" i="9"/>
  <c r="AJ48" i="9"/>
  <c r="AI29" i="9"/>
  <c r="AI33" i="9"/>
  <c r="AI37" i="9"/>
  <c r="AI41" i="9"/>
  <c r="AI45" i="9"/>
  <c r="AI49" i="9"/>
  <c r="AI47" i="9"/>
  <c r="AI42" i="9"/>
  <c r="AI40" i="9"/>
  <c r="AI34" i="9"/>
  <c r="AI46" i="9"/>
  <c r="AI32" i="9"/>
  <c r="AI36" i="9"/>
  <c r="AI44" i="9"/>
  <c r="AI48" i="9"/>
  <c r="AI43" i="9"/>
  <c r="AI38" i="9"/>
  <c r="AI31" i="9"/>
  <c r="AI35" i="9"/>
  <c r="AI39" i="9"/>
  <c r="AI30" i="9"/>
  <c r="AH29" i="9"/>
  <c r="AH37" i="9"/>
  <c r="AH45" i="9"/>
  <c r="AH40" i="9"/>
  <c r="AH48" i="9"/>
  <c r="AH30" i="9"/>
  <c r="AH36" i="9"/>
  <c r="AH44" i="9"/>
  <c r="AH42" i="9"/>
  <c r="AH32" i="9"/>
  <c r="AH38" i="9"/>
  <c r="AH35" i="9"/>
  <c r="AH43" i="9"/>
  <c r="AH34" i="9"/>
  <c r="AH31" i="9"/>
  <c r="AH47" i="9"/>
  <c r="AH33" i="9"/>
  <c r="AH41" i="9"/>
  <c r="AH49" i="9"/>
  <c r="AH39" i="9"/>
  <c r="AH46" i="9"/>
  <c r="AG44" i="9"/>
  <c r="AG36" i="9"/>
  <c r="AG41" i="9"/>
  <c r="AG32" i="9"/>
  <c r="AG43" i="9"/>
  <c r="AG35" i="9"/>
  <c r="AG49" i="9"/>
  <c r="AG48" i="9"/>
  <c r="AG30" i="9"/>
  <c r="AG29" i="9"/>
  <c r="AG42" i="9"/>
  <c r="AG34" i="9"/>
  <c r="AG33" i="9"/>
  <c r="AG40" i="9"/>
  <c r="AG46" i="9"/>
  <c r="AG37" i="9"/>
  <c r="AG47" i="9"/>
  <c r="AG39" i="9"/>
  <c r="AG31" i="9"/>
  <c r="AG38" i="9"/>
  <c r="AG45" i="9"/>
  <c r="AP33" i="9"/>
  <c r="AP41" i="9"/>
  <c r="AP49" i="9"/>
  <c r="AP34" i="9"/>
  <c r="AP42" i="9"/>
  <c r="AP45" i="9"/>
  <c r="AP35" i="9"/>
  <c r="AP43" i="9"/>
  <c r="AP36" i="9"/>
  <c r="AP44" i="9"/>
  <c r="AP29" i="9"/>
  <c r="AP37" i="9"/>
  <c r="AP30" i="9"/>
  <c r="AP38" i="9"/>
  <c r="AP46" i="9"/>
  <c r="AP31" i="9"/>
  <c r="AP39" i="9"/>
  <c r="AP47" i="9"/>
  <c r="AP32" i="9"/>
  <c r="AP40" i="9"/>
  <c r="AP48" i="9"/>
  <c r="AO34" i="9"/>
  <c r="AO42" i="9"/>
  <c r="AO45" i="9"/>
  <c r="AO38" i="9"/>
  <c r="AO35" i="9"/>
  <c r="AO43" i="9"/>
  <c r="AO29" i="9"/>
  <c r="AO37" i="9"/>
  <c r="AO30" i="9"/>
  <c r="AO49" i="9"/>
  <c r="AO36" i="9"/>
  <c r="AO44" i="9"/>
  <c r="AO46" i="9"/>
  <c r="AO31" i="9"/>
  <c r="AO39" i="9"/>
  <c r="AO47" i="9"/>
  <c r="AO32" i="9"/>
  <c r="AO40" i="9"/>
  <c r="AO48" i="9"/>
  <c r="AO33" i="9"/>
  <c r="AO41" i="9"/>
  <c r="S35" i="9"/>
  <c r="U46" i="9"/>
  <c r="T39" i="9"/>
  <c r="AB31" i="9"/>
  <c r="Y49" i="9"/>
  <c r="X42" i="9"/>
  <c r="W35" i="9"/>
  <c r="AA46" i="9"/>
  <c r="Y31" i="9"/>
  <c r="Y46" i="9"/>
  <c r="X39" i="9"/>
  <c r="W32" i="9"/>
  <c r="W37" i="9"/>
  <c r="V35" i="9"/>
  <c r="T36" i="9"/>
  <c r="V48" i="9"/>
  <c r="U41" i="9"/>
  <c r="T34" i="9"/>
  <c r="X44" i="9"/>
  <c r="AB45" i="9"/>
  <c r="S31" i="9"/>
  <c r="Z30" i="9"/>
  <c r="W46" i="9"/>
  <c r="V39" i="9"/>
  <c r="U32" i="9"/>
  <c r="V29" i="9"/>
  <c r="Z32" i="9"/>
  <c r="V42" i="9"/>
  <c r="AB43" i="9"/>
  <c r="S32" i="9"/>
  <c r="X38" i="9"/>
  <c r="Z34" i="9"/>
  <c r="X29" i="9"/>
  <c r="Z49" i="9"/>
  <c r="S49" i="9"/>
  <c r="AB38" i="9"/>
  <c r="U36" i="9"/>
  <c r="T43" i="9"/>
  <c r="Z47" i="9"/>
  <c r="Z44" i="9"/>
  <c r="U31" i="9"/>
  <c r="W41" i="9"/>
  <c r="Z35" i="9"/>
  <c r="AA41" i="9"/>
  <c r="T48" i="9"/>
  <c r="V47" i="9"/>
  <c r="AB48" i="9"/>
  <c r="S42" i="9"/>
  <c r="V45" i="9"/>
  <c r="U38" i="9"/>
  <c r="T31" i="9"/>
  <c r="Z48" i="9"/>
  <c r="Y41" i="9"/>
  <c r="X34" i="9"/>
  <c r="U47" i="9"/>
  <c r="U44" i="9"/>
  <c r="Y47" i="9"/>
  <c r="S46" i="9"/>
  <c r="Z45" i="9"/>
  <c r="Y38" i="9"/>
  <c r="X31" i="9"/>
  <c r="AA33" i="9"/>
  <c r="Z31" i="9"/>
  <c r="W33" i="9"/>
  <c r="W47" i="9"/>
  <c r="V40" i="9"/>
  <c r="U33" i="9"/>
  <c r="AB40" i="9"/>
  <c r="V43" i="9"/>
  <c r="X48" i="9"/>
  <c r="S44" i="9"/>
  <c r="X45" i="9"/>
  <c r="W38" i="9"/>
  <c r="V31" i="9"/>
  <c r="X43" i="9"/>
  <c r="AB46" i="9"/>
  <c r="AA38" i="9"/>
  <c r="AA36" i="9"/>
  <c r="S45" i="9"/>
  <c r="W31" i="9"/>
  <c r="T44" i="9"/>
  <c r="Y36" i="9"/>
  <c r="U39" i="9"/>
  <c r="X35" i="9"/>
  <c r="AA31" i="9"/>
  <c r="Y39" i="9"/>
  <c r="AB35" i="9"/>
  <c r="S37" i="9"/>
  <c r="X30" i="9"/>
  <c r="AB49" i="9"/>
  <c r="V33" i="9"/>
  <c r="Y48" i="9"/>
  <c r="T33" i="9"/>
  <c r="W45" i="9"/>
  <c r="S34" i="9"/>
  <c r="W44" i="9"/>
  <c r="V37" i="9"/>
  <c r="U30" i="9"/>
  <c r="AA47" i="9"/>
  <c r="Z40" i="9"/>
  <c r="Y33" i="9"/>
  <c r="Y43" i="9"/>
  <c r="X41" i="9"/>
  <c r="AB44" i="9"/>
  <c r="S38" i="9"/>
  <c r="AA44" i="9"/>
  <c r="Z37" i="9"/>
  <c r="Y30" i="9"/>
  <c r="V30" i="9"/>
  <c r="T29" i="9"/>
  <c r="AA29" i="9"/>
  <c r="X46" i="9"/>
  <c r="W39" i="9"/>
  <c r="V32" i="9"/>
  <c r="V38" i="9"/>
  <c r="Y40" i="9"/>
  <c r="Z46" i="9"/>
  <c r="S36" i="9"/>
  <c r="Y44" i="9"/>
  <c r="X37" i="9"/>
  <c r="W30" i="9"/>
  <c r="Z42" i="9"/>
  <c r="W36" i="9"/>
  <c r="AA39" i="9"/>
  <c r="T40" i="9"/>
  <c r="S30" i="9"/>
  <c r="Z29" i="9"/>
  <c r="S39" i="9"/>
  <c r="Y45" i="9"/>
  <c r="Z39" i="9"/>
  <c r="Z43" i="9"/>
  <c r="Y42" i="9"/>
  <c r="T46" i="9"/>
  <c r="Y35" i="9"/>
  <c r="S29" i="9"/>
  <c r="W49" i="9"/>
  <c r="Y37" i="9"/>
  <c r="T37" i="9"/>
  <c r="AA42" i="9"/>
  <c r="X40" i="9"/>
  <c r="AB34" i="9"/>
  <c r="V34" i="9"/>
  <c r="X36" i="9"/>
  <c r="AA48" i="9"/>
  <c r="Z41" i="9"/>
  <c r="Y34" i="9"/>
  <c r="S41" i="9"/>
  <c r="U45" i="9"/>
  <c r="T38" i="9"/>
  <c r="AB30" i="9"/>
  <c r="T32" i="9"/>
  <c r="X33" i="9"/>
  <c r="AA37" i="9"/>
  <c r="V49" i="9"/>
  <c r="U42" i="9"/>
  <c r="T35" i="9"/>
  <c r="AA49" i="9"/>
  <c r="T45" i="9"/>
  <c r="AA45" i="9"/>
  <c r="AA43" i="9"/>
  <c r="Z36" i="9"/>
  <c r="Y29" i="9"/>
  <c r="S48" i="9"/>
  <c r="W34" i="9"/>
  <c r="Z38" i="9"/>
  <c r="T49" i="9"/>
  <c r="AB41" i="9"/>
  <c r="AA34" i="9"/>
  <c r="AB32" i="9"/>
  <c r="AB47" i="9"/>
  <c r="AA40" i="9"/>
  <c r="Z33" i="9"/>
  <c r="S33" i="9"/>
  <c r="V44" i="9"/>
  <c r="U37" i="9"/>
  <c r="T30" i="9"/>
  <c r="S40" i="9"/>
  <c r="AB29" i="9"/>
  <c r="U35" i="9"/>
  <c r="W48" i="9"/>
  <c r="V41" i="9"/>
  <c r="U34" i="9"/>
  <c r="V46" i="9"/>
  <c r="W42" i="9"/>
  <c r="U43" i="9"/>
  <c r="AB42" i="9"/>
  <c r="AA35" i="9"/>
  <c r="S43" i="9"/>
  <c r="Y32" i="9"/>
  <c r="AB36" i="9"/>
  <c r="U48" i="9"/>
  <c r="T41" i="9"/>
  <c r="AB33" i="9"/>
  <c r="W29" i="9"/>
  <c r="T47" i="9"/>
  <c r="AB39" i="9"/>
  <c r="AA32" i="9"/>
  <c r="W43" i="9"/>
  <c r="V36" i="9"/>
  <c r="U29" i="9"/>
  <c r="X49" i="9"/>
  <c r="S47" i="9"/>
  <c r="X32" i="9"/>
  <c r="X47" i="9"/>
  <c r="W40" i="9"/>
  <c r="AB37" i="9"/>
  <c r="U49" i="9"/>
  <c r="T42" i="9"/>
  <c r="AA30" i="9"/>
  <c r="U40" i="9"/>
  <c r="I44" i="9"/>
  <c r="I40" i="9"/>
  <c r="I30" i="9"/>
  <c r="I31" i="9"/>
  <c r="I46" i="9"/>
  <c r="I36" i="9"/>
  <c r="I47" i="9"/>
  <c r="I49" i="9"/>
  <c r="I35" i="9"/>
  <c r="I41" i="9"/>
  <c r="I34" i="9"/>
  <c r="I43" i="9"/>
  <c r="I39" i="9"/>
  <c r="I32" i="9"/>
  <c r="I45" i="9"/>
  <c r="I37" i="9"/>
  <c r="I38" i="9"/>
  <c r="I42" i="9"/>
  <c r="I48" i="9"/>
  <c r="I29" i="9"/>
  <c r="I33" i="9"/>
  <c r="E42" i="9"/>
  <c r="E36" i="9"/>
  <c r="E45" i="9"/>
  <c r="E43" i="9"/>
  <c r="E34" i="9"/>
  <c r="E39" i="9"/>
  <c r="E49" i="9"/>
  <c r="E41" i="9"/>
  <c r="E33" i="9"/>
  <c r="E40" i="9"/>
  <c r="E37" i="9"/>
  <c r="E47" i="9"/>
  <c r="E38" i="9"/>
  <c r="E48" i="9"/>
  <c r="E30" i="9"/>
  <c r="E46" i="9"/>
  <c r="E35" i="9"/>
  <c r="E31" i="9"/>
  <c r="E32" i="9"/>
  <c r="E44" i="9"/>
  <c r="M48" i="9"/>
  <c r="M30" i="9"/>
  <c r="M42" i="9"/>
  <c r="M47" i="9"/>
  <c r="M35" i="9"/>
  <c r="M46" i="9"/>
  <c r="M40" i="9"/>
  <c r="M37" i="9"/>
  <c r="M34" i="9"/>
  <c r="M43" i="9"/>
  <c r="M39" i="9"/>
  <c r="M32" i="9"/>
  <c r="M44" i="9"/>
  <c r="M29" i="9"/>
  <c r="M49" i="9"/>
  <c r="M41" i="9"/>
  <c r="M36" i="9"/>
  <c r="M31" i="9"/>
  <c r="M45" i="9"/>
  <c r="M33" i="9"/>
  <c r="M38" i="9"/>
  <c r="AN28" i="9"/>
  <c r="BC4" i="8"/>
  <c r="BC5" i="8" s="1"/>
  <c r="BB29" i="8"/>
  <c r="BB28" i="9"/>
  <c r="AO4" i="8"/>
  <c r="AO5" i="8" s="1"/>
  <c r="AN29" i="8"/>
  <c r="L28" i="9"/>
  <c r="AH51" i="9"/>
  <c r="AF14" i="5"/>
  <c r="AK14" i="5"/>
  <c r="AB14" i="5"/>
  <c r="AF20" i="5"/>
  <c r="AG20" i="5"/>
  <c r="AK20" i="5"/>
  <c r="AA9" i="5"/>
  <c r="AA15" i="5"/>
  <c r="AA3" i="5"/>
  <c r="M29" i="8" l="1"/>
  <c r="N4" i="8"/>
  <c r="N5" i="8" s="1"/>
  <c r="AP4" i="8"/>
  <c r="AP5" i="8" s="1"/>
  <c r="AO29" i="8"/>
  <c r="BC29" i="8"/>
  <c r="BD4" i="8"/>
  <c r="BC28" i="9"/>
  <c r="BD28" i="9"/>
  <c r="AO28" i="9"/>
  <c r="M28" i="9"/>
  <c r="AK31" i="8"/>
  <c r="AK39" i="8"/>
  <c r="AK47" i="8"/>
  <c r="AK32" i="8"/>
  <c r="AK40" i="8"/>
  <c r="AK48" i="8"/>
  <c r="AK33" i="8"/>
  <c r="AK41" i="8"/>
  <c r="AK49" i="8"/>
  <c r="AK34" i="8"/>
  <c r="AK42" i="8"/>
  <c r="AK50" i="8"/>
  <c r="AK36" i="8"/>
  <c r="AK44" i="8"/>
  <c r="AK37" i="8"/>
  <c r="AK45" i="8"/>
  <c r="AK43" i="8"/>
  <c r="AK30" i="8"/>
  <c r="AK46" i="8"/>
  <c r="AK38" i="8"/>
  <c r="AK35" i="8"/>
  <c r="AL30" i="8"/>
  <c r="AL38" i="8"/>
  <c r="AL46" i="8"/>
  <c r="AL41" i="8"/>
  <c r="AL49" i="8"/>
  <c r="AL31" i="8"/>
  <c r="AL39" i="8"/>
  <c r="AL47" i="8"/>
  <c r="AL33" i="8"/>
  <c r="AL32" i="8"/>
  <c r="AL40" i="8"/>
  <c r="AL48" i="8"/>
  <c r="AL35" i="8"/>
  <c r="AL43" i="8"/>
  <c r="AL36" i="8"/>
  <c r="AL44" i="8"/>
  <c r="AL50" i="8"/>
  <c r="AL37" i="8"/>
  <c r="AL34" i="8"/>
  <c r="AL45" i="8"/>
  <c r="AL42" i="8"/>
  <c r="AP34" i="8"/>
  <c r="AP42" i="8"/>
  <c r="AP50" i="8"/>
  <c r="AP35" i="8"/>
  <c r="AP43" i="8"/>
  <c r="AP37" i="8"/>
  <c r="AP45" i="8"/>
  <c r="AP36" i="8"/>
  <c r="AP44" i="8"/>
  <c r="AP31" i="8"/>
  <c r="AP39" i="8"/>
  <c r="AP47" i="8"/>
  <c r="AP32" i="8"/>
  <c r="AP40" i="8"/>
  <c r="AP48" i="8"/>
  <c r="AP46" i="8"/>
  <c r="AP30" i="8"/>
  <c r="AP49" i="8"/>
  <c r="AP33" i="8"/>
  <c r="AP41" i="8"/>
  <c r="AP38" i="8"/>
  <c r="W41" i="8"/>
  <c r="W33" i="8"/>
  <c r="W50" i="8"/>
  <c r="W46" i="8"/>
  <c r="W42" i="8"/>
  <c r="W38" i="8"/>
  <c r="W34" i="8"/>
  <c r="W30" i="8"/>
  <c r="W45" i="8"/>
  <c r="W49" i="8"/>
  <c r="W37" i="8"/>
  <c r="W48" i="8"/>
  <c r="W44" i="8"/>
  <c r="W40" i="8"/>
  <c r="W36" i="8"/>
  <c r="W32" i="8"/>
  <c r="W47" i="8"/>
  <c r="W31" i="8"/>
  <c r="W43" i="8"/>
  <c r="W39" i="8"/>
  <c r="W35" i="8"/>
  <c r="S39" i="8"/>
  <c r="S35" i="8"/>
  <c r="S31" i="8"/>
  <c r="S48" i="8"/>
  <c r="S44" i="8"/>
  <c r="S40" i="8"/>
  <c r="S36" i="8"/>
  <c r="S32" i="8"/>
  <c r="S43" i="8"/>
  <c r="S47" i="8"/>
  <c r="S50" i="8"/>
  <c r="S46" i="8"/>
  <c r="S42" i="8"/>
  <c r="S38" i="8"/>
  <c r="S34" i="8"/>
  <c r="S30" i="8"/>
  <c r="S37" i="8"/>
  <c r="S41" i="8"/>
  <c r="S49" i="8"/>
  <c r="S33" i="8"/>
  <c r="S45" i="8"/>
  <c r="AB48" i="8"/>
  <c r="AB44" i="8"/>
  <c r="AB40" i="8"/>
  <c r="AB36" i="8"/>
  <c r="AB32" i="8"/>
  <c r="AB39" i="8"/>
  <c r="AB35" i="8"/>
  <c r="AB31" i="8"/>
  <c r="AB47" i="8"/>
  <c r="AB43" i="8"/>
  <c r="AB49" i="8"/>
  <c r="AB45" i="8"/>
  <c r="AB41" i="8"/>
  <c r="AB37" i="8"/>
  <c r="AB33" i="8"/>
  <c r="AB50" i="8"/>
  <c r="AB34" i="8"/>
  <c r="AB46" i="8"/>
  <c r="AB30" i="8"/>
  <c r="AB38" i="8"/>
  <c r="AB42" i="8"/>
  <c r="I33" i="8"/>
  <c r="I41" i="8"/>
  <c r="I49" i="8"/>
  <c r="I39" i="8"/>
  <c r="I30" i="8"/>
  <c r="I46" i="8"/>
  <c r="I45" i="8"/>
  <c r="I32" i="8"/>
  <c r="I40" i="8"/>
  <c r="I48" i="8"/>
  <c r="I31" i="8"/>
  <c r="I47" i="8"/>
  <c r="I38" i="8"/>
  <c r="I37" i="8"/>
  <c r="I36" i="8"/>
  <c r="I44" i="8"/>
  <c r="I35" i="8"/>
  <c r="I43" i="8"/>
  <c r="I34" i="8"/>
  <c r="I42" i="8"/>
  <c r="I50" i="8"/>
  <c r="N31" i="8"/>
  <c r="N39" i="8"/>
  <c r="N30" i="8"/>
  <c r="N38" i="8"/>
  <c r="N46" i="8"/>
  <c r="N36" i="8"/>
  <c r="N43" i="8"/>
  <c r="N42" i="8"/>
  <c r="N37" i="8"/>
  <c r="N45" i="8"/>
  <c r="N44" i="8"/>
  <c r="N35" i="8"/>
  <c r="N34" i="8"/>
  <c r="N50" i="8"/>
  <c r="N33" i="8"/>
  <c r="N41" i="8"/>
  <c r="N49" i="8"/>
  <c r="N32" i="8"/>
  <c r="N40" i="8"/>
  <c r="N48" i="8"/>
  <c r="N47" i="8"/>
  <c r="S29" i="8"/>
  <c r="E44" i="8"/>
  <c r="E36" i="8"/>
  <c r="E43" i="8"/>
  <c r="E32" i="8"/>
  <c r="E49" i="8"/>
  <c r="E41" i="8"/>
  <c r="E33" i="8"/>
  <c r="E40" i="8"/>
  <c r="E37" i="8"/>
  <c r="E46" i="8"/>
  <c r="E38" i="8"/>
  <c r="E30" i="8"/>
  <c r="E35" i="8"/>
  <c r="E48" i="8"/>
  <c r="E50" i="8"/>
  <c r="E42" i="8"/>
  <c r="E34" i="8"/>
  <c r="E47" i="8"/>
  <c r="E39" i="8"/>
  <c r="E31" i="8"/>
  <c r="E45" i="8"/>
  <c r="AC4" i="5"/>
  <c r="AC10" i="5"/>
  <c r="AD10" i="5" s="1"/>
  <c r="AC16" i="5"/>
  <c r="AI51" i="9"/>
  <c r="F4" i="12"/>
  <c r="C43" i="14"/>
  <c r="C46" i="14" s="1"/>
  <c r="C42" i="14"/>
  <c r="C45" i="14" s="1"/>
  <c r="J13" i="14"/>
  <c r="R4" i="7"/>
  <c r="K4" i="7"/>
  <c r="D4" i="7"/>
  <c r="B3" i="7"/>
  <c r="B3" i="6"/>
  <c r="B5" i="2"/>
  <c r="B4" i="2"/>
  <c r="B3" i="2"/>
  <c r="R4" i="6"/>
  <c r="K4" i="6"/>
  <c r="D4" i="6"/>
  <c r="BD29" i="8" l="1"/>
  <c r="BD5" i="8"/>
  <c r="AC20" i="6" s="1"/>
  <c r="N29" i="8"/>
  <c r="H7" i="6"/>
  <c r="H13" i="6"/>
  <c r="H15" i="6"/>
  <c r="H27" i="6"/>
  <c r="H8" i="6"/>
  <c r="H16" i="6"/>
  <c r="H23" i="6"/>
  <c r="H26" i="6"/>
  <c r="H22" i="6"/>
  <c r="H24" i="6"/>
  <c r="H21" i="6"/>
  <c r="H25" i="6"/>
  <c r="AP28" i="9"/>
  <c r="AP29" i="8"/>
  <c r="N28" i="9"/>
  <c r="H26" i="12"/>
  <c r="V27" i="6"/>
  <c r="F23" i="12"/>
  <c r="G23" i="12" s="1"/>
  <c r="O24" i="6"/>
  <c r="F22" i="12"/>
  <c r="G22" i="12" s="1"/>
  <c r="O23" i="6"/>
  <c r="F26" i="12"/>
  <c r="G26" i="12" s="1"/>
  <c r="O27" i="6"/>
  <c r="F21" i="12"/>
  <c r="G21" i="12" s="1"/>
  <c r="O22" i="6"/>
  <c r="F25" i="12"/>
  <c r="G25" i="12" s="1"/>
  <c r="O26" i="6"/>
  <c r="F24" i="12"/>
  <c r="G24" i="12" s="1"/>
  <c r="O25" i="6"/>
  <c r="AH29" i="8"/>
  <c r="T29" i="8"/>
  <c r="AG29" i="8"/>
  <c r="U29" i="8"/>
  <c r="F29" i="8"/>
  <c r="AD16" i="5"/>
  <c r="AD4" i="5"/>
  <c r="D26" i="12"/>
  <c r="E26" i="12" s="1"/>
  <c r="AJ51" i="9"/>
  <c r="C40" i="14"/>
  <c r="C41" i="14" s="1"/>
  <c r="H4" i="12"/>
  <c r="D5" i="7"/>
  <c r="L4" i="12"/>
  <c r="C4" i="15"/>
  <c r="C36" i="15"/>
  <c r="P4" i="12"/>
  <c r="K5" i="6"/>
  <c r="AE10" i="5"/>
  <c r="R5" i="6"/>
  <c r="C4" i="14"/>
  <c r="K5" i="7"/>
  <c r="C22" i="14"/>
  <c r="C23" i="14" s="1"/>
  <c r="R5" i="7"/>
  <c r="D5" i="6"/>
  <c r="C34" i="15" l="1"/>
  <c r="P6" i="15" s="1"/>
  <c r="C28" i="15"/>
  <c r="C33" i="15" s="1"/>
  <c r="Q7" i="15" s="1"/>
  <c r="C18" i="15"/>
  <c r="C12" i="15"/>
  <c r="C17" i="15" s="1"/>
  <c r="C50" i="15"/>
  <c r="C44" i="15"/>
  <c r="C49" i="15" s="1"/>
  <c r="V51" i="9"/>
  <c r="T51" i="9"/>
  <c r="U51" i="9"/>
  <c r="W51" i="9"/>
  <c r="D34" i="5"/>
  <c r="F34" i="5"/>
  <c r="E34" i="5"/>
  <c r="I26" i="12"/>
  <c r="AE11" i="14"/>
  <c r="AE19" i="14"/>
  <c r="AE12" i="14"/>
  <c r="AE20" i="14"/>
  <c r="AE5" i="14"/>
  <c r="AE13" i="14"/>
  <c r="AE21" i="14"/>
  <c r="AE6" i="14"/>
  <c r="AE14" i="14"/>
  <c r="AE22" i="14"/>
  <c r="AE7" i="14"/>
  <c r="AE16" i="14"/>
  <c r="AE9" i="14"/>
  <c r="AE17" i="14"/>
  <c r="AE25" i="14"/>
  <c r="AE15" i="14"/>
  <c r="AE23" i="14"/>
  <c r="AE8" i="14"/>
  <c r="AE24" i="14"/>
  <c r="AE10" i="14"/>
  <c r="AE18" i="14"/>
  <c r="AC13" i="6"/>
  <c r="AC11" i="6"/>
  <c r="AC19" i="6"/>
  <c r="AC23" i="6"/>
  <c r="AC25" i="6"/>
  <c r="AC24" i="6"/>
  <c r="AC15" i="6"/>
  <c r="AC17" i="6"/>
  <c r="AC8" i="6"/>
  <c r="AC7" i="6"/>
  <c r="AC9" i="6"/>
  <c r="AC26" i="6"/>
  <c r="AC21" i="6"/>
  <c r="AC27" i="6"/>
  <c r="AC10" i="6"/>
  <c r="D27" i="7"/>
  <c r="Q13" i="14"/>
  <c r="X5" i="14"/>
  <c r="Y5" i="14" s="1"/>
  <c r="Q11" i="14"/>
  <c r="Q10" i="14"/>
  <c r="Q17" i="14"/>
  <c r="Q8" i="14"/>
  <c r="Q9" i="14"/>
  <c r="Q7" i="14"/>
  <c r="Q12" i="14"/>
  <c r="Q15" i="14"/>
  <c r="Q22" i="14"/>
  <c r="Q18" i="14"/>
  <c r="Q24" i="14"/>
  <c r="Q20" i="14"/>
  <c r="Q5" i="14"/>
  <c r="R5" i="14" s="1"/>
  <c r="Q14" i="14"/>
  <c r="Q21" i="14"/>
  <c r="Q25" i="14"/>
  <c r="Q23" i="14"/>
  <c r="Q16" i="14"/>
  <c r="Q19" i="14"/>
  <c r="Q6" i="14"/>
  <c r="AC12" i="6"/>
  <c r="AC18" i="6"/>
  <c r="AC16" i="6"/>
  <c r="AC22" i="6"/>
  <c r="AC14" i="6"/>
  <c r="C37" i="15"/>
  <c r="C45" i="15" s="1"/>
  <c r="C5" i="15"/>
  <c r="C13" i="15" s="1"/>
  <c r="C5" i="14"/>
  <c r="C15" i="14" s="1"/>
  <c r="D23" i="12"/>
  <c r="E23" i="12" s="1"/>
  <c r="G29" i="8"/>
  <c r="AI29" i="8"/>
  <c r="AE16" i="5"/>
  <c r="AE4" i="5"/>
  <c r="J20" i="14"/>
  <c r="K20" i="14" s="1"/>
  <c r="X13" i="14"/>
  <c r="Y13" i="14" s="1"/>
  <c r="J10" i="14"/>
  <c r="K10" i="14" s="1"/>
  <c r="X23" i="14"/>
  <c r="Y23" i="14" s="1"/>
  <c r="AK51" i="9"/>
  <c r="I51" i="9"/>
  <c r="X18" i="14"/>
  <c r="Y18" i="14" s="1"/>
  <c r="X19" i="14"/>
  <c r="Y19" i="14" s="1"/>
  <c r="J5" i="14"/>
  <c r="K5" i="14" s="1"/>
  <c r="K13" i="14"/>
  <c r="J9" i="14"/>
  <c r="K9" i="14" s="1"/>
  <c r="X24" i="14"/>
  <c r="Y24" i="14" s="1"/>
  <c r="J22" i="14"/>
  <c r="K22" i="14" s="1"/>
  <c r="X16" i="14"/>
  <c r="Y16" i="14" s="1"/>
  <c r="X20" i="14"/>
  <c r="Y20" i="14" s="1"/>
  <c r="X11" i="14"/>
  <c r="Y11" i="14" s="1"/>
  <c r="J25" i="14"/>
  <c r="K25" i="14" s="1"/>
  <c r="J14" i="14"/>
  <c r="K14" i="14" s="1"/>
  <c r="X8" i="14"/>
  <c r="Y8" i="14" s="1"/>
  <c r="X12" i="14"/>
  <c r="Y12" i="14" s="1"/>
  <c r="J12" i="14"/>
  <c r="K12" i="14" s="1"/>
  <c r="J17" i="14"/>
  <c r="K17" i="14" s="1"/>
  <c r="J6" i="14"/>
  <c r="K6" i="14" s="1"/>
  <c r="X7" i="14"/>
  <c r="Y7" i="14" s="1"/>
  <c r="J11" i="14"/>
  <c r="K11" i="14" s="1"/>
  <c r="J23" i="14"/>
  <c r="K23" i="14" s="1"/>
  <c r="X17" i="14"/>
  <c r="Y17" i="14" s="1"/>
  <c r="X21" i="14"/>
  <c r="Y21" i="14" s="1"/>
  <c r="J15" i="14"/>
  <c r="K15" i="14" s="1"/>
  <c r="J21" i="14"/>
  <c r="K21" i="14" s="1"/>
  <c r="X10" i="14"/>
  <c r="Y10" i="14" s="1"/>
  <c r="X15" i="14"/>
  <c r="Y15" i="14" s="1"/>
  <c r="X22" i="14"/>
  <c r="Y22" i="14" s="1"/>
  <c r="J19" i="14"/>
  <c r="K19" i="14" s="1"/>
  <c r="J24" i="14"/>
  <c r="K24" i="14" s="1"/>
  <c r="J16" i="14"/>
  <c r="K16" i="14" s="1"/>
  <c r="C33" i="14"/>
  <c r="X25" i="14"/>
  <c r="Y25" i="14" s="1"/>
  <c r="X6" i="14"/>
  <c r="Y6" i="14" s="1"/>
  <c r="J8" i="14"/>
  <c r="K8" i="14" s="1"/>
  <c r="X9" i="14"/>
  <c r="Y9" i="14" s="1"/>
  <c r="X14" i="14"/>
  <c r="Y14" i="14" s="1"/>
  <c r="J18" i="14"/>
  <c r="K18" i="14" s="1"/>
  <c r="J7" i="14"/>
  <c r="K7" i="14" s="1"/>
  <c r="AF10" i="5"/>
  <c r="Q10" i="15" l="1"/>
  <c r="J24" i="15"/>
  <c r="K24" i="15" s="1"/>
  <c r="Z8" i="15"/>
  <c r="AA8" i="15" s="1"/>
  <c r="Q11" i="15"/>
  <c r="Q21" i="15"/>
  <c r="Q24" i="15"/>
  <c r="Q23" i="15"/>
  <c r="Q9" i="15"/>
  <c r="Q22" i="15"/>
  <c r="Q25" i="15"/>
  <c r="J6" i="15"/>
  <c r="K6" i="15" s="1"/>
  <c r="J14" i="15"/>
  <c r="K14" i="15" s="1"/>
  <c r="Z16" i="15"/>
  <c r="AA16" i="15" s="1"/>
  <c r="Q6" i="15"/>
  <c r="Z9" i="15"/>
  <c r="AA9" i="15" s="1"/>
  <c r="Q8" i="15"/>
  <c r="Q17" i="15"/>
  <c r="Q18" i="15"/>
  <c r="Q5" i="15"/>
  <c r="J15" i="15"/>
  <c r="K15" i="15" s="1"/>
  <c r="Z25" i="15"/>
  <c r="AA25" i="15" s="1"/>
  <c r="Q19" i="15"/>
  <c r="Q20" i="15"/>
  <c r="Z20" i="15"/>
  <c r="AA20" i="15" s="1"/>
  <c r="Q16" i="15"/>
  <c r="Q15" i="15"/>
  <c r="Q12" i="15"/>
  <c r="J8" i="15"/>
  <c r="K8" i="15" s="1"/>
  <c r="Z13" i="15"/>
  <c r="AA13" i="15" s="1"/>
  <c r="J10" i="15"/>
  <c r="K10" i="15" s="1"/>
  <c r="Z18" i="15"/>
  <c r="AA18" i="15" s="1"/>
  <c r="Q14" i="15"/>
  <c r="Q13" i="15"/>
  <c r="J11" i="15"/>
  <c r="K11" i="15" s="1"/>
  <c r="J22" i="15"/>
  <c r="K22" i="15" s="1"/>
  <c r="J13" i="15"/>
  <c r="K13" i="15" s="1"/>
  <c r="J7" i="15"/>
  <c r="K7" i="15" s="1"/>
  <c r="J12" i="15"/>
  <c r="K12" i="15" s="1"/>
  <c r="J19" i="15"/>
  <c r="K19" i="15" s="1"/>
  <c r="J17" i="15"/>
  <c r="K17" i="15" s="1"/>
  <c r="J20" i="15"/>
  <c r="K20" i="15" s="1"/>
  <c r="J25" i="15"/>
  <c r="K25" i="15" s="1"/>
  <c r="J5" i="15"/>
  <c r="K5" i="15" s="1"/>
  <c r="J23" i="15"/>
  <c r="K23" i="15" s="1"/>
  <c r="J9" i="15"/>
  <c r="K9" i="15" s="1"/>
  <c r="J21" i="15"/>
  <c r="K21" i="15" s="1"/>
  <c r="J16" i="15"/>
  <c r="K16" i="15" s="1"/>
  <c r="J18" i="15"/>
  <c r="K18" i="15" s="1"/>
  <c r="AD12" i="5"/>
  <c r="AD14" i="5" s="1"/>
  <c r="AE12" i="5"/>
  <c r="AD24" i="5"/>
  <c r="AD26" i="5" s="1"/>
  <c r="AC24" i="5"/>
  <c r="AC26" i="5" s="1"/>
  <c r="AD13" i="5"/>
  <c r="AE24" i="5"/>
  <c r="AE26" i="5" s="1"/>
  <c r="AE13" i="5"/>
  <c r="AC13" i="5"/>
  <c r="AC12" i="5"/>
  <c r="AC14" i="5" s="1"/>
  <c r="Z14" i="15"/>
  <c r="AA14" i="15" s="1"/>
  <c r="Z17" i="15"/>
  <c r="AA17" i="15" s="1"/>
  <c r="Z7" i="15"/>
  <c r="AA7" i="15" s="1"/>
  <c r="Z12" i="15"/>
  <c r="AA12" i="15" s="1"/>
  <c r="Z10" i="15"/>
  <c r="AA10" i="15" s="1"/>
  <c r="R20" i="15"/>
  <c r="S20" i="15" s="1"/>
  <c r="R10" i="15"/>
  <c r="S10" i="15" s="1"/>
  <c r="P25" i="15"/>
  <c r="P10" i="15"/>
  <c r="P14" i="15"/>
  <c r="P9" i="15"/>
  <c r="R25" i="15"/>
  <c r="S25" i="15" s="1"/>
  <c r="R14" i="15"/>
  <c r="S14" i="15" s="1"/>
  <c r="Z23" i="15"/>
  <c r="AA23" i="15" s="1"/>
  <c r="Z11" i="15"/>
  <c r="AA11" i="15" s="1"/>
  <c r="Z15" i="15"/>
  <c r="AA15" i="15" s="1"/>
  <c r="P20" i="15"/>
  <c r="P16" i="15"/>
  <c r="P11" i="15"/>
  <c r="R23" i="15"/>
  <c r="S23" i="15" s="1"/>
  <c r="R22" i="15"/>
  <c r="S22" i="15" s="1"/>
  <c r="P8" i="15"/>
  <c r="R5" i="15"/>
  <c r="S5" i="15" s="1"/>
  <c r="R19" i="15"/>
  <c r="S19" i="15" s="1"/>
  <c r="R15" i="15"/>
  <c r="S15" i="15" s="1"/>
  <c r="R11" i="15"/>
  <c r="S11" i="15" s="1"/>
  <c r="Z19" i="15"/>
  <c r="AA19" i="15" s="1"/>
  <c r="Z24" i="15"/>
  <c r="AA24" i="15" s="1"/>
  <c r="P15" i="15"/>
  <c r="P21" i="15"/>
  <c r="P23" i="15"/>
  <c r="P17" i="15"/>
  <c r="R7" i="15"/>
  <c r="S7" i="15" s="1"/>
  <c r="P18" i="15"/>
  <c r="R18" i="15"/>
  <c r="S18" i="15" s="1"/>
  <c r="R6" i="15"/>
  <c r="S6" i="15" s="1"/>
  <c r="R9" i="15"/>
  <c r="S9" i="15" s="1"/>
  <c r="R8" i="15"/>
  <c r="S8" i="15" s="1"/>
  <c r="P13" i="15"/>
  <c r="R12" i="15"/>
  <c r="S12" i="15" s="1"/>
  <c r="R17" i="15"/>
  <c r="S17" i="15" s="1"/>
  <c r="Z6" i="15"/>
  <c r="AA6" i="15" s="1"/>
  <c r="Z5" i="15"/>
  <c r="AA5" i="15" s="1"/>
  <c r="Z21" i="15"/>
  <c r="AA21" i="15" s="1"/>
  <c r="P5" i="15"/>
  <c r="P22" i="15"/>
  <c r="P19" i="15"/>
  <c r="R13" i="15"/>
  <c r="S13" i="15" s="1"/>
  <c r="R24" i="15"/>
  <c r="S24" i="15" s="1"/>
  <c r="P7" i="15"/>
  <c r="R21" i="15"/>
  <c r="S21" i="15" s="1"/>
  <c r="R16" i="15"/>
  <c r="S16" i="15" s="1"/>
  <c r="Z22" i="15"/>
  <c r="AA22" i="15" s="1"/>
  <c r="P12" i="15"/>
  <c r="P24" i="15"/>
  <c r="O6" i="14"/>
  <c r="O10" i="14"/>
  <c r="O14" i="14"/>
  <c r="O18" i="14"/>
  <c r="P6" i="14"/>
  <c r="P10" i="14"/>
  <c r="P14" i="14"/>
  <c r="P18" i="14"/>
  <c r="O8" i="14"/>
  <c r="O12" i="14"/>
  <c r="O16" i="14"/>
  <c r="O20" i="14"/>
  <c r="O24" i="14"/>
  <c r="P8" i="14"/>
  <c r="P12" i="14"/>
  <c r="P16" i="14"/>
  <c r="P20" i="14"/>
  <c r="P24" i="14"/>
  <c r="P7" i="14"/>
  <c r="P15" i="14"/>
  <c r="P22" i="14"/>
  <c r="O5" i="14"/>
  <c r="O9" i="14"/>
  <c r="O17" i="14"/>
  <c r="O23" i="14"/>
  <c r="P9" i="14"/>
  <c r="P17" i="14"/>
  <c r="P23" i="14"/>
  <c r="O11" i="14"/>
  <c r="O19" i="14"/>
  <c r="O25" i="14"/>
  <c r="P11" i="14"/>
  <c r="P19" i="14"/>
  <c r="P25" i="14"/>
  <c r="O13" i="14"/>
  <c r="O21" i="14"/>
  <c r="P13" i="14"/>
  <c r="P21" i="14"/>
  <c r="O7" i="14"/>
  <c r="O15" i="14"/>
  <c r="O22" i="14"/>
  <c r="P5" i="14"/>
  <c r="X8" i="15"/>
  <c r="X12" i="15"/>
  <c r="X16" i="15"/>
  <c r="X20" i="15"/>
  <c r="X24" i="15"/>
  <c r="AG6" i="15"/>
  <c r="AG10" i="15"/>
  <c r="AG14" i="15"/>
  <c r="AG18" i="15"/>
  <c r="AG22" i="15"/>
  <c r="Y8" i="15"/>
  <c r="Y12" i="15"/>
  <c r="Y16" i="15"/>
  <c r="Y20" i="15"/>
  <c r="Y24" i="15"/>
  <c r="X6" i="15"/>
  <c r="X10" i="15"/>
  <c r="X14" i="15"/>
  <c r="X18" i="15"/>
  <c r="X22" i="15"/>
  <c r="AG8" i="15"/>
  <c r="AG12" i="15"/>
  <c r="AG16" i="15"/>
  <c r="AG20" i="15"/>
  <c r="AG24" i="15"/>
  <c r="Y6" i="15"/>
  <c r="Y10" i="15"/>
  <c r="Y14" i="15"/>
  <c r="Y18" i="15"/>
  <c r="Y22" i="15"/>
  <c r="X7" i="15"/>
  <c r="X11" i="15"/>
  <c r="X15" i="15"/>
  <c r="X19" i="15"/>
  <c r="AG11" i="15"/>
  <c r="Y11" i="15"/>
  <c r="Y21" i="15"/>
  <c r="AG13" i="15"/>
  <c r="AG23" i="15"/>
  <c r="X13" i="15"/>
  <c r="X23" i="15"/>
  <c r="AG25" i="15"/>
  <c r="Y13" i="15"/>
  <c r="Y23" i="15"/>
  <c r="AG15" i="15"/>
  <c r="AG5" i="15"/>
  <c r="Y15" i="15"/>
  <c r="X25" i="15"/>
  <c r="AG17" i="15"/>
  <c r="X17" i="15"/>
  <c r="Y25" i="15"/>
  <c r="AG7" i="15"/>
  <c r="Y7" i="15"/>
  <c r="Y17" i="15"/>
  <c r="Y5" i="15"/>
  <c r="AG9" i="15"/>
  <c r="AG19" i="15"/>
  <c r="X9" i="15"/>
  <c r="Y19" i="15"/>
  <c r="X5" i="15"/>
  <c r="AG21" i="15"/>
  <c r="Y9" i="15"/>
  <c r="X21" i="15"/>
  <c r="H8" i="15"/>
  <c r="H12" i="15"/>
  <c r="H16" i="15"/>
  <c r="H20" i="15"/>
  <c r="H24" i="15"/>
  <c r="I8" i="15"/>
  <c r="I12" i="15"/>
  <c r="I16" i="15"/>
  <c r="I20" i="15"/>
  <c r="I24" i="15"/>
  <c r="H6" i="15"/>
  <c r="H10" i="15"/>
  <c r="H14" i="15"/>
  <c r="H18" i="15"/>
  <c r="H22" i="15"/>
  <c r="I6" i="15"/>
  <c r="I10" i="15"/>
  <c r="I14" i="15"/>
  <c r="I18" i="15"/>
  <c r="I22" i="15"/>
  <c r="I9" i="15"/>
  <c r="I17" i="15"/>
  <c r="I25" i="15"/>
  <c r="H11" i="15"/>
  <c r="H19" i="15"/>
  <c r="I5" i="15"/>
  <c r="I11" i="15"/>
  <c r="I19" i="15"/>
  <c r="H5" i="15"/>
  <c r="H13" i="15"/>
  <c r="H21" i="15"/>
  <c r="I13" i="15"/>
  <c r="I21" i="15"/>
  <c r="H7" i="15"/>
  <c r="H15" i="15"/>
  <c r="H23" i="15"/>
  <c r="I7" i="15"/>
  <c r="I15" i="15"/>
  <c r="I23" i="15"/>
  <c r="H9" i="15"/>
  <c r="H17" i="15"/>
  <c r="H25" i="15"/>
  <c r="I6" i="14"/>
  <c r="I10" i="14"/>
  <c r="I14" i="14"/>
  <c r="I18" i="14"/>
  <c r="I22" i="14"/>
  <c r="I7" i="14"/>
  <c r="I15" i="14"/>
  <c r="I23" i="14"/>
  <c r="H8" i="14"/>
  <c r="H16" i="14"/>
  <c r="H24" i="14"/>
  <c r="H10" i="14"/>
  <c r="H7" i="14"/>
  <c r="H11" i="14"/>
  <c r="H15" i="14"/>
  <c r="H19" i="14"/>
  <c r="H23" i="14"/>
  <c r="I5" i="14"/>
  <c r="I11" i="14"/>
  <c r="I19" i="14"/>
  <c r="H5" i="14"/>
  <c r="H12" i="14"/>
  <c r="H20" i="14"/>
  <c r="H14" i="14"/>
  <c r="H22" i="14"/>
  <c r="I8" i="14"/>
  <c r="I12" i="14"/>
  <c r="I16" i="14"/>
  <c r="I20" i="14"/>
  <c r="I24" i="14"/>
  <c r="H9" i="14"/>
  <c r="H13" i="14"/>
  <c r="H17" i="14"/>
  <c r="H21" i="14"/>
  <c r="H25" i="14"/>
  <c r="I9" i="14"/>
  <c r="I13" i="14"/>
  <c r="I17" i="14"/>
  <c r="I21" i="14"/>
  <c r="I25" i="14"/>
  <c r="H6" i="14"/>
  <c r="H18" i="14"/>
  <c r="AE14" i="5"/>
  <c r="F39" i="9"/>
  <c r="F32" i="9"/>
  <c r="F43" i="9"/>
  <c r="F30" i="9"/>
  <c r="F41" i="9"/>
  <c r="F34" i="9"/>
  <c r="F48" i="9"/>
  <c r="F45" i="9"/>
  <c r="F33" i="9"/>
  <c r="F35" i="9"/>
  <c r="F44" i="9"/>
  <c r="F42" i="9"/>
  <c r="F29" i="9"/>
  <c r="F47" i="9"/>
  <c r="F40" i="9"/>
  <c r="F38" i="9"/>
  <c r="F36" i="9"/>
  <c r="F31" i="9"/>
  <c r="F46" i="9"/>
  <c r="F49" i="9"/>
  <c r="F37" i="9"/>
  <c r="F51" i="9"/>
  <c r="G38" i="9"/>
  <c r="G49" i="9"/>
  <c r="G34" i="9"/>
  <c r="G40" i="9"/>
  <c r="G30" i="9"/>
  <c r="G47" i="9"/>
  <c r="G46" i="9"/>
  <c r="G32" i="9"/>
  <c r="G37" i="9"/>
  <c r="G35" i="9"/>
  <c r="G45" i="9"/>
  <c r="G44" i="9"/>
  <c r="G29" i="9"/>
  <c r="G36" i="9"/>
  <c r="G41" i="9"/>
  <c r="G39" i="9"/>
  <c r="G43" i="9"/>
  <c r="G33" i="9"/>
  <c r="G48" i="9"/>
  <c r="G31" i="9"/>
  <c r="G42" i="9"/>
  <c r="G51" i="9"/>
  <c r="H36" i="9"/>
  <c r="H29" i="9"/>
  <c r="H30" i="9"/>
  <c r="H47" i="9"/>
  <c r="H34" i="9"/>
  <c r="H45" i="9"/>
  <c r="H40" i="9"/>
  <c r="H42" i="9"/>
  <c r="H37" i="9"/>
  <c r="H41" i="9"/>
  <c r="H48" i="9"/>
  <c r="H46" i="9"/>
  <c r="H38" i="9"/>
  <c r="H33" i="9"/>
  <c r="H44" i="9"/>
  <c r="H39" i="9"/>
  <c r="H31" i="9"/>
  <c r="H43" i="9"/>
  <c r="H32" i="9"/>
  <c r="H35" i="9"/>
  <c r="H49" i="9"/>
  <c r="H51" i="9"/>
  <c r="O27" i="7"/>
  <c r="D22" i="12"/>
  <c r="E22" i="12" s="1"/>
  <c r="D25" i="12"/>
  <c r="E25" i="12" s="1"/>
  <c r="D24" i="12"/>
  <c r="E24" i="12" s="1"/>
  <c r="H19" i="12"/>
  <c r="I19" i="12" s="1"/>
  <c r="D21" i="12"/>
  <c r="E21" i="12" s="1"/>
  <c r="V22" i="6"/>
  <c r="V24" i="6"/>
  <c r="H20" i="12"/>
  <c r="I20" i="12" s="1"/>
  <c r="V21" i="6"/>
  <c r="V25" i="6"/>
  <c r="V26" i="6"/>
  <c r="V23" i="6"/>
  <c r="F17" i="12"/>
  <c r="G17" i="12" s="1"/>
  <c r="F16" i="12"/>
  <c r="G16" i="12" s="1"/>
  <c r="F18" i="12"/>
  <c r="G18" i="12" s="1"/>
  <c r="F20" i="12"/>
  <c r="G20" i="12" s="1"/>
  <c r="O21" i="6"/>
  <c r="F19" i="12"/>
  <c r="G19" i="12" s="1"/>
  <c r="AF4" i="5"/>
  <c r="D20" i="12"/>
  <c r="E20" i="12" s="1"/>
  <c r="H21" i="12"/>
  <c r="I21" i="12" s="1"/>
  <c r="AF16" i="5"/>
  <c r="H24" i="12"/>
  <c r="I24" i="12" s="1"/>
  <c r="H23" i="12"/>
  <c r="I23" i="12" s="1"/>
  <c r="H25" i="12"/>
  <c r="I25" i="12" s="1"/>
  <c r="H22" i="12"/>
  <c r="I22" i="12" s="1"/>
  <c r="AL51" i="9"/>
  <c r="R18" i="14"/>
  <c r="AG10" i="5"/>
  <c r="G20" i="6"/>
  <c r="N21" i="6"/>
  <c r="G19" i="6"/>
  <c r="G21" i="6"/>
  <c r="N18" i="6"/>
  <c r="N20" i="6"/>
  <c r="N17" i="6"/>
  <c r="N25" i="6"/>
  <c r="N24" i="6"/>
  <c r="N27" i="6"/>
  <c r="N22" i="6"/>
  <c r="N26" i="6"/>
  <c r="N23" i="6"/>
  <c r="N19" i="6"/>
  <c r="R7" i="14"/>
  <c r="R15" i="14"/>
  <c r="R16" i="14"/>
  <c r="R19" i="14"/>
  <c r="R10" i="14"/>
  <c r="R12" i="14"/>
  <c r="R13" i="14"/>
  <c r="R23" i="14"/>
  <c r="R8" i="14"/>
  <c r="R22" i="14"/>
  <c r="R11" i="14"/>
  <c r="R17" i="14"/>
  <c r="R14" i="14"/>
  <c r="R21" i="14"/>
  <c r="R9" i="14"/>
  <c r="R24" i="14"/>
  <c r="R25" i="14"/>
  <c r="R20" i="14"/>
  <c r="U27" i="6"/>
  <c r="C39" i="3"/>
  <c r="C41" i="3" s="1"/>
  <c r="AV43" i="8" l="1"/>
  <c r="AV47" i="8"/>
  <c r="AV46" i="8"/>
  <c r="AV32" i="8"/>
  <c r="AV36" i="8"/>
  <c r="AV39" i="8"/>
  <c r="AV41" i="8"/>
  <c r="AV33" i="8"/>
  <c r="AV45" i="8"/>
  <c r="AV34" i="8"/>
  <c r="AV50" i="8"/>
  <c r="AV42" i="8"/>
  <c r="AV48" i="8"/>
  <c r="AV49" i="8"/>
  <c r="AV30" i="8"/>
  <c r="AV40" i="8"/>
  <c r="AV35" i="8"/>
  <c r="AV31" i="8"/>
  <c r="AV44" i="8"/>
  <c r="AV38" i="8"/>
  <c r="AV37" i="8"/>
  <c r="AW41" i="8"/>
  <c r="AW49" i="8"/>
  <c r="AW39" i="8"/>
  <c r="AW32" i="8"/>
  <c r="AW33" i="8"/>
  <c r="AW48" i="8"/>
  <c r="AW43" i="8"/>
  <c r="AW31" i="8"/>
  <c r="AW45" i="8"/>
  <c r="AW30" i="8"/>
  <c r="AW42" i="8"/>
  <c r="AW44" i="8"/>
  <c r="AW50" i="8"/>
  <c r="AW34" i="8"/>
  <c r="AW47" i="8"/>
  <c r="AW36" i="8"/>
  <c r="AW40" i="8"/>
  <c r="AW46" i="8"/>
  <c r="AW37" i="8"/>
  <c r="AW38" i="8"/>
  <c r="AW35" i="8"/>
  <c r="AC6" i="5"/>
  <c r="AC8" i="5" s="1"/>
  <c r="AD7" i="5"/>
  <c r="AC7" i="5"/>
  <c r="AE7" i="5"/>
  <c r="AD6" i="5"/>
  <c r="AD8" i="5" s="1"/>
  <c r="AE6" i="5"/>
  <c r="AE8" i="5" s="1"/>
  <c r="AX50" i="8"/>
  <c r="AX31" i="8"/>
  <c r="AX36" i="8"/>
  <c r="AX48" i="8"/>
  <c r="AX39" i="8"/>
  <c r="AX46" i="8"/>
  <c r="AX30" i="8"/>
  <c r="AX32" i="8"/>
  <c r="AX37" i="8"/>
  <c r="AX35" i="8"/>
  <c r="AX40" i="8"/>
  <c r="AX45" i="8"/>
  <c r="AX44" i="8"/>
  <c r="AX43" i="8"/>
  <c r="AX47" i="8"/>
  <c r="AX49" i="8"/>
  <c r="AX38" i="8"/>
  <c r="AX34" i="8"/>
  <c r="AX41" i="8"/>
  <c r="AX33" i="8"/>
  <c r="AX42" i="8"/>
  <c r="AE19" i="5"/>
  <c r="AC19" i="5"/>
  <c r="AC18" i="5"/>
  <c r="AC20" i="5" s="1"/>
  <c r="AD18" i="5"/>
  <c r="AD20" i="5" s="1"/>
  <c r="AE18" i="5"/>
  <c r="AE20" i="5" s="1"/>
  <c r="AD19" i="5"/>
  <c r="T32" i="8"/>
  <c r="T40" i="8"/>
  <c r="T48" i="8"/>
  <c r="T33" i="8"/>
  <c r="T41" i="8"/>
  <c r="T49" i="8"/>
  <c r="T34" i="8"/>
  <c r="T42" i="8"/>
  <c r="O19" i="6" s="1"/>
  <c r="T50" i="8"/>
  <c r="T37" i="8"/>
  <c r="T45" i="8"/>
  <c r="T35" i="8"/>
  <c r="T43" i="8"/>
  <c r="O20" i="6" s="1"/>
  <c r="T36" i="8"/>
  <c r="T44" i="8"/>
  <c r="T39" i="8"/>
  <c r="T30" i="8"/>
  <c r="T38" i="8"/>
  <c r="T31" i="8"/>
  <c r="T47" i="8"/>
  <c r="U31" i="8"/>
  <c r="U39" i="8"/>
  <c r="U47" i="8"/>
  <c r="U32" i="8"/>
  <c r="U40" i="8"/>
  <c r="U48" i="8"/>
  <c r="U33" i="8"/>
  <c r="U41" i="8"/>
  <c r="U49" i="8"/>
  <c r="U34" i="8"/>
  <c r="U42" i="8"/>
  <c r="U50" i="8"/>
  <c r="U35" i="8"/>
  <c r="U43" i="8"/>
  <c r="U36" i="8"/>
  <c r="U44" i="8"/>
  <c r="U30" i="8"/>
  <c r="U46" i="8"/>
  <c r="U37" i="8"/>
  <c r="U45" i="8"/>
  <c r="U38" i="8"/>
  <c r="V30" i="8"/>
  <c r="V38" i="8"/>
  <c r="V46" i="8"/>
  <c r="V31" i="8"/>
  <c r="V39" i="8"/>
  <c r="V47" i="8"/>
  <c r="V32" i="8"/>
  <c r="V40" i="8"/>
  <c r="O17" i="6" s="1"/>
  <c r="V48" i="8"/>
  <c r="V35" i="8"/>
  <c r="V43" i="8"/>
  <c r="V33" i="8"/>
  <c r="V41" i="8"/>
  <c r="O18" i="6" s="1"/>
  <c r="V49" i="8"/>
  <c r="V34" i="8"/>
  <c r="V42" i="8"/>
  <c r="V50" i="8"/>
  <c r="V36" i="8"/>
  <c r="V44" i="8"/>
  <c r="V37" i="8"/>
  <c r="V45" i="8"/>
  <c r="T46" i="8"/>
  <c r="K27" i="7"/>
  <c r="V20" i="6"/>
  <c r="D23" i="7"/>
  <c r="D22" i="7"/>
  <c r="D21" i="7"/>
  <c r="D24" i="7"/>
  <c r="D25" i="7"/>
  <c r="D26" i="7"/>
  <c r="H17" i="12"/>
  <c r="I17" i="12" s="1"/>
  <c r="D19" i="12"/>
  <c r="E19" i="12" s="1"/>
  <c r="C32" i="6"/>
  <c r="F15" i="12"/>
  <c r="G15" i="12" s="1"/>
  <c r="O16" i="6"/>
  <c r="F13" i="12"/>
  <c r="G13" i="12" s="1"/>
  <c r="O14" i="6"/>
  <c r="F6" i="12"/>
  <c r="G6" i="12" s="1"/>
  <c r="O7" i="6"/>
  <c r="F8" i="12"/>
  <c r="G8" i="12" s="1"/>
  <c r="F12" i="12"/>
  <c r="G12" i="12" s="1"/>
  <c r="O13" i="6"/>
  <c r="F9" i="12"/>
  <c r="G9" i="12" s="1"/>
  <c r="F11" i="12"/>
  <c r="G11" i="12" s="1"/>
  <c r="F14" i="12"/>
  <c r="G14" i="12" s="1"/>
  <c r="O15" i="6"/>
  <c r="F7" i="12"/>
  <c r="G7" i="12" s="1"/>
  <c r="O8" i="6"/>
  <c r="F10" i="12"/>
  <c r="G10" i="12" s="1"/>
  <c r="AG16" i="5"/>
  <c r="AG4" i="5"/>
  <c r="AM51" i="9"/>
  <c r="R6" i="14"/>
  <c r="AH10" i="5"/>
  <c r="U19" i="6"/>
  <c r="U18" i="6"/>
  <c r="U10" i="6"/>
  <c r="U17" i="6"/>
  <c r="U16" i="6"/>
  <c r="U8" i="6"/>
  <c r="U24" i="6"/>
  <c r="U26" i="6"/>
  <c r="U13" i="6"/>
  <c r="U12" i="6"/>
  <c r="U9" i="6"/>
  <c r="U23" i="6"/>
  <c r="U15" i="6"/>
  <c r="U25" i="6"/>
  <c r="U21" i="6"/>
  <c r="U20" i="6"/>
  <c r="U11" i="6"/>
  <c r="U22" i="6"/>
  <c r="U14" i="6"/>
  <c r="U7" i="6"/>
  <c r="G24" i="6"/>
  <c r="G25" i="6"/>
  <c r="G26" i="6"/>
  <c r="G22" i="6"/>
  <c r="G27" i="6"/>
  <c r="G23" i="6"/>
  <c r="N9" i="6"/>
  <c r="N13" i="6"/>
  <c r="N16" i="6"/>
  <c r="N14" i="6"/>
  <c r="N10" i="6"/>
  <c r="N15" i="6"/>
  <c r="N11" i="6"/>
  <c r="N8" i="6"/>
  <c r="N12" i="6"/>
  <c r="N7" i="6"/>
  <c r="AJ45" i="8" l="1"/>
  <c r="AJ32" i="8"/>
  <c r="AJ40" i="8"/>
  <c r="AJ48" i="8"/>
  <c r="AJ30" i="8"/>
  <c r="AJ38" i="8"/>
  <c r="AJ46" i="8"/>
  <c r="AJ31" i="8"/>
  <c r="AJ39" i="8"/>
  <c r="AJ47" i="8"/>
  <c r="AJ33" i="8"/>
  <c r="AJ41" i="8"/>
  <c r="AJ34" i="8"/>
  <c r="AJ42" i="8"/>
  <c r="AJ35" i="8"/>
  <c r="AJ43" i="8"/>
  <c r="AJ36" i="8"/>
  <c r="AJ44" i="8"/>
  <c r="AJ37" i="8"/>
  <c r="AJ50" i="8"/>
  <c r="AJ49" i="8"/>
  <c r="AH31" i="8"/>
  <c r="AH39" i="8"/>
  <c r="AH47" i="8"/>
  <c r="AH35" i="8"/>
  <c r="AH32" i="8"/>
  <c r="AH40" i="8"/>
  <c r="AH48" i="8"/>
  <c r="AH34" i="8"/>
  <c r="AH42" i="8"/>
  <c r="AH50" i="8"/>
  <c r="AH33" i="8"/>
  <c r="AH41" i="8"/>
  <c r="AH49" i="8"/>
  <c r="AH43" i="8"/>
  <c r="AH30" i="8"/>
  <c r="AH38" i="8"/>
  <c r="AH36" i="8"/>
  <c r="AH44" i="8"/>
  <c r="AH37" i="8"/>
  <c r="AH46" i="8"/>
  <c r="AI30" i="8"/>
  <c r="AI38" i="8"/>
  <c r="AI46" i="8"/>
  <c r="AI33" i="8"/>
  <c r="AI41" i="8"/>
  <c r="AI49" i="8"/>
  <c r="AI31" i="8"/>
  <c r="AI39" i="8"/>
  <c r="AI47" i="8"/>
  <c r="AI50" i="8"/>
  <c r="AI32" i="8"/>
  <c r="AI40" i="8"/>
  <c r="AI48" i="8"/>
  <c r="AI34" i="8"/>
  <c r="AI42" i="8"/>
  <c r="AI37" i="8"/>
  <c r="AI35" i="8"/>
  <c r="AI43" i="8"/>
  <c r="AI36" i="8"/>
  <c r="AI44" i="8"/>
  <c r="AI45" i="8"/>
  <c r="AH45" i="8"/>
  <c r="F31" i="8"/>
  <c r="F39" i="8"/>
  <c r="F47" i="8"/>
  <c r="F33" i="8"/>
  <c r="F32" i="8"/>
  <c r="F40" i="8"/>
  <c r="F48" i="8"/>
  <c r="F41" i="8"/>
  <c r="F49" i="8"/>
  <c r="F36" i="8"/>
  <c r="F44" i="8"/>
  <c r="F34" i="8"/>
  <c r="F42" i="8"/>
  <c r="H19" i="6" s="1"/>
  <c r="F50" i="8"/>
  <c r="F35" i="8"/>
  <c r="F43" i="8"/>
  <c r="H20" i="6" s="1"/>
  <c r="F38" i="8"/>
  <c r="F30" i="8"/>
  <c r="F46" i="8"/>
  <c r="F37" i="8"/>
  <c r="F45" i="8"/>
  <c r="H37" i="8"/>
  <c r="H45" i="8"/>
  <c r="H31" i="8"/>
  <c r="H30" i="8"/>
  <c r="H38" i="8"/>
  <c r="H46" i="8"/>
  <c r="H39" i="8"/>
  <c r="H47" i="8"/>
  <c r="H34" i="8"/>
  <c r="H42" i="8"/>
  <c r="H50" i="8"/>
  <c r="H32" i="8"/>
  <c r="H40" i="8"/>
  <c r="H17" i="6" s="1"/>
  <c r="H48" i="8"/>
  <c r="H33" i="8"/>
  <c r="H41" i="8"/>
  <c r="H18" i="6" s="1"/>
  <c r="H49" i="8"/>
  <c r="H36" i="8"/>
  <c r="H35" i="8"/>
  <c r="H43" i="8"/>
  <c r="H44" i="8"/>
  <c r="G30" i="8"/>
  <c r="G38" i="8"/>
  <c r="G46" i="8"/>
  <c r="G40" i="8"/>
  <c r="G48" i="8"/>
  <c r="G31" i="8"/>
  <c r="G39" i="8"/>
  <c r="G47" i="8"/>
  <c r="G32" i="8"/>
  <c r="G33" i="8"/>
  <c r="G41" i="8"/>
  <c r="G49" i="8"/>
  <c r="G34" i="8"/>
  <c r="G42" i="8"/>
  <c r="G50" i="8"/>
  <c r="G35" i="8"/>
  <c r="G43" i="8"/>
  <c r="G45" i="8"/>
  <c r="G36" i="8"/>
  <c r="G44" i="8"/>
  <c r="H14" i="6" s="1"/>
  <c r="G37" i="8"/>
  <c r="O26" i="7"/>
  <c r="O25" i="7"/>
  <c r="O21" i="7"/>
  <c r="O20" i="7"/>
  <c r="O23" i="7"/>
  <c r="O24" i="7"/>
  <c r="O22" i="7"/>
  <c r="D20" i="7"/>
  <c r="V18" i="6"/>
  <c r="H18" i="12"/>
  <c r="I18" i="12" s="1"/>
  <c r="V19" i="6"/>
  <c r="D18" i="12"/>
  <c r="E18" i="12" s="1"/>
  <c r="H14" i="12"/>
  <c r="I14" i="12" s="1"/>
  <c r="V15" i="6"/>
  <c r="H15" i="12"/>
  <c r="I15" i="12" s="1"/>
  <c r="V16" i="6"/>
  <c r="D17" i="12"/>
  <c r="E17" i="12" s="1"/>
  <c r="D16" i="12"/>
  <c r="E16" i="12" s="1"/>
  <c r="AH16" i="5"/>
  <c r="AH4" i="5"/>
  <c r="AN51" i="9"/>
  <c r="AI10" i="5"/>
  <c r="G7" i="6"/>
  <c r="G8" i="6"/>
  <c r="X51" i="9" l="1"/>
  <c r="Y51" i="9"/>
  <c r="Z51" i="9"/>
  <c r="AA51" i="9"/>
  <c r="H34" i="5"/>
  <c r="J34" i="5"/>
  <c r="L51" i="9" s="1"/>
  <c r="I34" i="5"/>
  <c r="K26" i="7"/>
  <c r="K23" i="7"/>
  <c r="K20" i="7"/>
  <c r="K24" i="7"/>
  <c r="K21" i="7"/>
  <c r="K25" i="7"/>
  <c r="K22" i="7"/>
  <c r="D19" i="7"/>
  <c r="D18" i="7"/>
  <c r="D15" i="7"/>
  <c r="D16" i="7"/>
  <c r="H16" i="12"/>
  <c r="I16" i="12" s="1"/>
  <c r="V17" i="6"/>
  <c r="H13" i="12"/>
  <c r="I13" i="12" s="1"/>
  <c r="V14" i="6"/>
  <c r="H12" i="12"/>
  <c r="I12" i="12" s="1"/>
  <c r="V13" i="6"/>
  <c r="D15" i="12"/>
  <c r="E15" i="12" s="1"/>
  <c r="D14" i="12"/>
  <c r="E14" i="12" s="1"/>
  <c r="AI4" i="5"/>
  <c r="AI16" i="5"/>
  <c r="AO51" i="9"/>
  <c r="M51" i="9"/>
  <c r="AJ10" i="5"/>
  <c r="G9" i="6"/>
  <c r="AG14" i="5" l="1"/>
  <c r="AB51" i="9"/>
  <c r="L40" i="9"/>
  <c r="L33" i="9"/>
  <c r="L34" i="9"/>
  <c r="L37" i="9"/>
  <c r="L29" i="9"/>
  <c r="L39" i="9"/>
  <c r="L42" i="9"/>
  <c r="L49" i="9"/>
  <c r="L41" i="9"/>
  <c r="L45" i="9"/>
  <c r="L46" i="9"/>
  <c r="L30" i="9"/>
  <c r="L31" i="9"/>
  <c r="L44" i="9"/>
  <c r="L47" i="9"/>
  <c r="L35" i="9"/>
  <c r="L36" i="9"/>
  <c r="L32" i="9"/>
  <c r="L48" i="9"/>
  <c r="L43" i="9"/>
  <c r="L38" i="9"/>
  <c r="K47" i="9"/>
  <c r="K31" i="9"/>
  <c r="K36" i="9"/>
  <c r="K41" i="9"/>
  <c r="K33" i="9"/>
  <c r="K44" i="9"/>
  <c r="K45" i="9"/>
  <c r="K37" i="9"/>
  <c r="K32" i="9"/>
  <c r="K38" i="9"/>
  <c r="K43" i="9"/>
  <c r="K34" i="9"/>
  <c r="K49" i="9"/>
  <c r="K46" i="9"/>
  <c r="K29" i="9"/>
  <c r="K40" i="9"/>
  <c r="K39" i="9"/>
  <c r="K35" i="9"/>
  <c r="K42" i="9"/>
  <c r="K30" i="9"/>
  <c r="K48" i="9"/>
  <c r="K51" i="9"/>
  <c r="J43" i="9"/>
  <c r="J34" i="9"/>
  <c r="J41" i="9"/>
  <c r="J32" i="9"/>
  <c r="J44" i="9"/>
  <c r="J45" i="9"/>
  <c r="J46" i="9"/>
  <c r="J39" i="9"/>
  <c r="J37" i="9"/>
  <c r="J33" i="9"/>
  <c r="J49" i="9"/>
  <c r="J35" i="9"/>
  <c r="J40" i="9"/>
  <c r="J36" i="9"/>
  <c r="J29" i="9"/>
  <c r="J48" i="9"/>
  <c r="J31" i="9"/>
  <c r="J42" i="9"/>
  <c r="J38" i="9"/>
  <c r="J47" i="9"/>
  <c r="J30" i="9"/>
  <c r="J51" i="9"/>
  <c r="V25" i="7"/>
  <c r="O16" i="7"/>
  <c r="O18" i="7"/>
  <c r="O17" i="7"/>
  <c r="O19" i="7"/>
  <c r="O15" i="7"/>
  <c r="D13" i="7"/>
  <c r="D14" i="7"/>
  <c r="D17" i="7"/>
  <c r="H11" i="12"/>
  <c r="I11" i="12" s="1"/>
  <c r="V12" i="6"/>
  <c r="H10" i="12"/>
  <c r="I10" i="12" s="1"/>
  <c r="V11" i="6"/>
  <c r="D12" i="12"/>
  <c r="E12" i="12" s="1"/>
  <c r="D13" i="12"/>
  <c r="E13" i="12" s="1"/>
  <c r="AJ16" i="5"/>
  <c r="AJ4" i="5"/>
  <c r="AP51" i="9"/>
  <c r="AK10" i="5"/>
  <c r="U28" i="6"/>
  <c r="C28" i="7"/>
  <c r="AI12" i="5" l="1"/>
  <c r="AI14" i="5" s="1"/>
  <c r="AJ12" i="5"/>
  <c r="AJ14" i="5" s="1"/>
  <c r="AJ13" i="5"/>
  <c r="AH13" i="5"/>
  <c r="AI13" i="5"/>
  <c r="AH12" i="5"/>
  <c r="AH14" i="5" s="1"/>
  <c r="L34" i="5"/>
  <c r="X36" i="8"/>
  <c r="X44" i="8"/>
  <c r="X37" i="8"/>
  <c r="X45" i="8"/>
  <c r="X30" i="8"/>
  <c r="X38" i="8"/>
  <c r="X46" i="8"/>
  <c r="X49" i="8"/>
  <c r="X31" i="8"/>
  <c r="X39" i="8"/>
  <c r="X47" i="8"/>
  <c r="X32" i="8"/>
  <c r="X40" i="8"/>
  <c r="X48" i="8"/>
  <c r="X33" i="8"/>
  <c r="X41" i="8"/>
  <c r="X34" i="8"/>
  <c r="O11" i="6" s="1"/>
  <c r="X50" i="8"/>
  <c r="X43" i="8"/>
  <c r="X42" i="8"/>
  <c r="X35" i="8"/>
  <c r="O12" i="6" s="1"/>
  <c r="AG8" i="5"/>
  <c r="K19" i="7"/>
  <c r="K15" i="7"/>
  <c r="K17" i="7"/>
  <c r="K18" i="7"/>
  <c r="K16" i="7"/>
  <c r="O13" i="7"/>
  <c r="O14" i="7"/>
  <c r="D11" i="7"/>
  <c r="D12" i="7"/>
  <c r="H8" i="12"/>
  <c r="I8" i="12" s="1"/>
  <c r="V9" i="6"/>
  <c r="H9" i="12"/>
  <c r="I9" i="12" s="1"/>
  <c r="V10" i="6"/>
  <c r="D10" i="12"/>
  <c r="E10" i="12" s="1"/>
  <c r="D11" i="12"/>
  <c r="E11" i="12" s="1"/>
  <c r="AK16" i="5"/>
  <c r="AK4" i="5"/>
  <c r="G11" i="6"/>
  <c r="G10" i="6"/>
  <c r="Z44" i="8" l="1"/>
  <c r="Z42" i="8"/>
  <c r="Y34" i="8"/>
  <c r="Y41" i="8"/>
  <c r="Y45" i="8"/>
  <c r="Y37" i="8"/>
  <c r="Y38" i="8"/>
  <c r="Z33" i="8"/>
  <c r="O10" i="6" s="1"/>
  <c r="Z32" i="8"/>
  <c r="O9" i="6" s="1"/>
  <c r="Z30" i="8"/>
  <c r="Y40" i="8"/>
  <c r="Z40" i="8"/>
  <c r="Z45" i="8"/>
  <c r="Z34" i="8"/>
  <c r="Y42" i="8"/>
  <c r="Y32" i="8"/>
  <c r="Z48" i="8"/>
  <c r="Z37" i="8"/>
  <c r="Y47" i="8"/>
  <c r="Y35" i="8"/>
  <c r="Z31" i="8"/>
  <c r="Z43" i="8"/>
  <c r="Z47" i="8"/>
  <c r="Z36" i="8"/>
  <c r="Y48" i="8"/>
  <c r="Z39" i="8"/>
  <c r="Y39" i="8"/>
  <c r="Z49" i="8"/>
  <c r="Z46" i="8"/>
  <c r="Z50" i="8"/>
  <c r="Y43" i="8"/>
  <c r="Y33" i="8"/>
  <c r="Y44" i="8"/>
  <c r="Y31" i="8"/>
  <c r="Y50" i="8"/>
  <c r="Y46" i="8"/>
  <c r="Y36" i="8"/>
  <c r="Z35" i="8"/>
  <c r="Y49" i="8"/>
  <c r="Y30" i="8"/>
  <c r="AJ6" i="5"/>
  <c r="AJ8" i="5" s="1"/>
  <c r="AI6" i="5"/>
  <c r="AI8" i="5" s="1"/>
  <c r="AJ7" i="5"/>
  <c r="AH7" i="5"/>
  <c r="AI7" i="5"/>
  <c r="AH6" i="5"/>
  <c r="AH8" i="5" s="1"/>
  <c r="AJ18" i="5"/>
  <c r="AJ20" i="5" s="1"/>
  <c r="AI19" i="5"/>
  <c r="AH19" i="5"/>
  <c r="AJ19" i="5"/>
  <c r="AH18" i="5"/>
  <c r="AH20" i="5" s="1"/>
  <c r="AI18" i="5"/>
  <c r="AI20" i="5" s="1"/>
  <c r="Z41" i="8"/>
  <c r="Z38" i="8"/>
  <c r="AA34" i="8"/>
  <c r="AA42" i="8"/>
  <c r="AA50" i="8"/>
  <c r="AA35" i="8"/>
  <c r="AA46" i="8"/>
  <c r="AA37" i="8"/>
  <c r="AA45" i="8"/>
  <c r="AA43" i="8"/>
  <c r="AA32" i="8"/>
  <c r="AA40" i="8"/>
  <c r="AA48" i="8"/>
  <c r="AA30" i="8"/>
  <c r="AA38" i="8"/>
  <c r="AA33" i="8"/>
  <c r="AA41" i="8"/>
  <c r="AA49" i="8"/>
  <c r="AA36" i="8"/>
  <c r="AA44" i="8"/>
  <c r="AA47" i="8"/>
  <c r="AA31" i="8"/>
  <c r="AA39" i="8"/>
  <c r="N41" i="9"/>
  <c r="N39" i="9"/>
  <c r="N46" i="9"/>
  <c r="N29" i="9"/>
  <c r="N32" i="9"/>
  <c r="N47" i="9"/>
  <c r="N45" i="9"/>
  <c r="N31" i="9"/>
  <c r="N30" i="9"/>
  <c r="N49" i="9"/>
  <c r="N34" i="9"/>
  <c r="N36" i="9"/>
  <c r="N35" i="9"/>
  <c r="N48" i="9"/>
  <c r="N38" i="9"/>
  <c r="N40" i="9"/>
  <c r="N37" i="9"/>
  <c r="N44" i="9"/>
  <c r="N42" i="9"/>
  <c r="N33" i="9"/>
  <c r="N43" i="9"/>
  <c r="N51" i="9"/>
  <c r="J35" i="8"/>
  <c r="H12" i="6" s="1"/>
  <c r="J43" i="8"/>
  <c r="J45" i="8"/>
  <c r="J36" i="8"/>
  <c r="J44" i="8"/>
  <c r="J37" i="8"/>
  <c r="J32" i="8"/>
  <c r="J33" i="8"/>
  <c r="J30" i="8"/>
  <c r="J38" i="8"/>
  <c r="J46" i="8"/>
  <c r="J31" i="8"/>
  <c r="J39" i="8"/>
  <c r="J47" i="8"/>
  <c r="J40" i="8"/>
  <c r="J48" i="8"/>
  <c r="J49" i="8"/>
  <c r="J34" i="8"/>
  <c r="H11" i="6" s="1"/>
  <c r="J50" i="8"/>
  <c r="J42" i="8"/>
  <c r="J41" i="8"/>
  <c r="K14" i="7"/>
  <c r="K13" i="7"/>
  <c r="AC25" i="7"/>
  <c r="O12" i="7"/>
  <c r="O11" i="7"/>
  <c r="D10" i="7"/>
  <c r="D9" i="7"/>
  <c r="AG24" i="14"/>
  <c r="AG23" i="14"/>
  <c r="AG13" i="14"/>
  <c r="AG19" i="14"/>
  <c r="AG15" i="14"/>
  <c r="AG8" i="14"/>
  <c r="AG10" i="14"/>
  <c r="AG11" i="14"/>
  <c r="AG6" i="14"/>
  <c r="AG18" i="14"/>
  <c r="AG5" i="14"/>
  <c r="AG21" i="14"/>
  <c r="AG16" i="14"/>
  <c r="AG25" i="14"/>
  <c r="AG7" i="14"/>
  <c r="AG12" i="14"/>
  <c r="AG14" i="14"/>
  <c r="AG22" i="14"/>
  <c r="AG20" i="14"/>
  <c r="AG9" i="14"/>
  <c r="AG17" i="14"/>
  <c r="H7" i="12"/>
  <c r="I7" i="12" s="1"/>
  <c r="V8" i="6"/>
  <c r="H6" i="12"/>
  <c r="I6" i="12" s="1"/>
  <c r="V7" i="6"/>
  <c r="D9" i="12"/>
  <c r="E9" i="12" s="1"/>
  <c r="D8" i="12"/>
  <c r="E8" i="12" s="1"/>
  <c r="G12" i="6"/>
  <c r="K39" i="8" l="1"/>
  <c r="K34" i="8"/>
  <c r="K45" i="8"/>
  <c r="K47" i="8"/>
  <c r="K33" i="8"/>
  <c r="K35" i="8"/>
  <c r="K41" i="8"/>
  <c r="K36" i="8"/>
  <c r="K40" i="8"/>
  <c r="K42" i="8"/>
  <c r="L33" i="8"/>
  <c r="H10" i="6" s="1"/>
  <c r="K43" i="8"/>
  <c r="K48" i="8"/>
  <c r="K32" i="8"/>
  <c r="K50" i="8"/>
  <c r="L46" i="8"/>
  <c r="K46" i="8"/>
  <c r="K44" i="8"/>
  <c r="L38" i="8"/>
  <c r="K38" i="8"/>
  <c r="L45" i="8"/>
  <c r="K49" i="8"/>
  <c r="K30" i="8"/>
  <c r="L50" i="8"/>
  <c r="L37" i="8"/>
  <c r="L42" i="8"/>
  <c r="L32" i="8"/>
  <c r="H9" i="6" s="1"/>
  <c r="L34" i="8"/>
  <c r="L39" i="8"/>
  <c r="L40" i="8"/>
  <c r="L44" i="8"/>
  <c r="L43" i="8"/>
  <c r="L48" i="8"/>
  <c r="L36" i="8"/>
  <c r="L49" i="8"/>
  <c r="M35" i="8"/>
  <c r="M36" i="8"/>
  <c r="M47" i="8"/>
  <c r="M32" i="8"/>
  <c r="M30" i="8"/>
  <c r="M38" i="8"/>
  <c r="M46" i="8"/>
  <c r="M33" i="8"/>
  <c r="M41" i="8"/>
  <c r="M49" i="8"/>
  <c r="M44" i="8"/>
  <c r="M31" i="8"/>
  <c r="M39" i="8"/>
  <c r="M48" i="8"/>
  <c r="M34" i="8"/>
  <c r="M42" i="8"/>
  <c r="M50" i="8"/>
  <c r="M37" i="8"/>
  <c r="M45" i="8"/>
  <c r="M40" i="8"/>
  <c r="AN33" i="8"/>
  <c r="AN41" i="8"/>
  <c r="AN49" i="8"/>
  <c r="AN34" i="8"/>
  <c r="AN42" i="8"/>
  <c r="AN50" i="8"/>
  <c r="AN44" i="8"/>
  <c r="AN37" i="8"/>
  <c r="AN32" i="8"/>
  <c r="AN35" i="8"/>
  <c r="AN43" i="8"/>
  <c r="AN36" i="8"/>
  <c r="AN45" i="8"/>
  <c r="AN30" i="8"/>
  <c r="AN38" i="8"/>
  <c r="AN46" i="8"/>
  <c r="AN31" i="8"/>
  <c r="AN39" i="8"/>
  <c r="AN47" i="8"/>
  <c r="AN48" i="8"/>
  <c r="AN40" i="8"/>
  <c r="K31" i="8"/>
  <c r="L47" i="8"/>
  <c r="L30" i="8"/>
  <c r="L41" i="8"/>
  <c r="AO32" i="8"/>
  <c r="AO40" i="8"/>
  <c r="AO48" i="8"/>
  <c r="AO36" i="8"/>
  <c r="AO44" i="8"/>
  <c r="AO33" i="8"/>
  <c r="AO41" i="8"/>
  <c r="AO49" i="8"/>
  <c r="AO35" i="8"/>
  <c r="AO31" i="8"/>
  <c r="AO34" i="8"/>
  <c r="AO42" i="8"/>
  <c r="AO50" i="8"/>
  <c r="AO43" i="8"/>
  <c r="AO37" i="8"/>
  <c r="AO45" i="8"/>
  <c r="AO30" i="8"/>
  <c r="AO38" i="8"/>
  <c r="AO46" i="8"/>
  <c r="AO47" i="8"/>
  <c r="AO39" i="8"/>
  <c r="K37" i="8"/>
  <c r="L31" i="8"/>
  <c r="L35" i="8"/>
  <c r="AM34" i="8"/>
  <c r="AM42" i="8"/>
  <c r="AM50" i="8"/>
  <c r="AM30" i="8"/>
  <c r="AM38" i="8"/>
  <c r="AM35" i="8"/>
  <c r="AM43" i="8"/>
  <c r="AM37" i="8"/>
  <c r="AM36" i="8"/>
  <c r="AM44" i="8"/>
  <c r="AM45" i="8"/>
  <c r="AM46" i="8"/>
  <c r="AM31" i="8"/>
  <c r="AM39" i="8"/>
  <c r="AM47" i="8"/>
  <c r="AM32" i="8"/>
  <c r="AM40" i="8"/>
  <c r="AM48" i="8"/>
  <c r="AM33" i="8"/>
  <c r="AM49" i="8"/>
  <c r="AM41" i="8"/>
  <c r="M43" i="8"/>
  <c r="K12" i="7"/>
  <c r="K11" i="7"/>
  <c r="O10" i="7"/>
  <c r="O9" i="7"/>
  <c r="D8" i="7"/>
  <c r="D7" i="7"/>
  <c r="D7" i="12"/>
  <c r="E7" i="12" s="1"/>
  <c r="D6" i="12"/>
  <c r="E6" i="12" s="1"/>
  <c r="AA5" i="14"/>
  <c r="AA18" i="14"/>
  <c r="AA19" i="14"/>
  <c r="AA24" i="14"/>
  <c r="AA13" i="14"/>
  <c r="AA23" i="14"/>
  <c r="AA6" i="14"/>
  <c r="AA11" i="14"/>
  <c r="AA8" i="14"/>
  <c r="AA7" i="14"/>
  <c r="AA9" i="14"/>
  <c r="AA15" i="14"/>
  <c r="AA25" i="14"/>
  <c r="AA22" i="14"/>
  <c r="AA20" i="14"/>
  <c r="AA10" i="14"/>
  <c r="AA16" i="14"/>
  <c r="AA17" i="14"/>
  <c r="AA21" i="14"/>
  <c r="AA14" i="14"/>
  <c r="AA12" i="14"/>
  <c r="G13" i="6"/>
  <c r="K9" i="7" l="1"/>
  <c r="O7" i="7"/>
  <c r="O8" i="7"/>
  <c r="K10" i="7"/>
  <c r="G7" i="7"/>
  <c r="L5" i="15" s="1"/>
  <c r="G14" i="6"/>
  <c r="K8" i="7" l="1"/>
  <c r="K7" i="7"/>
  <c r="G15" i="6"/>
  <c r="G16" i="6" l="1"/>
  <c r="G17" i="6" l="1"/>
  <c r="G18" i="6" l="1"/>
  <c r="G28" i="6" l="1"/>
  <c r="L17" i="14" l="1"/>
  <c r="L25" i="14"/>
  <c r="L8" i="14"/>
  <c r="L16" i="14"/>
  <c r="L24" i="14"/>
  <c r="L18" i="14"/>
  <c r="L11" i="14"/>
  <c r="L19" i="14"/>
  <c r="L5" i="14"/>
  <c r="L12" i="14"/>
  <c r="L20" i="14"/>
  <c r="L13" i="14"/>
  <c r="L21" i="14"/>
  <c r="L6" i="14"/>
  <c r="L14" i="14"/>
  <c r="L22" i="14"/>
  <c r="L7" i="14"/>
  <c r="L15" i="14"/>
  <c r="L23" i="14"/>
  <c r="L9" i="14"/>
  <c r="L10" i="14"/>
  <c r="N28" i="6"/>
  <c r="M12" i="14" l="1"/>
  <c r="N12" i="14" s="1"/>
  <c r="M7" i="14"/>
  <c r="N7" i="14" s="1"/>
  <c r="M15" i="14"/>
  <c r="N15" i="14" s="1"/>
  <c r="M11" i="14"/>
  <c r="N11" i="14" s="1"/>
  <c r="M21" i="14"/>
  <c r="N21" i="14" s="1"/>
  <c r="M5" i="14"/>
  <c r="N5" i="14" s="1"/>
  <c r="M22" i="14"/>
  <c r="N22" i="14" s="1"/>
  <c r="M6" i="14"/>
  <c r="N6" i="14" s="1"/>
  <c r="M24" i="14"/>
  <c r="N24" i="14" s="1"/>
  <c r="M8" i="14"/>
  <c r="N8" i="14" s="1"/>
  <c r="M10" i="14"/>
  <c r="N10" i="14" s="1"/>
  <c r="M9" i="14"/>
  <c r="N9" i="14" s="1"/>
  <c r="M19" i="14"/>
  <c r="N19" i="14" s="1"/>
  <c r="M25" i="14"/>
  <c r="N25" i="14" s="1"/>
  <c r="M13" i="14"/>
  <c r="N13" i="14" s="1"/>
  <c r="M17" i="14"/>
  <c r="N17" i="14" s="1"/>
  <c r="M18" i="14"/>
  <c r="N18" i="14" s="1"/>
  <c r="M16" i="14"/>
  <c r="N16" i="14" s="1"/>
  <c r="M23" i="14"/>
  <c r="N23" i="14" s="1"/>
  <c r="M20" i="14"/>
  <c r="N20" i="14" s="1"/>
  <c r="M14" i="14"/>
  <c r="N14" i="14" s="1"/>
  <c r="I27" i="6" l="1"/>
  <c r="J27" i="6" s="1"/>
  <c r="AF25" i="14"/>
  <c r="AH25" i="14" s="1"/>
  <c r="AI25" i="14" s="1"/>
  <c r="AD27" i="6" s="1"/>
  <c r="AE27" i="6" s="1"/>
  <c r="I7" i="6"/>
  <c r="J7" i="6" s="1"/>
  <c r="AF5" i="14"/>
  <c r="AH5" i="14" s="1"/>
  <c r="AI5" i="14" s="1"/>
  <c r="I24" i="6"/>
  <c r="J24" i="6" s="1"/>
  <c r="AF22" i="14"/>
  <c r="AH22" i="14" s="1"/>
  <c r="AI22" i="14" s="1"/>
  <c r="AD24" i="6" s="1"/>
  <c r="AE24" i="6" s="1"/>
  <c r="I22" i="6"/>
  <c r="J22" i="6" s="1"/>
  <c r="AF20" i="14"/>
  <c r="AH20" i="14" s="1"/>
  <c r="AI20" i="14" s="1"/>
  <c r="I25" i="6"/>
  <c r="J25" i="6" s="1"/>
  <c r="AF23" i="14"/>
  <c r="AH23" i="14" s="1"/>
  <c r="AI23" i="14" s="1"/>
  <c r="AD25" i="6" s="1"/>
  <c r="AE25" i="6" s="1"/>
  <c r="I18" i="6"/>
  <c r="J18" i="6" s="1"/>
  <c r="AF16" i="14"/>
  <c r="AH16" i="14" s="1"/>
  <c r="AI16" i="14" s="1"/>
  <c r="I10" i="6"/>
  <c r="J10" i="6" s="1"/>
  <c r="AF8" i="14"/>
  <c r="AH8" i="14" s="1"/>
  <c r="AI8" i="14" s="1"/>
  <c r="I17" i="6"/>
  <c r="J17" i="6" s="1"/>
  <c r="AF15" i="14"/>
  <c r="AH15" i="14" s="1"/>
  <c r="AI15" i="14" s="1"/>
  <c r="I15" i="6"/>
  <c r="J15" i="6" s="1"/>
  <c r="AF13" i="14"/>
  <c r="AH13" i="14" s="1"/>
  <c r="AI13" i="14" s="1"/>
  <c r="I16" i="6"/>
  <c r="J16" i="6" s="1"/>
  <c r="AF14" i="14"/>
  <c r="AH14" i="14" s="1"/>
  <c r="AI14" i="14" s="1"/>
  <c r="I23" i="6"/>
  <c r="J23" i="6" s="1"/>
  <c r="AF21" i="14"/>
  <c r="AH21" i="14" s="1"/>
  <c r="AI21" i="14" s="1"/>
  <c r="AD23" i="6" s="1"/>
  <c r="AE23" i="6" s="1"/>
  <c r="I12" i="6"/>
  <c r="J12" i="6" s="1"/>
  <c r="AF10" i="14"/>
  <c r="AH10" i="14" s="1"/>
  <c r="AI10" i="14" s="1"/>
  <c r="I26" i="6"/>
  <c r="J26" i="6" s="1"/>
  <c r="AF24" i="14"/>
  <c r="AH24" i="14" s="1"/>
  <c r="AI24" i="14" s="1"/>
  <c r="AD26" i="6" s="1"/>
  <c r="AE26" i="6" s="1"/>
  <c r="I9" i="6"/>
  <c r="J9" i="6" s="1"/>
  <c r="AF7" i="14"/>
  <c r="AH7" i="14" s="1"/>
  <c r="AI7" i="14" s="1"/>
  <c r="I8" i="6"/>
  <c r="J8" i="6" s="1"/>
  <c r="AF6" i="14"/>
  <c r="AH6" i="14" s="1"/>
  <c r="AI6" i="14" s="1"/>
  <c r="I21" i="6"/>
  <c r="J21" i="6" s="1"/>
  <c r="AF19" i="14"/>
  <c r="AH19" i="14" s="1"/>
  <c r="AI19" i="14" s="1"/>
  <c r="I11" i="6"/>
  <c r="J11" i="6" s="1"/>
  <c r="AF9" i="14"/>
  <c r="AH9" i="14" s="1"/>
  <c r="AI9" i="14" s="1"/>
  <c r="I13" i="6"/>
  <c r="J13" i="6" s="1"/>
  <c r="AF11" i="14"/>
  <c r="AH11" i="14" s="1"/>
  <c r="AI11" i="14" s="1"/>
  <c r="I20" i="6"/>
  <c r="J20" i="6" s="1"/>
  <c r="AF18" i="14"/>
  <c r="AH18" i="14" s="1"/>
  <c r="AI18" i="14" s="1"/>
  <c r="I19" i="6"/>
  <c r="J19" i="6" s="1"/>
  <c r="AF17" i="14"/>
  <c r="AH17" i="14" s="1"/>
  <c r="AI17" i="14" s="1"/>
  <c r="I14" i="6"/>
  <c r="J14" i="6" s="1"/>
  <c r="AF12" i="14"/>
  <c r="AH12" i="14" s="1"/>
  <c r="AI12" i="14" s="1"/>
  <c r="S23" i="14"/>
  <c r="S17" i="14"/>
  <c r="S7" i="14"/>
  <c r="S21" i="14"/>
  <c r="S24" i="14"/>
  <c r="S9" i="14"/>
  <c r="S22" i="14"/>
  <c r="S15" i="14"/>
  <c r="S18" i="14"/>
  <c r="S12" i="14"/>
  <c r="S11" i="14"/>
  <c r="S20" i="14"/>
  <c r="S19" i="14"/>
  <c r="S5" i="14"/>
  <c r="S25" i="14"/>
  <c r="S6" i="14"/>
  <c r="S10" i="14"/>
  <c r="S14" i="14"/>
  <c r="S8" i="14"/>
  <c r="S13" i="14"/>
  <c r="S16" i="14"/>
  <c r="AD19" i="6" l="1"/>
  <c r="AE19" i="6" s="1"/>
  <c r="AD20" i="6"/>
  <c r="AE20" i="6" s="1"/>
  <c r="AD22" i="6"/>
  <c r="AE22" i="6" s="1"/>
  <c r="AD17" i="6"/>
  <c r="AE17" i="6" s="1"/>
  <c r="AD21" i="6"/>
  <c r="AE21" i="6" s="1"/>
  <c r="AD18" i="6"/>
  <c r="AE18" i="6" s="1"/>
  <c r="AD8" i="6"/>
  <c r="AE8" i="6" s="1"/>
  <c r="AD10" i="6"/>
  <c r="AE10" i="6" s="1"/>
  <c r="AD14" i="6"/>
  <c r="AE14" i="6" s="1"/>
  <c r="AD16" i="6"/>
  <c r="AE16" i="6" s="1"/>
  <c r="AD15" i="6"/>
  <c r="AE15" i="6" s="1"/>
  <c r="AD12" i="6"/>
  <c r="AE12" i="6" s="1"/>
  <c r="AD13" i="6"/>
  <c r="AE13" i="6" s="1"/>
  <c r="AD9" i="6"/>
  <c r="AE9" i="6" s="1"/>
  <c r="AD7" i="6"/>
  <c r="AE7" i="6" s="1"/>
  <c r="AD11" i="6"/>
  <c r="AE11" i="6" s="1"/>
  <c r="T5" i="14"/>
  <c r="U5" i="14" s="1"/>
  <c r="P7" i="6" s="1"/>
  <c r="T9" i="14"/>
  <c r="U9" i="14" s="1"/>
  <c r="P11" i="6" s="1"/>
  <c r="T14" i="14"/>
  <c r="U14" i="14" s="1"/>
  <c r="P16" i="6" s="1"/>
  <c r="T10" i="14"/>
  <c r="U10" i="14" s="1"/>
  <c r="P12" i="6" s="1"/>
  <c r="T21" i="14"/>
  <c r="U21" i="14" s="1"/>
  <c r="P23" i="6" s="1"/>
  <c r="T18" i="14"/>
  <c r="U18" i="14" s="1"/>
  <c r="P20" i="6" s="1"/>
  <c r="T17" i="14"/>
  <c r="U17" i="14" s="1"/>
  <c r="P19" i="6" s="1"/>
  <c r="T22" i="14"/>
  <c r="U22" i="14" s="1"/>
  <c r="P24" i="6" s="1"/>
  <c r="T12" i="14"/>
  <c r="U12" i="14" s="1"/>
  <c r="P14" i="6" s="1"/>
  <c r="T19" i="14"/>
  <c r="U19" i="14" s="1"/>
  <c r="P21" i="6" s="1"/>
  <c r="T24" i="14"/>
  <c r="U24" i="14" s="1"/>
  <c r="T16" i="14"/>
  <c r="U16" i="14" s="1"/>
  <c r="P18" i="6" s="1"/>
  <c r="T8" i="14"/>
  <c r="U8" i="14" s="1"/>
  <c r="P10" i="6" s="1"/>
  <c r="T20" i="14"/>
  <c r="U20" i="14" s="1"/>
  <c r="P22" i="6" s="1"/>
  <c r="T7" i="14"/>
  <c r="U7" i="14" s="1"/>
  <c r="P9" i="6" s="1"/>
  <c r="T13" i="14"/>
  <c r="U13" i="14" s="1"/>
  <c r="P15" i="6" s="1"/>
  <c r="T15" i="14"/>
  <c r="U15" i="14" s="1"/>
  <c r="P17" i="6" s="1"/>
  <c r="T11" i="14"/>
  <c r="U11" i="14" s="1"/>
  <c r="P13" i="6" s="1"/>
  <c r="T25" i="14"/>
  <c r="U25" i="14" s="1"/>
  <c r="T23" i="14"/>
  <c r="U23" i="14" s="1"/>
  <c r="T6" i="14"/>
  <c r="U6" i="14" s="1"/>
  <c r="P8" i="6" s="1"/>
  <c r="J28" i="6"/>
  <c r="AE28" i="6" l="1"/>
  <c r="C6" i="2" s="1"/>
  <c r="Q23" i="6"/>
  <c r="Q24" i="6"/>
  <c r="Q9" i="6"/>
  <c r="Q18" i="6"/>
  <c r="Q15" i="6"/>
  <c r="Q17" i="6"/>
  <c r="Q10" i="6"/>
  <c r="Q8" i="6"/>
  <c r="Q16" i="6"/>
  <c r="Q11" i="6"/>
  <c r="Q19" i="6"/>
  <c r="Q27" i="6"/>
  <c r="Q12" i="6"/>
  <c r="Q20" i="6"/>
  <c r="Q13" i="6"/>
  <c r="Q21" i="6"/>
  <c r="Q7" i="6"/>
  <c r="Q25" i="6"/>
  <c r="Q26" i="6"/>
  <c r="C3" i="2"/>
  <c r="Q14" i="6"/>
  <c r="Q22" i="6"/>
  <c r="Q28" i="6" l="1"/>
  <c r="C51" i="14"/>
  <c r="V8" i="14" l="1"/>
  <c r="V12" i="14"/>
  <c r="V16" i="14"/>
  <c r="V20" i="14"/>
  <c r="V24" i="14"/>
  <c r="W8" i="14"/>
  <c r="W12" i="14"/>
  <c r="W16" i="14"/>
  <c r="W20" i="14"/>
  <c r="W24" i="14"/>
  <c r="V6" i="14"/>
  <c r="V10" i="14"/>
  <c r="V14" i="14"/>
  <c r="V18" i="14"/>
  <c r="V22" i="14"/>
  <c r="W6" i="14"/>
  <c r="W10" i="14"/>
  <c r="W14" i="14"/>
  <c r="W18" i="14"/>
  <c r="W22" i="14"/>
  <c r="W13" i="14"/>
  <c r="W21" i="14"/>
  <c r="V7" i="14"/>
  <c r="V15" i="14"/>
  <c r="V23" i="14"/>
  <c r="W7" i="14"/>
  <c r="W15" i="14"/>
  <c r="W23" i="14"/>
  <c r="V9" i="14"/>
  <c r="V17" i="14"/>
  <c r="V25" i="14"/>
  <c r="W9" i="14"/>
  <c r="W17" i="14"/>
  <c r="W25" i="14"/>
  <c r="V11" i="14"/>
  <c r="V19" i="14"/>
  <c r="W5" i="14"/>
  <c r="W11" i="14"/>
  <c r="W19" i="14"/>
  <c r="V5" i="14"/>
  <c r="V13" i="14"/>
  <c r="V21" i="14"/>
  <c r="C4" i="2"/>
  <c r="Z9" i="14" l="1"/>
  <c r="AB9" i="14" s="1"/>
  <c r="W11" i="6" s="1"/>
  <c r="Z22" i="14"/>
  <c r="AB22" i="14" s="1"/>
  <c r="W24" i="6" s="1"/>
  <c r="Z8" i="14"/>
  <c r="AB8" i="14" s="1"/>
  <c r="W10" i="6" s="1"/>
  <c r="Z15" i="14"/>
  <c r="AB15" i="14" s="1"/>
  <c r="W17" i="6" s="1"/>
  <c r="Z20" i="14"/>
  <c r="AB20" i="14" s="1"/>
  <c r="W22" i="6" s="1"/>
  <c r="Z19" i="14"/>
  <c r="AB19" i="14" s="1"/>
  <c r="W21" i="6" s="1"/>
  <c r="Z16" i="14"/>
  <c r="AB16" i="14" s="1"/>
  <c r="W18" i="6" s="1"/>
  <c r="Z18" i="14"/>
  <c r="AB18" i="14" s="1"/>
  <c r="W20" i="6" s="1"/>
  <c r="Z24" i="14"/>
  <c r="AB24" i="14" s="1"/>
  <c r="W26" i="6" s="1"/>
  <c r="Z5" i="14"/>
  <c r="AB5" i="14" s="1"/>
  <c r="W7" i="6" s="1"/>
  <c r="Z11" i="14"/>
  <c r="AB11" i="14" s="1"/>
  <c r="W13" i="6" s="1"/>
  <c r="Z13" i="14"/>
  <c r="AB13" i="14" s="1"/>
  <c r="W15" i="6" s="1"/>
  <c r="Z17" i="14"/>
  <c r="AB17" i="14" s="1"/>
  <c r="W19" i="6" s="1"/>
  <c r="Z23" i="14"/>
  <c r="AB23" i="14" s="1"/>
  <c r="W25" i="6" s="1"/>
  <c r="Z21" i="14"/>
  <c r="AB21" i="14" s="1"/>
  <c r="W23" i="6" s="1"/>
  <c r="Z14" i="14"/>
  <c r="AB14" i="14" s="1"/>
  <c r="W16" i="6" s="1"/>
  <c r="Z6" i="14"/>
  <c r="AB6" i="14" s="1"/>
  <c r="W8" i="6" s="1"/>
  <c r="Z12" i="14"/>
  <c r="AB12" i="14" s="1"/>
  <c r="W14" i="6" s="1"/>
  <c r="Z25" i="14"/>
  <c r="AB25" i="14" s="1"/>
  <c r="W27" i="6" s="1"/>
  <c r="Z7" i="14"/>
  <c r="AB7" i="14" s="1"/>
  <c r="W9" i="6" s="1"/>
  <c r="Z10" i="14"/>
  <c r="AB10" i="14" s="1"/>
  <c r="W12" i="6" s="1"/>
  <c r="L24" i="12" l="1"/>
  <c r="M24" i="12" s="1"/>
  <c r="L26" i="12"/>
  <c r="M26" i="12" s="1"/>
  <c r="L23" i="12"/>
  <c r="M23" i="12" s="1"/>
  <c r="L25" i="12"/>
  <c r="M25" i="12" s="1"/>
  <c r="X7" i="6"/>
  <c r="L22" i="12" l="1"/>
  <c r="M22" i="12" s="1"/>
  <c r="L6" i="12"/>
  <c r="M6" i="12" s="1"/>
  <c r="G27" i="7" l="1"/>
  <c r="L25" i="15" s="1"/>
  <c r="G24" i="7"/>
  <c r="L22" i="15" s="1"/>
  <c r="G25" i="7"/>
  <c r="L23" i="15" s="1"/>
  <c r="G26" i="7"/>
  <c r="L24" i="15" s="1"/>
  <c r="V26" i="7" l="1"/>
  <c r="V27" i="7"/>
  <c r="V24" i="7"/>
  <c r="G23" i="7"/>
  <c r="L21" i="15" s="1"/>
  <c r="X26" i="6"/>
  <c r="X25" i="6"/>
  <c r="X27" i="6"/>
  <c r="X24" i="6"/>
  <c r="V23" i="7" l="1"/>
  <c r="AC24" i="7"/>
  <c r="AC26" i="7"/>
  <c r="X23" i="6"/>
  <c r="AC27" i="7" l="1"/>
  <c r="AC23" i="7"/>
  <c r="L12" i="12"/>
  <c r="M12" i="12" s="1"/>
  <c r="L13" i="12"/>
  <c r="M13" i="12" s="1"/>
  <c r="L14" i="12"/>
  <c r="M14" i="12" s="1"/>
  <c r="L15" i="12"/>
  <c r="M15" i="12" s="1"/>
  <c r="L18" i="12"/>
  <c r="M18" i="12" s="1"/>
  <c r="L7" i="12"/>
  <c r="M7" i="12" s="1"/>
  <c r="L11" i="12"/>
  <c r="M11" i="12" s="1"/>
  <c r="L10" i="12"/>
  <c r="M10" i="12" s="1"/>
  <c r="L21" i="12"/>
  <c r="M21" i="12" s="1"/>
  <c r="L17" i="12"/>
  <c r="M17" i="12" s="1"/>
  <c r="L16" i="12"/>
  <c r="M16" i="12" s="1"/>
  <c r="L8" i="12"/>
  <c r="M8" i="12" s="1"/>
  <c r="L20" i="12"/>
  <c r="M20" i="12" s="1"/>
  <c r="L19" i="12"/>
  <c r="M19" i="12" s="1"/>
  <c r="L9" i="12"/>
  <c r="M9" i="12" s="1"/>
  <c r="G10" i="7" l="1"/>
  <c r="L8" i="15" s="1"/>
  <c r="G16" i="7"/>
  <c r="L14" i="15" s="1"/>
  <c r="G9" i="7"/>
  <c r="L7" i="15" s="1"/>
  <c r="G8" i="7"/>
  <c r="L6" i="15" s="1"/>
  <c r="G12" i="7"/>
  <c r="L10" i="15" s="1"/>
  <c r="G15" i="7"/>
  <c r="L13" i="15" s="1"/>
  <c r="G19" i="7"/>
  <c r="L17" i="15" s="1"/>
  <c r="G20" i="7"/>
  <c r="L18" i="15" s="1"/>
  <c r="X20" i="6"/>
  <c r="C7" i="15"/>
  <c r="V20" i="7" l="1"/>
  <c r="V19" i="7"/>
  <c r="G17" i="7"/>
  <c r="L15" i="15" s="1"/>
  <c r="G11" i="7"/>
  <c r="L9" i="15" s="1"/>
  <c r="G14" i="7"/>
  <c r="L12" i="15" s="1"/>
  <c r="G13" i="7"/>
  <c r="L11" i="15" s="1"/>
  <c r="G18" i="7"/>
  <c r="L16" i="15" s="1"/>
  <c r="G22" i="7"/>
  <c r="L20" i="15" s="1"/>
  <c r="G21" i="7"/>
  <c r="L19" i="15" s="1"/>
  <c r="X8" i="6"/>
  <c r="X19" i="6"/>
  <c r="X12" i="6"/>
  <c r="X14" i="6"/>
  <c r="X10" i="6"/>
  <c r="X9" i="6"/>
  <c r="X16" i="6"/>
  <c r="X15" i="6"/>
  <c r="V16" i="7" l="1"/>
  <c r="V8" i="7"/>
  <c r="V12" i="7"/>
  <c r="V9" i="7"/>
  <c r="V15" i="7"/>
  <c r="V22" i="7"/>
  <c r="V10" i="7"/>
  <c r="V21" i="7"/>
  <c r="AC19" i="7"/>
  <c r="AC20" i="7"/>
  <c r="X18" i="6"/>
  <c r="X22" i="6"/>
  <c r="X13" i="6"/>
  <c r="X21" i="6"/>
  <c r="X11" i="6"/>
  <c r="X17" i="6"/>
  <c r="V18" i="7" l="1"/>
  <c r="V11" i="7"/>
  <c r="V17" i="7"/>
  <c r="V14" i="7"/>
  <c r="V13" i="7"/>
  <c r="AC22" i="7"/>
  <c r="AC16" i="7"/>
  <c r="AC21" i="7"/>
  <c r="AC15" i="7"/>
  <c r="AC10" i="7"/>
  <c r="X28" i="6"/>
  <c r="C33" i="6" s="1"/>
  <c r="AC13" i="7" l="1"/>
  <c r="AC12" i="7"/>
  <c r="AC9" i="7"/>
  <c r="AC8" i="7"/>
  <c r="AC14" i="7"/>
  <c r="AC11" i="7"/>
  <c r="C5" i="2"/>
  <c r="C7" i="2" s="1"/>
  <c r="AC17" i="7" l="1"/>
  <c r="AC18" i="7"/>
  <c r="N18" i="12"/>
  <c r="O18" i="12" s="1"/>
  <c r="N17" i="12"/>
  <c r="O17" i="12" s="1"/>
  <c r="N20" i="12"/>
  <c r="O20" i="12" s="1"/>
  <c r="N23" i="12"/>
  <c r="O23" i="12" s="1"/>
  <c r="N21" i="12"/>
  <c r="O21" i="12" s="1"/>
  <c r="N25" i="12"/>
  <c r="O25" i="12" s="1"/>
  <c r="N24" i="12"/>
  <c r="O24" i="12" s="1"/>
  <c r="N22" i="12"/>
  <c r="O22" i="12" s="1"/>
  <c r="N15" i="12"/>
  <c r="O15" i="12" s="1"/>
  <c r="N16" i="12"/>
  <c r="O16" i="12" s="1"/>
  <c r="N26" i="12"/>
  <c r="O26" i="12" s="1"/>
  <c r="N19" i="12"/>
  <c r="O19" i="12" s="1"/>
  <c r="N16" i="7" l="1"/>
  <c r="T14" i="15" s="1"/>
  <c r="N22" i="7"/>
  <c r="T20" i="15" s="1"/>
  <c r="N17" i="7"/>
  <c r="T15" i="15" s="1"/>
  <c r="N27" i="7"/>
  <c r="T25" i="15" s="1"/>
  <c r="N18" i="7"/>
  <c r="T16" i="15" s="1"/>
  <c r="N23" i="7"/>
  <c r="T21" i="15" s="1"/>
  <c r="N24" i="7"/>
  <c r="T22" i="15" s="1"/>
  <c r="P22" i="12"/>
  <c r="Q22" i="12" s="1"/>
  <c r="R23" i="7"/>
  <c r="P26" i="12"/>
  <c r="Q26" i="12" s="1"/>
  <c r="R27" i="7"/>
  <c r="N20" i="7"/>
  <c r="T18" i="15" s="1"/>
  <c r="N19" i="7"/>
  <c r="T17" i="15" s="1"/>
  <c r="N26" i="7"/>
  <c r="T24" i="15" s="1"/>
  <c r="N25" i="7"/>
  <c r="T23" i="15" s="1"/>
  <c r="N21" i="7" l="1"/>
  <c r="T19" i="15" s="1"/>
  <c r="R26" i="7"/>
  <c r="P25" i="12"/>
  <c r="Q25" i="12" s="1"/>
  <c r="R18" i="7"/>
  <c r="P17" i="12"/>
  <c r="Q17" i="12" s="1"/>
  <c r="R21" i="7"/>
  <c r="P20" i="12"/>
  <c r="Q20" i="12" s="1"/>
  <c r="R16" i="7"/>
  <c r="P15" i="12"/>
  <c r="Q15" i="12" s="1"/>
  <c r="U27" i="7" l="1"/>
  <c r="AB25" i="15" s="1"/>
  <c r="U23" i="7"/>
  <c r="AB21" i="15" s="1"/>
  <c r="R25" i="7"/>
  <c r="P24" i="12"/>
  <c r="Q24" i="12" s="1"/>
  <c r="R22" i="12"/>
  <c r="S22" i="12" s="1"/>
  <c r="Y23" i="7"/>
  <c r="AB23" i="7" s="1"/>
  <c r="AJ21" i="15" s="1"/>
  <c r="R20" i="7"/>
  <c r="P19" i="12"/>
  <c r="Q19" i="12" s="1"/>
  <c r="U21" i="7"/>
  <c r="AB19" i="15" s="1"/>
  <c r="W21" i="7"/>
  <c r="P21" i="12"/>
  <c r="Q21" i="12" s="1"/>
  <c r="R22" i="7"/>
  <c r="U16" i="7"/>
  <c r="AB14" i="15" s="1"/>
  <c r="P23" i="12"/>
  <c r="Q23" i="12" s="1"/>
  <c r="R24" i="7"/>
  <c r="R19" i="7"/>
  <c r="P18" i="12"/>
  <c r="Q18" i="12" s="1"/>
  <c r="R17" i="7"/>
  <c r="P16" i="12"/>
  <c r="Q16" i="12" s="1"/>
  <c r="R26" i="12"/>
  <c r="S26" i="12" s="1"/>
  <c r="Y27" i="7"/>
  <c r="U18" i="7"/>
  <c r="AB16" i="15" s="1"/>
  <c r="U26" i="7"/>
  <c r="AB24" i="15" s="1"/>
  <c r="X21" i="7" l="1"/>
  <c r="W20" i="7"/>
  <c r="U20" i="7"/>
  <c r="AB18" i="15" s="1"/>
  <c r="AD23" i="7"/>
  <c r="AB27" i="7"/>
  <c r="AJ25" i="15" s="1"/>
  <c r="R25" i="12"/>
  <c r="S25" i="12" s="1"/>
  <c r="Y26" i="7"/>
  <c r="AB26" i="7" s="1"/>
  <c r="AJ24" i="15" s="1"/>
  <c r="Y16" i="7"/>
  <c r="AB16" i="7" s="1"/>
  <c r="AJ14" i="15" s="1"/>
  <c r="R15" i="12"/>
  <c r="S15" i="12" s="1"/>
  <c r="R20" i="12"/>
  <c r="S20" i="12" s="1"/>
  <c r="Y21" i="7"/>
  <c r="AB21" i="7" s="1"/>
  <c r="AJ19" i="15" s="1"/>
  <c r="R17" i="12"/>
  <c r="S17" i="12" s="1"/>
  <c r="Y18" i="7"/>
  <c r="AB18" i="7" s="1"/>
  <c r="AJ16" i="15" s="1"/>
  <c r="W19" i="7"/>
  <c r="U19" i="7"/>
  <c r="AB17" i="15" s="1"/>
  <c r="U17" i="7"/>
  <c r="AB15" i="15" s="1"/>
  <c r="W17" i="7"/>
  <c r="U25" i="7" l="1"/>
  <c r="AB23" i="15" s="1"/>
  <c r="U24" i="7"/>
  <c r="AB22" i="15" s="1"/>
  <c r="U22" i="7"/>
  <c r="AB20" i="15" s="1"/>
  <c r="X19" i="7"/>
  <c r="AE23" i="7"/>
  <c r="X17" i="7"/>
  <c r="X20" i="7"/>
  <c r="R19" i="12"/>
  <c r="S19" i="12" s="1"/>
  <c r="Y20" i="7"/>
  <c r="AB20" i="7" s="1"/>
  <c r="AJ18" i="15" s="1"/>
  <c r="AD16" i="7"/>
  <c r="Y22" i="7"/>
  <c r="AB22" i="7" s="1"/>
  <c r="AJ20" i="15" s="1"/>
  <c r="R21" i="12"/>
  <c r="S21" i="12" s="1"/>
  <c r="Y17" i="7"/>
  <c r="AB17" i="7" s="1"/>
  <c r="AJ15" i="15" s="1"/>
  <c r="R16" i="12"/>
  <c r="S16" i="12" s="1"/>
  <c r="AD18" i="7"/>
  <c r="Y19" i="7"/>
  <c r="AB19" i="7" s="1"/>
  <c r="AJ17" i="15" s="1"/>
  <c r="R18" i="12"/>
  <c r="S18" i="12" s="1"/>
  <c r="Y25" i="7"/>
  <c r="AB25" i="7" s="1"/>
  <c r="AJ23" i="15" s="1"/>
  <c r="R24" i="12"/>
  <c r="S24" i="12" s="1"/>
  <c r="R23" i="12"/>
  <c r="S23" i="12" s="1"/>
  <c r="Y24" i="7"/>
  <c r="AB24" i="7" s="1"/>
  <c r="AJ22" i="15" s="1"/>
  <c r="AD21" i="7"/>
  <c r="AE18" i="7" l="1"/>
  <c r="AE16" i="7"/>
  <c r="AD24" i="7"/>
  <c r="AD19" i="7"/>
  <c r="AD22" i="7"/>
  <c r="AD20" i="7"/>
  <c r="AE21" i="7"/>
  <c r="AD17" i="7"/>
  <c r="AE19" i="7" l="1"/>
  <c r="AE24" i="7"/>
  <c r="AE20" i="7"/>
  <c r="AE22" i="7"/>
  <c r="AE17" i="7"/>
  <c r="N8" i="12" l="1"/>
  <c r="O8" i="12" s="1"/>
  <c r="N14" i="12"/>
  <c r="O14" i="12" s="1"/>
  <c r="N12" i="7"/>
  <c r="T10" i="15" s="1"/>
  <c r="N9" i="12"/>
  <c r="O9" i="12" s="1"/>
  <c r="N12" i="12"/>
  <c r="O12" i="12" s="1"/>
  <c r="N10" i="12"/>
  <c r="O10" i="12" s="1"/>
  <c r="N13" i="12"/>
  <c r="O13" i="12" s="1"/>
  <c r="N11" i="12"/>
  <c r="O11" i="12" s="1"/>
  <c r="N7" i="12"/>
  <c r="O7" i="12" s="1"/>
  <c r="N15" i="7" l="1"/>
  <c r="T13" i="15" s="1"/>
  <c r="N9" i="7"/>
  <c r="T7" i="15" s="1"/>
  <c r="N8" i="7"/>
  <c r="N14" i="7"/>
  <c r="T12" i="15" s="1"/>
  <c r="N10" i="7"/>
  <c r="T8" i="15" s="1"/>
  <c r="N11" i="7"/>
  <c r="T9" i="15" s="1"/>
  <c r="T6" i="15" l="1"/>
  <c r="P11" i="12"/>
  <c r="Q11" i="12" s="1"/>
  <c r="P12" i="12"/>
  <c r="Q12" i="12" s="1"/>
  <c r="N13" i="7"/>
  <c r="T11" i="15" s="1"/>
  <c r="R12" i="7"/>
  <c r="U12" i="7" s="1"/>
  <c r="AB10" i="15" s="1"/>
  <c r="R13" i="7"/>
  <c r="U13" i="7" s="1"/>
  <c r="AB11" i="15" s="1"/>
  <c r="R8" i="7"/>
  <c r="P7" i="12"/>
  <c r="Q7" i="12" s="1"/>
  <c r="R11" i="7"/>
  <c r="P10" i="12"/>
  <c r="Q10" i="12" s="1"/>
  <c r="P13" i="12"/>
  <c r="Q13" i="12" s="1"/>
  <c r="R14" i="7"/>
  <c r="Y12" i="7" l="1"/>
  <c r="AB12" i="7" s="1"/>
  <c r="AJ10" i="15" s="1"/>
  <c r="Y13" i="7"/>
  <c r="AB13" i="7" s="1"/>
  <c r="AJ11" i="15" s="1"/>
  <c r="P9" i="12"/>
  <c r="Q9" i="12" s="1"/>
  <c r="R10" i="7"/>
  <c r="P8" i="12"/>
  <c r="Q8" i="12" s="1"/>
  <c r="R9" i="7"/>
  <c r="U14" i="7"/>
  <c r="AB12" i="15" s="1"/>
  <c r="R15" i="7"/>
  <c r="P14" i="12"/>
  <c r="Q14" i="12" s="1"/>
  <c r="U8" i="7"/>
  <c r="AB6" i="15" s="1"/>
  <c r="U11" i="7"/>
  <c r="AB9" i="15" s="1"/>
  <c r="R11" i="12" l="1"/>
  <c r="S11" i="12" s="1"/>
  <c r="R12" i="12"/>
  <c r="S12" i="12" s="1"/>
  <c r="Y14" i="7"/>
  <c r="AB14" i="7" s="1"/>
  <c r="AJ12" i="15" s="1"/>
  <c r="R13" i="12"/>
  <c r="S13" i="12" s="1"/>
  <c r="AD13" i="7"/>
  <c r="U15" i="7"/>
  <c r="AB13" i="15" s="1"/>
  <c r="R7" i="12"/>
  <c r="S7" i="12" s="1"/>
  <c r="Y8" i="7"/>
  <c r="AB8" i="7" s="1"/>
  <c r="AJ6" i="15" s="1"/>
  <c r="U9" i="7"/>
  <c r="AB7" i="15" s="1"/>
  <c r="Y11" i="7"/>
  <c r="AB11" i="7" s="1"/>
  <c r="AJ9" i="15" s="1"/>
  <c r="R10" i="12"/>
  <c r="S10" i="12" s="1"/>
  <c r="U10" i="7"/>
  <c r="AB8" i="15" s="1"/>
  <c r="AE13" i="7" l="1"/>
  <c r="Y10" i="7"/>
  <c r="AB10" i="7" s="1"/>
  <c r="AJ8" i="15" s="1"/>
  <c r="R9" i="12"/>
  <c r="S9" i="12" s="1"/>
  <c r="AD14" i="7"/>
  <c r="Y15" i="7"/>
  <c r="AB15" i="7" s="1"/>
  <c r="AJ13" i="15" s="1"/>
  <c r="R14" i="12"/>
  <c r="S14" i="12" s="1"/>
  <c r="Y9" i="7"/>
  <c r="AB9" i="7" s="1"/>
  <c r="AJ7" i="15" s="1"/>
  <c r="R8" i="12"/>
  <c r="S8" i="12" s="1"/>
  <c r="AE14" i="7" l="1"/>
  <c r="AD15" i="7"/>
  <c r="AE15" i="7" l="1"/>
  <c r="G28" i="7"/>
  <c r="C6" i="15" s="1"/>
  <c r="C8" i="15" l="1"/>
  <c r="M25" i="15" s="1"/>
  <c r="N25" i="15" s="1"/>
  <c r="N6" i="12"/>
  <c r="O6" i="12" s="1"/>
  <c r="C23" i="15"/>
  <c r="V7" i="7" l="1"/>
  <c r="M17" i="15"/>
  <c r="N17" i="15" s="1"/>
  <c r="O17" i="15" s="1"/>
  <c r="I19" i="7" s="1"/>
  <c r="J19" i="7" s="1"/>
  <c r="M21" i="15"/>
  <c r="N21" i="15" s="1"/>
  <c r="O21" i="15" s="1"/>
  <c r="I23" i="7" s="1"/>
  <c r="J23" i="7" s="1"/>
  <c r="M13" i="15"/>
  <c r="N13" i="15" s="1"/>
  <c r="O13" i="15" s="1"/>
  <c r="I15" i="7" s="1"/>
  <c r="J15" i="7" s="1"/>
  <c r="M12" i="15"/>
  <c r="N12" i="15" s="1"/>
  <c r="O12" i="15" s="1"/>
  <c r="I14" i="7" s="1"/>
  <c r="J14" i="7" s="1"/>
  <c r="M18" i="15"/>
  <c r="N18" i="15" s="1"/>
  <c r="O18" i="15" s="1"/>
  <c r="I20" i="7" s="1"/>
  <c r="J20" i="7" s="1"/>
  <c r="M15" i="15"/>
  <c r="N15" i="15" s="1"/>
  <c r="O15" i="15" s="1"/>
  <c r="I17" i="7" s="1"/>
  <c r="J17" i="7" s="1"/>
  <c r="M7" i="15"/>
  <c r="N7" i="15" s="1"/>
  <c r="O7" i="15" s="1"/>
  <c r="I9" i="7" s="1"/>
  <c r="J9" i="7" s="1"/>
  <c r="M5" i="15"/>
  <c r="N5" i="15" s="1"/>
  <c r="O5" i="15" s="1"/>
  <c r="I7" i="7" s="1"/>
  <c r="J7" i="7" s="1"/>
  <c r="M9" i="15"/>
  <c r="N9" i="15" s="1"/>
  <c r="O9" i="15" s="1"/>
  <c r="I11" i="7" s="1"/>
  <c r="J11" i="7" s="1"/>
  <c r="M22" i="15"/>
  <c r="N22" i="15" s="1"/>
  <c r="O22" i="15" s="1"/>
  <c r="I24" i="7" s="1"/>
  <c r="J24" i="7" s="1"/>
  <c r="M19" i="15"/>
  <c r="N19" i="15" s="1"/>
  <c r="O19" i="15" s="1"/>
  <c r="I21" i="7" s="1"/>
  <c r="J21" i="7" s="1"/>
  <c r="M24" i="15"/>
  <c r="N24" i="15" s="1"/>
  <c r="O24" i="15" s="1"/>
  <c r="I26" i="7" s="1"/>
  <c r="J26" i="7" s="1"/>
  <c r="M14" i="15"/>
  <c r="N14" i="15" s="1"/>
  <c r="O14" i="15" s="1"/>
  <c r="I16" i="7" s="1"/>
  <c r="J16" i="7" s="1"/>
  <c r="M11" i="15"/>
  <c r="N11" i="15" s="1"/>
  <c r="O11" i="15" s="1"/>
  <c r="I13" i="7" s="1"/>
  <c r="J13" i="7" s="1"/>
  <c r="M16" i="15"/>
  <c r="N16" i="15" s="1"/>
  <c r="O16" i="15" s="1"/>
  <c r="I18" i="7" s="1"/>
  <c r="J18" i="7" s="1"/>
  <c r="M6" i="15"/>
  <c r="N6" i="15" s="1"/>
  <c r="O6" i="15" s="1"/>
  <c r="I8" i="7" s="1"/>
  <c r="J8" i="7" s="1"/>
  <c r="M8" i="15"/>
  <c r="N8" i="15" s="1"/>
  <c r="O8" i="15" s="1"/>
  <c r="I10" i="7" s="1"/>
  <c r="J10" i="7" s="1"/>
  <c r="M10" i="15"/>
  <c r="N10" i="15" s="1"/>
  <c r="O10" i="15" s="1"/>
  <c r="I12" i="7" s="1"/>
  <c r="J12" i="7" s="1"/>
  <c r="M23" i="15"/>
  <c r="N23" i="15" s="1"/>
  <c r="O23" i="15" s="1"/>
  <c r="I25" i="7" s="1"/>
  <c r="J25" i="7" s="1"/>
  <c r="M20" i="15"/>
  <c r="N20" i="15" s="1"/>
  <c r="O20" i="15" s="1"/>
  <c r="I22" i="7" s="1"/>
  <c r="J22" i="7" s="1"/>
  <c r="O25" i="15"/>
  <c r="I27" i="7" s="1"/>
  <c r="J27" i="7" s="1"/>
  <c r="AC7" i="7" l="1"/>
  <c r="N7" i="7"/>
  <c r="P6" i="12"/>
  <c r="Q6" i="12" s="1"/>
  <c r="R7" i="7"/>
  <c r="J28" i="7"/>
  <c r="D3" i="2" s="1"/>
  <c r="N28" i="7" l="1"/>
  <c r="C22" i="15" s="1"/>
  <c r="T5" i="15"/>
  <c r="C39" i="15"/>
  <c r="U7" i="7"/>
  <c r="AB5" i="15" s="1"/>
  <c r="C24" i="15" l="1"/>
  <c r="U20" i="15" s="1"/>
  <c r="V20" i="15" s="1"/>
  <c r="U28" i="7"/>
  <c r="C38" i="15" s="1"/>
  <c r="Y7" i="7"/>
  <c r="R6" i="12"/>
  <c r="S6" i="12" s="1"/>
  <c r="AB7" i="7" l="1"/>
  <c r="AJ5" i="15" s="1"/>
  <c r="U15" i="15"/>
  <c r="V15" i="15" s="1"/>
  <c r="W15" i="15" s="1"/>
  <c r="P17" i="7" s="1"/>
  <c r="Q17" i="7" s="1"/>
  <c r="U5" i="15"/>
  <c r="V5" i="15" s="1"/>
  <c r="W5" i="15" s="1"/>
  <c r="P7" i="7" s="1"/>
  <c r="Q7" i="7" s="1"/>
  <c r="U10" i="15"/>
  <c r="V10" i="15" s="1"/>
  <c r="W10" i="15" s="1"/>
  <c r="P12" i="7" s="1"/>
  <c r="Q12" i="7" s="1"/>
  <c r="U25" i="15"/>
  <c r="V25" i="15" s="1"/>
  <c r="W25" i="15" s="1"/>
  <c r="P27" i="7" s="1"/>
  <c r="Q27" i="7" s="1"/>
  <c r="U21" i="15"/>
  <c r="V21" i="15" s="1"/>
  <c r="W21" i="15" s="1"/>
  <c r="P23" i="7" s="1"/>
  <c r="Q23" i="7" s="1"/>
  <c r="U13" i="15"/>
  <c r="V13" i="15" s="1"/>
  <c r="W13" i="15" s="1"/>
  <c r="P15" i="7" s="1"/>
  <c r="Q15" i="7" s="1"/>
  <c r="U12" i="15"/>
  <c r="V12" i="15" s="1"/>
  <c r="W12" i="15" s="1"/>
  <c r="P14" i="7" s="1"/>
  <c r="Q14" i="7" s="1"/>
  <c r="U9" i="15"/>
  <c r="V9" i="15" s="1"/>
  <c r="W9" i="15" s="1"/>
  <c r="P11" i="7" s="1"/>
  <c r="Q11" i="7" s="1"/>
  <c r="U11" i="15"/>
  <c r="V11" i="15" s="1"/>
  <c r="W11" i="15" s="1"/>
  <c r="P13" i="7" s="1"/>
  <c r="Q13" i="7" s="1"/>
  <c r="U17" i="15"/>
  <c r="V17" i="15" s="1"/>
  <c r="W17" i="15" s="1"/>
  <c r="P19" i="7" s="1"/>
  <c r="Q19" i="7" s="1"/>
  <c r="U14" i="15"/>
  <c r="V14" i="15" s="1"/>
  <c r="W14" i="15" s="1"/>
  <c r="P16" i="7" s="1"/>
  <c r="Q16" i="7" s="1"/>
  <c r="U7" i="15"/>
  <c r="V7" i="15" s="1"/>
  <c r="W7" i="15" s="1"/>
  <c r="P9" i="7" s="1"/>
  <c r="Q9" i="7" s="1"/>
  <c r="U8" i="15"/>
  <c r="V8" i="15" s="1"/>
  <c r="W8" i="15" s="1"/>
  <c r="P10" i="7" s="1"/>
  <c r="Q10" i="7" s="1"/>
  <c r="U16" i="15"/>
  <c r="V16" i="15" s="1"/>
  <c r="W16" i="15" s="1"/>
  <c r="P18" i="7" s="1"/>
  <c r="Q18" i="7" s="1"/>
  <c r="U24" i="15"/>
  <c r="V24" i="15" s="1"/>
  <c r="W24" i="15" s="1"/>
  <c r="P26" i="7" s="1"/>
  <c r="Q26" i="7" s="1"/>
  <c r="U18" i="15"/>
  <c r="V18" i="15" s="1"/>
  <c r="W18" i="15" s="1"/>
  <c r="P20" i="7" s="1"/>
  <c r="Q20" i="7" s="1"/>
  <c r="U19" i="15"/>
  <c r="V19" i="15" s="1"/>
  <c r="W19" i="15" s="1"/>
  <c r="P21" i="7" s="1"/>
  <c r="Q21" i="7" s="1"/>
  <c r="U6" i="15"/>
  <c r="V6" i="15" s="1"/>
  <c r="W6" i="15" s="1"/>
  <c r="P8" i="7" s="1"/>
  <c r="Q8" i="7" s="1"/>
  <c r="U23" i="15"/>
  <c r="V23" i="15" s="1"/>
  <c r="W23" i="15" s="1"/>
  <c r="P25" i="7" s="1"/>
  <c r="Q25" i="7" s="1"/>
  <c r="U22" i="15"/>
  <c r="V22" i="15" s="1"/>
  <c r="W22" i="15" s="1"/>
  <c r="P24" i="7" s="1"/>
  <c r="Q24" i="7" s="1"/>
  <c r="C40" i="15"/>
  <c r="AC13" i="15" s="1"/>
  <c r="AD13" i="15" s="1"/>
  <c r="W20" i="15"/>
  <c r="P22" i="7" s="1"/>
  <c r="Q22" i="7" s="1"/>
  <c r="C55" i="15"/>
  <c r="AC18" i="15" l="1"/>
  <c r="AD18" i="15" s="1"/>
  <c r="AE18" i="15" s="1"/>
  <c r="AC10" i="15"/>
  <c r="AD10" i="15" s="1"/>
  <c r="AE10" i="15" s="1"/>
  <c r="W12" i="7" s="1"/>
  <c r="X12" i="7" s="1"/>
  <c r="AC15" i="15"/>
  <c r="AD15" i="15" s="1"/>
  <c r="AE15" i="15" s="1"/>
  <c r="AC7" i="15"/>
  <c r="AD7" i="15" s="1"/>
  <c r="AE7" i="15" s="1"/>
  <c r="W9" i="7" s="1"/>
  <c r="X9" i="7" s="1"/>
  <c r="AC22" i="15"/>
  <c r="AD22" i="15" s="1"/>
  <c r="AE22" i="15" s="1"/>
  <c r="W24" i="7" s="1"/>
  <c r="X24" i="7" s="1"/>
  <c r="AC19" i="15"/>
  <c r="AD19" i="15" s="1"/>
  <c r="AE19" i="15" s="1"/>
  <c r="AC11" i="15"/>
  <c r="AD11" i="15" s="1"/>
  <c r="AE11" i="15" s="1"/>
  <c r="W13" i="7" s="1"/>
  <c r="X13" i="7" s="1"/>
  <c r="AC17" i="15"/>
  <c r="AD17" i="15" s="1"/>
  <c r="AE17" i="15" s="1"/>
  <c r="AC20" i="15"/>
  <c r="AD20" i="15" s="1"/>
  <c r="AE20" i="15" s="1"/>
  <c r="W22" i="7" s="1"/>
  <c r="X22" i="7" s="1"/>
  <c r="AC14" i="15"/>
  <c r="AD14" i="15" s="1"/>
  <c r="AE14" i="15" s="1"/>
  <c r="W16" i="7" s="1"/>
  <c r="X16" i="7" s="1"/>
  <c r="AC6" i="15"/>
  <c r="AD6" i="15" s="1"/>
  <c r="AE6" i="15" s="1"/>
  <c r="W8" i="7" s="1"/>
  <c r="X8" i="7" s="1"/>
  <c r="AC12" i="15"/>
  <c r="AD12" i="15" s="1"/>
  <c r="AE12" i="15" s="1"/>
  <c r="W14" i="7" s="1"/>
  <c r="X14" i="7" s="1"/>
  <c r="AC25" i="15"/>
  <c r="AD25" i="15" s="1"/>
  <c r="AE25" i="15" s="1"/>
  <c r="W27" i="7" s="1"/>
  <c r="X27" i="7" s="1"/>
  <c r="AC9" i="15"/>
  <c r="AD9" i="15" s="1"/>
  <c r="AE9" i="15" s="1"/>
  <c r="W11" i="7" s="1"/>
  <c r="X11" i="7" s="1"/>
  <c r="AC24" i="15"/>
  <c r="AD24" i="15" s="1"/>
  <c r="AE24" i="15" s="1"/>
  <c r="W26" i="7" s="1"/>
  <c r="X26" i="7" s="1"/>
  <c r="AC23" i="15"/>
  <c r="AD23" i="15" s="1"/>
  <c r="AE23" i="15" s="1"/>
  <c r="W25" i="7" s="1"/>
  <c r="X25" i="7" s="1"/>
  <c r="AC5" i="15"/>
  <c r="AD5" i="15" s="1"/>
  <c r="AE5" i="15" s="1"/>
  <c r="W7" i="7" s="1"/>
  <c r="X7" i="7" s="1"/>
  <c r="AC16" i="15"/>
  <c r="AD16" i="15" s="1"/>
  <c r="AE16" i="15" s="1"/>
  <c r="W18" i="7" s="1"/>
  <c r="X18" i="7" s="1"/>
  <c r="AC21" i="15"/>
  <c r="AD21" i="15" s="1"/>
  <c r="AE21" i="15" s="1"/>
  <c r="W23" i="7" s="1"/>
  <c r="X23" i="7" s="1"/>
  <c r="AC8" i="15"/>
  <c r="AD8" i="15" s="1"/>
  <c r="AE8" i="15" s="1"/>
  <c r="W10" i="7" s="1"/>
  <c r="X10" i="7" s="1"/>
  <c r="AE13" i="15"/>
  <c r="W15" i="7" s="1"/>
  <c r="X15" i="7" s="1"/>
  <c r="Q28" i="7"/>
  <c r="D4" i="2" s="1"/>
  <c r="AB28" i="7"/>
  <c r="C54" i="15" s="1"/>
  <c r="C56" i="15" l="1"/>
  <c r="X28" i="7"/>
  <c r="D5" i="2" s="1"/>
  <c r="AK5" i="15" l="1"/>
  <c r="AL5" i="15" s="1"/>
  <c r="AM5" i="15" s="1"/>
  <c r="AD7" i="7" s="1"/>
  <c r="AE7" i="7" s="1"/>
  <c r="AK7" i="15"/>
  <c r="AL7" i="15" s="1"/>
  <c r="AM7" i="15" s="1"/>
  <c r="AD9" i="7" s="1"/>
  <c r="AE9" i="7" s="1"/>
  <c r="AK23" i="15"/>
  <c r="AL23" i="15" s="1"/>
  <c r="AM23" i="15" s="1"/>
  <c r="AD25" i="7" s="1"/>
  <c r="AE25" i="7" s="1"/>
  <c r="AK12" i="15"/>
  <c r="AL12" i="15" s="1"/>
  <c r="AM12" i="15" s="1"/>
  <c r="AK15" i="15"/>
  <c r="AL15" i="15" s="1"/>
  <c r="AM15" i="15" s="1"/>
  <c r="AK10" i="15"/>
  <c r="AL10" i="15" s="1"/>
  <c r="AM10" i="15" s="1"/>
  <c r="AD12" i="7" s="1"/>
  <c r="AE12" i="7" s="1"/>
  <c r="AK16" i="15"/>
  <c r="AL16" i="15" s="1"/>
  <c r="AM16" i="15" s="1"/>
  <c r="AK21" i="15"/>
  <c r="AL21" i="15" s="1"/>
  <c r="AM21" i="15" s="1"/>
  <c r="AK6" i="15"/>
  <c r="AL6" i="15" s="1"/>
  <c r="AM6" i="15" s="1"/>
  <c r="AD8" i="7" s="1"/>
  <c r="AE8" i="7" s="1"/>
  <c r="AK11" i="15"/>
  <c r="AL11" i="15" s="1"/>
  <c r="AM11" i="15" s="1"/>
  <c r="AK17" i="15"/>
  <c r="AL17" i="15" s="1"/>
  <c r="AM17" i="15" s="1"/>
  <c r="AK25" i="15"/>
  <c r="AL25" i="15" s="1"/>
  <c r="AM25" i="15" s="1"/>
  <c r="AD27" i="7" s="1"/>
  <c r="AE27" i="7" s="1"/>
  <c r="AK20" i="15"/>
  <c r="AL20" i="15" s="1"/>
  <c r="AM20" i="15" s="1"/>
  <c r="AK8" i="15"/>
  <c r="AL8" i="15" s="1"/>
  <c r="AM8" i="15" s="1"/>
  <c r="AD10" i="7" s="1"/>
  <c r="AE10" i="7" s="1"/>
  <c r="AK13" i="15"/>
  <c r="AL13" i="15" s="1"/>
  <c r="AM13" i="15" s="1"/>
  <c r="AK18" i="15"/>
  <c r="AL18" i="15" s="1"/>
  <c r="AM18" i="15" s="1"/>
  <c r="AK24" i="15"/>
  <c r="AL24" i="15" s="1"/>
  <c r="AM24" i="15" s="1"/>
  <c r="AD26" i="7" s="1"/>
  <c r="AE26" i="7" s="1"/>
  <c r="AK9" i="15"/>
  <c r="AL9" i="15" s="1"/>
  <c r="AM9" i="15" s="1"/>
  <c r="AD11" i="7" s="1"/>
  <c r="AE11" i="7" s="1"/>
  <c r="AK19" i="15"/>
  <c r="AL19" i="15" s="1"/>
  <c r="AM19" i="15" s="1"/>
  <c r="AK14" i="15"/>
  <c r="AL14" i="15" s="1"/>
  <c r="AM14" i="15" s="1"/>
  <c r="AK22" i="15"/>
  <c r="AL22" i="15" s="1"/>
  <c r="AM22" i="15" s="1"/>
  <c r="AE28" i="7" l="1"/>
  <c r="D6" i="2" s="1"/>
  <c r="D7" i="2" s="1"/>
  <c r="G4" i="2" s="1"/>
  <c r="G3" i="2" l="1"/>
  <c r="G6" i="2" l="1"/>
  <c r="G9" i="2" s="1"/>
  <c r="G10" i="2" l="1"/>
</calcChain>
</file>

<file path=xl/sharedStrings.xml><?xml version="1.0" encoding="utf-8"?>
<sst xmlns="http://schemas.openxmlformats.org/spreadsheetml/2006/main" count="675" uniqueCount="163">
  <si>
    <t>Flue Gas Temperature -- Combustion Air Temeperature (ºF)</t>
  </si>
  <si>
    <t>Flue Gas O2  Content</t>
  </si>
  <si>
    <t>Firing Rate</t>
  </si>
  <si>
    <t>From AMBA Standard Radiation Loss Chart</t>
  </si>
  <si>
    <t>High Fire</t>
  </si>
  <si>
    <t>T Air</t>
  </si>
  <si>
    <t>T gas</t>
  </si>
  <si>
    <t>O2 content</t>
  </si>
  <si>
    <t>Tgas - Tair</t>
  </si>
  <si>
    <t>F</t>
  </si>
  <si>
    <t>Boiler 1</t>
  </si>
  <si>
    <t>Boiler 2</t>
  </si>
  <si>
    <t>Boiler 3</t>
  </si>
  <si>
    <t>OAT</t>
  </si>
  <si>
    <t>Hrs at Range</t>
  </si>
  <si>
    <t>Boilers</t>
  </si>
  <si>
    <t>"Boiler ON" % of Hrs at Range</t>
  </si>
  <si>
    <t>Boiler Hrs at Range</t>
  </si>
  <si>
    <t>Lead</t>
  </si>
  <si>
    <t>Lag</t>
  </si>
  <si>
    <t>Therms</t>
  </si>
  <si>
    <t>Peak</t>
  </si>
  <si>
    <t>CYCLING EFFICIENCY ANALYSIS</t>
  </si>
  <si>
    <t>Baseline</t>
  </si>
  <si>
    <t>Proposed</t>
  </si>
  <si>
    <t>HP</t>
  </si>
  <si>
    <t>OA Temp</t>
  </si>
  <si>
    <t>Indoor Air Temp</t>
  </si>
  <si>
    <t>Prepurge Loss</t>
  </si>
  <si>
    <t xml:space="preserve">Postpurge Loss </t>
  </si>
  <si>
    <t>Draft</t>
  </si>
  <si>
    <t>Off Cycle Loss</t>
  </si>
  <si>
    <t>Btu/Hr</t>
  </si>
  <si>
    <t>Cycles</t>
  </si>
  <si>
    <t>hrs</t>
  </si>
  <si>
    <t>Cycles/Year</t>
  </si>
  <si>
    <t>Cycles/yr</t>
  </si>
  <si>
    <t>Time downtime between cycles</t>
  </si>
  <si>
    <t>min</t>
  </si>
  <si>
    <t>Cycle on press.</t>
  </si>
  <si>
    <t>PSI</t>
  </si>
  <si>
    <t>Cycle off press.</t>
  </si>
  <si>
    <t>Combustion air flow</t>
  </si>
  <si>
    <t>CFM</t>
  </si>
  <si>
    <t xml:space="preserve">Blower Opening </t>
  </si>
  <si>
    <t>ft^2</t>
  </si>
  <si>
    <t>Opening Effectiveness</t>
  </si>
  <si>
    <t>Stack Height:</t>
  </si>
  <si>
    <t>ft</t>
  </si>
  <si>
    <t>Cycle off Temp.</t>
  </si>
  <si>
    <t>Cycle on Temp.</t>
  </si>
  <si>
    <t>p </t>
  </si>
  <si>
    <r>
      <t>T</t>
    </r>
    <r>
      <rPr>
        <b/>
        <sz val="10"/>
        <rFont val="Arial"/>
        <family val="2"/>
      </rPr>
      <t> </t>
    </r>
  </si>
  <si>
    <r>
      <t>v</t>
    </r>
    <r>
      <rPr>
        <b/>
        <i/>
        <vertAlign val="subscript"/>
        <sz val="10"/>
        <rFont val="Arial"/>
        <family val="2"/>
      </rPr>
      <t>f</t>
    </r>
  </si>
  <si>
    <r>
      <t>v</t>
    </r>
    <r>
      <rPr>
        <b/>
        <i/>
        <vertAlign val="subscript"/>
        <sz val="10"/>
        <rFont val="Arial"/>
        <family val="2"/>
      </rPr>
      <t>g</t>
    </r>
  </si>
  <si>
    <r>
      <t>u</t>
    </r>
    <r>
      <rPr>
        <b/>
        <i/>
        <vertAlign val="subscript"/>
        <sz val="10"/>
        <rFont val="Arial"/>
        <family val="2"/>
      </rPr>
      <t>f</t>
    </r>
  </si>
  <si>
    <r>
      <t>u</t>
    </r>
    <r>
      <rPr>
        <b/>
        <i/>
        <vertAlign val="subscript"/>
        <sz val="10"/>
        <rFont val="Arial"/>
        <family val="2"/>
      </rPr>
      <t>g</t>
    </r>
  </si>
  <si>
    <r>
      <t>h</t>
    </r>
    <r>
      <rPr>
        <b/>
        <i/>
        <vertAlign val="subscript"/>
        <sz val="10"/>
        <rFont val="Arial"/>
        <family val="2"/>
      </rPr>
      <t>f</t>
    </r>
  </si>
  <si>
    <r>
      <t>h</t>
    </r>
    <r>
      <rPr>
        <b/>
        <i/>
        <vertAlign val="subscript"/>
        <sz val="10"/>
        <rFont val="Arial"/>
        <family val="2"/>
      </rPr>
      <t>g</t>
    </r>
  </si>
  <si>
    <r>
      <t>s</t>
    </r>
    <r>
      <rPr>
        <b/>
        <i/>
        <vertAlign val="subscript"/>
        <sz val="10"/>
        <rFont val="Arial"/>
        <family val="2"/>
      </rPr>
      <t>f</t>
    </r>
  </si>
  <si>
    <r>
      <t>s</t>
    </r>
    <r>
      <rPr>
        <b/>
        <i/>
        <vertAlign val="subscript"/>
        <sz val="10"/>
        <rFont val="Arial"/>
        <family val="2"/>
      </rPr>
      <t>g</t>
    </r>
  </si>
  <si>
    <t>              0.016358</t>
  </si>
  <si>
    <t>              0.016451</t>
  </si>
  <si>
    <t>13. 748</t>
  </si>
  <si>
    <t>1. 5442</t>
  </si>
  <si>
    <t>0.2 183</t>
  </si>
  <si>
    <t>Boiler Sequence</t>
  </si>
  <si>
    <t>Totals</t>
  </si>
  <si>
    <t>Weather Station</t>
  </si>
  <si>
    <t>Load (Btu/hr)</t>
  </si>
  <si>
    <t>Usage (Btu)</t>
  </si>
  <si>
    <t>Efficiency (%)</t>
  </si>
  <si>
    <t>ON/OFF (1/0)</t>
  </si>
  <si>
    <t>Part-Load (%)</t>
  </si>
  <si>
    <t>Cycling Info</t>
  </si>
  <si>
    <t>Prepurge Time</t>
  </si>
  <si>
    <t>Yes</t>
  </si>
  <si>
    <t>No</t>
  </si>
  <si>
    <t>Chicago O'Hare</t>
  </si>
  <si>
    <t>Step</t>
  </si>
  <si>
    <t>Utility Data</t>
  </si>
  <si>
    <t>Pony</t>
  </si>
  <si>
    <t>Combustion Efficiency</t>
  </si>
  <si>
    <t>Tuning</t>
  </si>
  <si>
    <t>Utility</t>
  </si>
  <si>
    <t>Modeled</t>
  </si>
  <si>
    <t>BoHP</t>
  </si>
  <si>
    <t>MMBtu</t>
  </si>
  <si>
    <t>Max. Boiler Outut</t>
  </si>
  <si>
    <t>MMBtu/Hr</t>
  </si>
  <si>
    <t>Purging Loss</t>
  </si>
  <si>
    <t xml:space="preserve">Boiler 1 </t>
  </si>
  <si>
    <t>Total Cycle Loss</t>
  </si>
  <si>
    <t>Cost/Therm</t>
  </si>
  <si>
    <t>Implementation Cost</t>
  </si>
  <si>
    <t>Program Incentive</t>
  </si>
  <si>
    <t>Losses (%)</t>
  </si>
  <si>
    <t>Off</t>
  </si>
  <si>
    <t>O2 w/o Trim</t>
  </si>
  <si>
    <t>Ambient</t>
  </si>
  <si>
    <t>Boiler 4</t>
  </si>
  <si>
    <t>Weather Station:</t>
  </si>
  <si>
    <t>Turndown Sequence Overview</t>
  </si>
  <si>
    <t>Downtime between Cycles</t>
  </si>
  <si>
    <t>Percent Savings</t>
  </si>
  <si>
    <t>Burner Run Hrs.</t>
  </si>
  <si>
    <t>System Hrs.</t>
  </si>
  <si>
    <t>Burner Cycles</t>
  </si>
  <si>
    <t>Burner Hours</t>
  </si>
  <si>
    <t>System Hours</t>
  </si>
  <si>
    <t>Hrs.</t>
  </si>
  <si>
    <t>Annual Hours</t>
  </si>
  <si>
    <t>Annual Heating Hours</t>
  </si>
  <si>
    <t>"On" Hours</t>
  </si>
  <si>
    <t>Savings Summary</t>
  </si>
  <si>
    <t>$</t>
  </si>
  <si>
    <t>%</t>
  </si>
  <si>
    <t>Years</t>
  </si>
  <si>
    <t>Utility Rate</t>
  </si>
  <si>
    <t>$/Therm</t>
  </si>
  <si>
    <t>Baseline Usage (Therms)</t>
  </si>
  <si>
    <t>Proposed Usage (Therms)</t>
  </si>
  <si>
    <t>Annual Savings</t>
  </si>
  <si>
    <t>Utility Cost Savings</t>
  </si>
  <si>
    <t>Simple Payback With Incentive</t>
  </si>
  <si>
    <t>Simple Payback Without Incentive</t>
  </si>
  <si>
    <r>
      <t>Efficiency With O</t>
    </r>
    <r>
      <rPr>
        <vertAlign val="subscript"/>
        <sz val="10"/>
        <rFont val="Arial"/>
        <family val="2"/>
      </rPr>
      <t xml:space="preserve">2 </t>
    </r>
    <r>
      <rPr>
        <sz val="10"/>
        <rFont val="Arial"/>
        <family val="2"/>
      </rPr>
      <t>Trim</t>
    </r>
  </si>
  <si>
    <t>Operation Characteristics</t>
  </si>
  <si>
    <t>Metered Usage</t>
  </si>
  <si>
    <t>Boiler(s) Usage</t>
  </si>
  <si>
    <t>Boiler(s) Usage %</t>
  </si>
  <si>
    <t>Turndown</t>
  </si>
  <si>
    <t>New</t>
  </si>
  <si>
    <t>Existing</t>
  </si>
  <si>
    <t xml:space="preserve">Proposed </t>
  </si>
  <si>
    <t>Turndown Definitions</t>
  </si>
  <si>
    <t>Low Temp. (F)</t>
  </si>
  <si>
    <t>High Temp. (F)</t>
  </si>
  <si>
    <t>Total</t>
  </si>
  <si>
    <t>Hot Water</t>
  </si>
  <si>
    <t>Working Fluid</t>
  </si>
  <si>
    <t>Steam</t>
  </si>
  <si>
    <t>Post Purge Time</t>
  </si>
  <si>
    <t>Sec.</t>
  </si>
  <si>
    <t>Approx. Boiler Age</t>
  </si>
  <si>
    <t>High</t>
  </si>
  <si>
    <t>Mid</t>
  </si>
  <si>
    <t>Low</t>
  </si>
  <si>
    <t>Boiler Number/Name</t>
  </si>
  <si>
    <t>Boiler Size (Btu/Hr.)</t>
  </si>
  <si>
    <t>Percent of Fire</t>
  </si>
  <si>
    <t>Ambient Temp. (F)</t>
  </si>
  <si>
    <t>Stack Temp. (F)</t>
  </si>
  <si>
    <t>Outdoor Air Temp. (F)</t>
  </si>
  <si>
    <t>Month</t>
  </si>
  <si>
    <t>Year</t>
  </si>
  <si>
    <t>Net Stack Temp. (F)</t>
  </si>
  <si>
    <r>
      <t>O</t>
    </r>
    <r>
      <rPr>
        <vertAlign val="subscript"/>
        <sz val="10"/>
        <rFont val="Arial"/>
        <family val="2"/>
      </rPr>
      <t>2</t>
    </r>
    <r>
      <rPr>
        <sz val="10"/>
        <rFont val="Arial"/>
        <family val="2"/>
      </rPr>
      <t xml:space="preserve"> content (%)</t>
    </r>
  </si>
  <si>
    <t>Name:</t>
  </si>
  <si>
    <t>Address:</t>
  </si>
  <si>
    <t>City:</t>
  </si>
  <si>
    <t>Rate:</t>
  </si>
  <si>
    <t>Acct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</si>
</sst>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0.00&quot; $&quot;;\-#,##0.00&quot; $&quot;"/>
    <numFmt numFmtId="168" formatCode="_-* #,##0.0_-;\-* #,##0.0_-;_-* &quot;-&quot;??_-;_-@_-"/>
    <numFmt numFmtId="169" formatCode="0.00_)"/>
    <numFmt numFmtId="170" formatCode="0.0000000000"/>
    <numFmt numFmtId="171" formatCode="&quot;$&quot;#,##0.00"/>
    <numFmt numFmtId="172" formatCode=";;;"/>
    <numFmt numFmtId="173" formatCode="0.000"/>
    <numFmt numFmtId="174" formatCode="&quot;$&quot;#,##0"/>
  </numFmts>
  <fonts count="4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sz val="7"/>
      <name val="Small Fonts"/>
      <family val="2"/>
    </font>
    <font>
      <sz val="8"/>
      <name val="Arial"/>
      <family val="2"/>
    </font>
    <font>
      <sz val="8"/>
      <color indexed="12"/>
      <name val="Arial"/>
      <family val="2"/>
    </font>
    <font>
      <sz val="10"/>
      <color indexed="10"/>
      <name val="Arial"/>
      <family val="2"/>
    </font>
    <font>
      <b/>
      <sz val="10"/>
      <color indexed="10"/>
      <name val="Arial"/>
      <family val="2"/>
    </font>
    <font>
      <sz val="10"/>
      <name val="Geneva"/>
    </font>
    <font>
      <sz val="11"/>
      <name val="??"/>
      <family val="3"/>
      <charset val="129"/>
    </font>
    <font>
      <b/>
      <u/>
      <sz val="11"/>
      <color indexed="37"/>
      <name val="Arial"/>
      <family val="2"/>
    </font>
    <font>
      <sz val="10"/>
      <color indexed="12"/>
      <name val="Arial"/>
      <family val="2"/>
    </font>
    <font>
      <b/>
      <i/>
      <sz val="16"/>
      <name val="Helv"/>
    </font>
    <font>
      <sz val="10"/>
      <name val="Arial"/>
      <family val="2"/>
    </font>
    <font>
      <sz val="11"/>
      <color indexed="8"/>
      <name val="Calibri"/>
      <family val="2"/>
    </font>
    <font>
      <sz val="11"/>
      <color theme="1"/>
      <name val="Calibri"/>
      <family val="2"/>
      <scheme val="minor"/>
    </font>
    <font>
      <sz val="10"/>
      <color rgb="FFFF0000"/>
      <name val="Arial"/>
      <family val="2"/>
    </font>
    <font>
      <sz val="11"/>
      <name val="Arial"/>
      <family val="2"/>
    </font>
    <font>
      <sz val="12"/>
      <name val="Arial"/>
      <family val="2"/>
    </font>
    <font>
      <b/>
      <i/>
      <sz val="10"/>
      <name val="Arial"/>
      <family val="2"/>
    </font>
    <font>
      <b/>
      <i/>
      <vertAlign val="subscript"/>
      <sz val="10"/>
      <name val="Arial"/>
      <family val="2"/>
    </font>
    <font>
      <sz val="9"/>
      <name val="Arial"/>
      <family val="2"/>
    </font>
    <font>
      <sz val="12"/>
      <name val="Verdana"/>
      <family val="2"/>
    </font>
    <font>
      <sz val="10"/>
      <color theme="1"/>
      <name val="Arial"/>
      <family val="2"/>
    </font>
    <font>
      <sz val="10"/>
      <name val="Impact"/>
      <family val="2"/>
    </font>
    <font>
      <sz val="10"/>
      <name val="Arial"/>
      <family val="2"/>
    </font>
    <font>
      <sz val="10"/>
      <name val="Arial"/>
      <family val="2"/>
    </font>
    <font>
      <sz val="10"/>
      <name val="Arial"/>
      <family val="2"/>
    </font>
    <font>
      <vertAlign val="subscript"/>
      <sz val="10"/>
      <name val="Arial"/>
      <family val="2"/>
    </font>
    <font>
      <b/>
      <sz val="11"/>
      <name val="Arial"/>
      <family val="2"/>
    </font>
    <font>
      <b/>
      <sz val="11"/>
      <color theme="1"/>
      <name val="Arial"/>
      <family val="2"/>
    </font>
    <font>
      <sz val="11"/>
      <color theme="1"/>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
      <patternFill patternType="solid">
        <fgColor rgb="FF009530"/>
        <bgColor indexed="64"/>
      </patternFill>
    </fill>
    <fill>
      <patternFill patternType="solid">
        <fgColor rgb="FFFF850D"/>
        <bgColor indexed="64"/>
      </patternFill>
    </fill>
    <fill>
      <patternFill patternType="solid">
        <fgColor rgb="FFFFFFFF"/>
        <bgColor indexed="64"/>
      </patternFill>
    </fill>
    <fill>
      <patternFill patternType="solid">
        <fgColor theme="0" tint="-0.249977111117893"/>
        <bgColor indexed="64"/>
      </patternFill>
    </fill>
    <fill>
      <patternFill patternType="solid">
        <fgColor rgb="FF005596"/>
        <bgColor indexed="64"/>
      </patternFill>
    </fill>
  </fills>
  <borders count="14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1"/>
      </left>
      <right style="thin">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rgb="FFE3E1E1"/>
      </left>
      <right/>
      <top/>
      <bottom/>
      <diagonal/>
    </border>
    <border>
      <left style="thin">
        <color rgb="FFE3E1E1"/>
      </left>
      <right style="thin">
        <color rgb="FFE3E1E1"/>
      </right>
      <top/>
      <bottom/>
      <diagonal/>
    </border>
    <border>
      <left/>
      <right style="thin">
        <color rgb="FFE3E1E1"/>
      </right>
      <top/>
      <bottom/>
      <diagonal/>
    </border>
    <border>
      <left/>
      <right style="thin">
        <color rgb="FFF8F8F8"/>
      </right>
      <top/>
      <bottom style="thin">
        <color rgb="FFF8F8F8"/>
      </bottom>
      <diagonal/>
    </border>
    <border>
      <left/>
      <right style="thin">
        <color rgb="FFD2D2D0"/>
      </right>
      <top/>
      <bottom style="thin">
        <color rgb="FFF8F8F8"/>
      </bottom>
      <diagonal/>
    </border>
    <border>
      <left style="thin">
        <color rgb="FFF8F8F8"/>
      </left>
      <right style="thin">
        <color rgb="FFF8F8F8"/>
      </right>
      <top/>
      <bottom style="thin">
        <color rgb="FFF8F8F8"/>
      </bottom>
      <diagonal/>
    </border>
    <border>
      <left/>
      <right style="thin">
        <color rgb="FFF8F8F8"/>
      </right>
      <top/>
      <bottom style="thin">
        <color rgb="FFD2D2D0"/>
      </bottom>
      <diagonal/>
    </border>
    <border>
      <left/>
      <right style="thin">
        <color rgb="FFF8F8F8"/>
      </right>
      <top/>
      <bottom/>
      <diagonal/>
    </border>
    <border>
      <left/>
      <right style="thin">
        <color rgb="FFF8F8F8"/>
      </right>
      <top style="thin">
        <color rgb="FFF8F8F8"/>
      </top>
      <bottom style="thin">
        <color rgb="FFF8F8F8"/>
      </bottom>
      <diagonal/>
    </border>
    <border>
      <left/>
      <right style="thin">
        <color rgb="FFF8F8F8"/>
      </right>
      <top/>
      <bottom style="thin">
        <color rgb="FFD3D3D3"/>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theme="1"/>
      </right>
      <top style="medium">
        <color indexed="64"/>
      </top>
      <bottom style="medium">
        <color theme="1"/>
      </bottom>
      <diagonal/>
    </border>
    <border>
      <left style="medium">
        <color theme="1"/>
      </left>
      <right/>
      <top style="medium">
        <color indexed="64"/>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thin">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medium">
        <color theme="1"/>
      </top>
      <bottom style="medium">
        <color theme="1"/>
      </bottom>
      <diagonal/>
    </border>
    <border>
      <left style="thin">
        <color theme="1"/>
      </left>
      <right/>
      <top style="medium">
        <color theme="1"/>
      </top>
      <bottom/>
      <diagonal/>
    </border>
    <border>
      <left style="thin">
        <color theme="1"/>
      </left>
      <right/>
      <top/>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thin">
        <color indexed="64"/>
      </right>
      <top/>
      <bottom style="medium">
        <color theme="1"/>
      </bottom>
      <diagonal/>
    </border>
    <border>
      <left style="medium">
        <color theme="1"/>
      </left>
      <right style="thin">
        <color theme="1"/>
      </right>
      <top style="medium">
        <color theme="1"/>
      </top>
      <bottom/>
      <diagonal/>
    </border>
    <border>
      <left/>
      <right style="thin">
        <color indexed="64"/>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theme="1"/>
      </left>
      <right/>
      <top style="medium">
        <color theme="1"/>
      </top>
      <bottom style="thin">
        <color theme="1"/>
      </bottom>
      <diagonal/>
    </border>
    <border>
      <left style="thin">
        <color indexed="64"/>
      </left>
      <right style="medium">
        <color indexed="64"/>
      </right>
      <top style="medium">
        <color indexed="64"/>
      </top>
      <bottom style="medium">
        <color indexed="64"/>
      </bottom>
      <diagonal/>
    </border>
    <border>
      <left/>
      <right style="thin">
        <color theme="1"/>
      </right>
      <top/>
      <bottom/>
      <diagonal/>
    </border>
    <border>
      <left style="medium">
        <color indexed="64"/>
      </left>
      <right style="thin">
        <color indexed="64"/>
      </right>
      <top style="thin">
        <color indexed="64"/>
      </top>
      <bottom/>
      <diagonal/>
    </border>
    <border>
      <left style="medium">
        <color theme="1"/>
      </left>
      <right style="thin">
        <color indexed="64"/>
      </right>
      <top/>
      <bottom/>
      <diagonal/>
    </border>
    <border>
      <left style="thin">
        <color indexed="64"/>
      </left>
      <right style="medium">
        <color theme="1"/>
      </right>
      <top/>
      <bottom/>
      <diagonal/>
    </border>
    <border>
      <left style="thin">
        <color indexed="64"/>
      </left>
      <right style="medium">
        <color theme="1"/>
      </right>
      <top style="medium">
        <color theme="1"/>
      </top>
      <bottom/>
      <diagonal/>
    </border>
    <border>
      <left style="thin">
        <color theme="1"/>
      </left>
      <right style="thin">
        <color theme="1"/>
      </right>
      <top/>
      <bottom style="medium">
        <color indexed="64"/>
      </bottom>
      <diagonal/>
    </border>
    <border>
      <left style="medium">
        <color theme="1"/>
      </left>
      <right/>
      <top/>
      <bottom style="medium">
        <color indexed="64"/>
      </bottom>
      <diagonal/>
    </border>
    <border>
      <left style="medium">
        <color theme="1"/>
      </left>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right style="medium">
        <color theme="1"/>
      </right>
      <top style="medium">
        <color theme="1"/>
      </top>
      <bottom style="medium">
        <color indexed="64"/>
      </bottom>
      <diagonal/>
    </border>
    <border>
      <left/>
      <right style="medium">
        <color theme="1"/>
      </right>
      <top style="medium">
        <color indexed="64"/>
      </top>
      <bottom style="medium">
        <color indexed="64"/>
      </bottom>
      <diagonal/>
    </border>
    <border>
      <left style="medium">
        <color theme="1"/>
      </left>
      <right/>
      <top style="medium">
        <color indexed="64"/>
      </top>
      <bottom/>
      <diagonal/>
    </border>
    <border>
      <left style="thin">
        <color indexed="64"/>
      </left>
      <right style="medium">
        <color theme="1"/>
      </right>
      <top style="medium">
        <color indexed="64"/>
      </top>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style="medium">
        <color theme="1"/>
      </right>
      <top style="medium">
        <color theme="1"/>
      </top>
      <bottom/>
      <diagonal/>
    </border>
    <border>
      <left style="thin">
        <color theme="1"/>
      </left>
      <right style="medium">
        <color indexed="64"/>
      </right>
      <top style="medium">
        <color theme="1"/>
      </top>
      <bottom/>
      <diagonal/>
    </border>
    <border>
      <left/>
      <right style="thin">
        <color theme="1"/>
      </right>
      <top style="medium">
        <color indexed="64"/>
      </top>
      <bottom/>
      <diagonal/>
    </border>
    <border>
      <left style="medium">
        <color theme="1"/>
      </left>
      <right style="thin">
        <color indexed="64"/>
      </right>
      <top style="medium">
        <color indexed="64"/>
      </top>
      <bottom/>
      <diagonal/>
    </border>
    <border>
      <left style="medium">
        <color theme="1"/>
      </left>
      <right style="thin">
        <color theme="1"/>
      </right>
      <top/>
      <bottom style="medium">
        <color indexed="64"/>
      </bottom>
      <diagonal/>
    </border>
    <border>
      <left style="medium">
        <color indexed="64"/>
      </left>
      <right style="thin">
        <color theme="1"/>
      </right>
      <top/>
      <bottom style="medium">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top style="medium">
        <color theme="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1"/>
      </left>
      <right/>
      <top style="medium">
        <color indexed="64"/>
      </top>
      <bottom/>
      <diagonal/>
    </border>
    <border>
      <left style="medium">
        <color theme="1"/>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theme="1"/>
      </right>
      <top style="medium">
        <color indexed="64"/>
      </top>
      <bottom/>
      <diagonal/>
    </border>
    <border>
      <left style="medium">
        <color theme="1"/>
      </left>
      <right style="medium">
        <color theme="1"/>
      </right>
      <top style="medium">
        <color indexed="64"/>
      </top>
      <bottom/>
      <diagonal/>
    </border>
    <border>
      <left style="medium">
        <color theme="1"/>
      </left>
      <right style="medium">
        <color indexed="64"/>
      </right>
      <top style="medium">
        <color indexed="64"/>
      </top>
      <bottom/>
      <diagonal/>
    </border>
    <border>
      <left style="medium">
        <color theme="1"/>
      </left>
      <right style="medium">
        <color indexed="64"/>
      </right>
      <top/>
      <bottom/>
      <diagonal/>
    </border>
    <border>
      <left style="thin">
        <color theme="1"/>
      </left>
      <right/>
      <top/>
      <bottom style="medium">
        <color indexed="64"/>
      </bottom>
      <diagonal/>
    </border>
    <border>
      <left style="thin">
        <color theme="1"/>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style="medium">
        <color indexed="64"/>
      </right>
      <top/>
      <bottom style="medium">
        <color indexed="64"/>
      </bottom>
      <diagonal/>
    </border>
    <border>
      <left style="medium">
        <color indexed="64"/>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bottom/>
      <diagonal/>
    </border>
    <border>
      <left style="thin">
        <color theme="1"/>
      </left>
      <right style="medium">
        <color indexed="64"/>
      </right>
      <top/>
      <bottom/>
      <diagonal/>
    </border>
    <border>
      <left/>
      <right style="thin">
        <color theme="1"/>
      </right>
      <top/>
      <bottom style="medium">
        <color indexed="64"/>
      </bottom>
      <diagonal/>
    </border>
    <border>
      <left style="thin">
        <color theme="1"/>
      </left>
      <right style="medium">
        <color indexed="64"/>
      </right>
      <top/>
      <bottom style="medium">
        <color indexed="64"/>
      </bottom>
      <diagonal/>
    </border>
  </borders>
  <cellStyleXfs count="113">
    <xf numFmtId="0" fontId="0" fillId="0" borderId="0" applyNumberFormat="0" applyFill="0" applyBorder="0" applyAlignment="0" applyProtection="0"/>
    <xf numFmtId="0" fontId="28" fillId="0" borderId="0" applyNumberFormat="0" applyFill="0" applyBorder="0" applyAlignment="0" applyProtection="0"/>
    <xf numFmtId="170" fontId="23" fillId="2" borderId="1">
      <alignment horizontal="center" vertical="center"/>
    </xf>
    <xf numFmtId="43" fontId="29" fillId="0" borderId="0" applyFont="0" applyFill="0" applyBorder="0" applyAlignment="0" applyProtection="0"/>
    <xf numFmtId="3" fontId="14" fillId="0" borderId="0" applyFont="0" applyFill="0" applyBorder="0" applyAlignment="0" applyProtection="0"/>
    <xf numFmtId="6" fontId="24" fillId="0" borderId="0">
      <protection locked="0"/>
    </xf>
    <xf numFmtId="168" fontId="14" fillId="0" borderId="0">
      <protection locked="0"/>
    </xf>
    <xf numFmtId="38" fontId="19" fillId="3" borderId="0" applyNumberFormat="0" applyBorder="0" applyAlignment="0" applyProtection="0"/>
    <xf numFmtId="0" fontId="25" fillId="0" borderId="0" applyNumberFormat="0" applyFill="0" applyBorder="0" applyAlignment="0" applyProtection="0"/>
    <xf numFmtId="167" fontId="14" fillId="0" borderId="0">
      <protection locked="0"/>
    </xf>
    <xf numFmtId="167" fontId="14" fillId="0" borderId="0">
      <protection locked="0"/>
    </xf>
    <xf numFmtId="0" fontId="26" fillId="0" borderId="2" applyNumberFormat="0" applyFill="0" applyAlignment="0" applyProtection="0"/>
    <xf numFmtId="10" fontId="19" fillId="4" borderId="3" applyNumberFormat="0" applyBorder="0" applyAlignment="0" applyProtection="0"/>
    <xf numFmtId="37" fontId="18" fillId="0" borderId="0"/>
    <xf numFmtId="169" fontId="27" fillId="0" borderId="0"/>
    <xf numFmtId="0" fontId="16" fillId="0" borderId="0"/>
    <xf numFmtId="0" fontId="16" fillId="0" borderId="0"/>
    <xf numFmtId="0" fontId="16" fillId="0" borderId="0"/>
    <xf numFmtId="0" fontId="16" fillId="0" borderId="0"/>
    <xf numFmtId="0" fontId="30" fillId="0" borderId="0"/>
    <xf numFmtId="0" fontId="16" fillId="0" borderId="0"/>
    <xf numFmtId="0" fontId="16" fillId="0" borderId="0"/>
    <xf numFmtId="0" fontId="16" fillId="0" borderId="0"/>
    <xf numFmtId="0" fontId="14" fillId="0" borderId="0"/>
    <xf numFmtId="9" fontId="14" fillId="0" borderId="0" applyFont="0" applyFill="0" applyBorder="0" applyAlignment="0" applyProtection="0"/>
    <xf numFmtId="10" fontId="14" fillId="0" borderId="0" applyFont="0" applyFill="0" applyBorder="0" applyAlignment="0" applyProtection="0"/>
    <xf numFmtId="167" fontId="14" fillId="0" borderId="4">
      <protection locked="0"/>
    </xf>
    <xf numFmtId="37" fontId="19" fillId="5" borderId="0" applyNumberFormat="0" applyBorder="0" applyAlignment="0" applyProtection="0"/>
    <xf numFmtId="37" fontId="17" fillId="0" borderId="0"/>
    <xf numFmtId="3" fontId="20" fillId="0" borderId="2"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1" fillId="0" borderId="0"/>
    <xf numFmtId="0" fontId="14" fillId="0" borderId="0"/>
    <xf numFmtId="43" fontId="11" fillId="0" borderId="0" applyFont="0" applyFill="0" applyBorder="0" applyAlignment="0" applyProtection="0"/>
    <xf numFmtId="9" fontId="11" fillId="0" borderId="0" applyFont="0" applyFill="0" applyBorder="0" applyAlignment="0" applyProtection="0"/>
    <xf numFmtId="44" fontId="14" fillId="0" borderId="0" applyFont="0" applyFill="0" applyBorder="0" applyAlignment="0" applyProtection="0"/>
    <xf numFmtId="0" fontId="10" fillId="0" borderId="0"/>
    <xf numFmtId="0" fontId="10" fillId="0" borderId="0"/>
    <xf numFmtId="0" fontId="9" fillId="0" borderId="0"/>
    <xf numFmtId="43" fontId="9"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14" fillId="0" borderId="0" applyNumberForma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0" fontId="7" fillId="0" borderId="0"/>
    <xf numFmtId="0" fontId="7" fillId="0" borderId="0"/>
    <xf numFmtId="0" fontId="33" fillId="0" borderId="0"/>
    <xf numFmtId="0" fontId="6" fillId="0" borderId="0"/>
    <xf numFmtId="0" fontId="6" fillId="0" borderId="0"/>
    <xf numFmtId="43" fontId="40" fillId="0" borderId="0" applyFont="0" applyFill="0" applyBorder="0" applyAlignment="0" applyProtection="0"/>
    <xf numFmtId="0" fontId="5" fillId="0" borderId="0"/>
    <xf numFmtId="0" fontId="4" fillId="0" borderId="0"/>
    <xf numFmtId="0" fontId="4" fillId="0" borderId="0"/>
    <xf numFmtId="0" fontId="4" fillId="0" borderId="0"/>
    <xf numFmtId="0" fontId="14" fillId="0" borderId="0" applyNumberFormat="0" applyFill="0" applyBorder="0" applyAlignment="0" applyProtection="0"/>
    <xf numFmtId="38" fontId="17" fillId="3" borderId="0" applyNumberFormat="0" applyBorder="0" applyAlignment="0" applyProtection="0"/>
    <xf numFmtId="10" fontId="17" fillId="4" borderId="3" applyNumberFormat="0" applyBorder="0" applyAlignment="0" applyProtection="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37" fontId="17" fillId="5" borderId="0" applyNumberFormat="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41" fillId="0" borderId="0"/>
    <xf numFmtId="43" fontId="41" fillId="0" borderId="0" applyFont="0" applyFill="0" applyBorder="0" applyAlignment="0" applyProtection="0"/>
    <xf numFmtId="9" fontId="41" fillId="0" borderId="0" applyFont="0" applyFill="0" applyBorder="0" applyAlignment="0" applyProtection="0"/>
    <xf numFmtId="44" fontId="41" fillId="0" borderId="0" applyFont="0" applyFill="0" applyBorder="0" applyAlignment="0" applyProtection="0"/>
    <xf numFmtId="44" fontId="42" fillId="0" borderId="0" applyFont="0" applyFill="0" applyBorder="0" applyAlignment="0" applyProtection="0"/>
    <xf numFmtId="0" fontId="1" fillId="0" borderId="0"/>
    <xf numFmtId="43" fontId="1" fillId="0" borderId="0" applyFont="0" applyFill="0" applyBorder="0" applyAlignment="0" applyProtection="0"/>
    <xf numFmtId="0" fontId="14" fillId="0" borderId="0" applyNumberFormat="0" applyFill="0" applyBorder="0" applyAlignment="0" applyProtection="0"/>
  </cellStyleXfs>
  <cellXfs count="709">
    <xf numFmtId="0" fontId="0" fillId="0" borderId="0" xfId="0"/>
    <xf numFmtId="0" fontId="15" fillId="6" borderId="0" xfId="49" applyFont="1" applyFill="1" applyBorder="1" applyAlignment="1">
      <alignment horizontal="center" vertical="center"/>
    </xf>
    <xf numFmtId="9" fontId="15" fillId="6" borderId="0" xfId="24" applyFont="1" applyFill="1" applyBorder="1" applyAlignment="1">
      <alignment horizontal="center" vertical="center"/>
    </xf>
    <xf numFmtId="0" fontId="34" fillId="0" borderId="46" xfId="54" applyFont="1" applyFill="1" applyBorder="1" applyAlignment="1">
      <alignment horizontal="center" vertical="center"/>
    </xf>
    <xf numFmtId="0" fontId="34" fillId="0" borderId="0" xfId="54" applyFont="1" applyFill="1" applyAlignment="1">
      <alignment horizontal="center" vertical="center"/>
    </xf>
    <xf numFmtId="0" fontId="34" fillId="0" borderId="47" xfId="54" applyFont="1" applyFill="1" applyBorder="1" applyAlignment="1">
      <alignment horizontal="center" vertical="center"/>
    </xf>
    <xf numFmtId="0" fontId="34" fillId="0" borderId="48" xfId="54" applyFont="1" applyFill="1" applyBorder="1" applyAlignment="1">
      <alignment horizontal="center" vertical="center"/>
    </xf>
    <xf numFmtId="0" fontId="14" fillId="0" borderId="0" xfId="54" applyFont="1" applyFill="1" applyAlignment="1">
      <alignment vertical="center"/>
    </xf>
    <xf numFmtId="0" fontId="33" fillId="0" borderId="0" xfId="54" applyFont="1" applyFill="1"/>
    <xf numFmtId="0" fontId="36" fillId="0" borderId="49" xfId="54" applyFont="1" applyFill="1" applyBorder="1" applyAlignment="1">
      <alignment horizontal="right"/>
    </xf>
    <xf numFmtId="0" fontId="36" fillId="0" borderId="50" xfId="54" applyFont="1" applyFill="1" applyBorder="1" applyAlignment="1">
      <alignment horizontal="right"/>
    </xf>
    <xf numFmtId="0" fontId="36" fillId="0" borderId="51" xfId="54" applyFont="1" applyFill="1" applyBorder="1" applyAlignment="1">
      <alignment horizontal="right"/>
    </xf>
    <xf numFmtId="0" fontId="37" fillId="0" borderId="0" xfId="54" applyFont="1" applyFill="1" applyAlignment="1">
      <alignment vertical="center" wrapText="1"/>
    </xf>
    <xf numFmtId="0" fontId="14" fillId="0" borderId="0" xfId="54" applyFont="1" applyFill="1"/>
    <xf numFmtId="0" fontId="36" fillId="0" borderId="52" xfId="54" applyFont="1" applyFill="1" applyBorder="1" applyAlignment="1">
      <alignment horizontal="right"/>
    </xf>
    <xf numFmtId="0" fontId="36" fillId="0" borderId="53" xfId="54" applyFont="1" applyFill="1" applyBorder="1" applyAlignment="1">
      <alignment horizontal="right"/>
    </xf>
    <xf numFmtId="0" fontId="36" fillId="0" borderId="54" xfId="54" applyFont="1" applyFill="1" applyBorder="1" applyAlignment="1">
      <alignment horizontal="right"/>
    </xf>
    <xf numFmtId="0" fontId="36" fillId="0" borderId="55" xfId="54" applyFont="1" applyFill="1" applyBorder="1" applyAlignment="1">
      <alignment horizontal="right"/>
    </xf>
    <xf numFmtId="0" fontId="0" fillId="6" borderId="0" xfId="0" applyFill="1" applyAlignment="1">
      <alignment horizontal="center" vertical="center"/>
    </xf>
    <xf numFmtId="0" fontId="0" fillId="6" borderId="0" xfId="0" applyFill="1" applyBorder="1" applyAlignment="1">
      <alignment horizontal="center" vertical="center"/>
    </xf>
    <xf numFmtId="166" fontId="31" fillId="6" borderId="0" xfId="50" applyNumberFormat="1" applyFont="1" applyFill="1" applyBorder="1" applyAlignment="1">
      <alignment horizontal="center" vertical="center"/>
    </xf>
    <xf numFmtId="0" fontId="14" fillId="6" borderId="0" xfId="49" applyFont="1" applyFill="1" applyBorder="1" applyAlignment="1">
      <alignment horizontal="center" vertical="center"/>
    </xf>
    <xf numFmtId="0" fontId="14" fillId="6" borderId="9" xfId="49" applyFill="1" applyBorder="1" applyAlignment="1">
      <alignment horizontal="center" vertical="center"/>
    </xf>
    <xf numFmtId="0" fontId="15" fillId="6" borderId="9" xfId="49" applyFont="1" applyFill="1" applyBorder="1" applyAlignment="1">
      <alignment horizontal="center" vertical="center"/>
    </xf>
    <xf numFmtId="0" fontId="14" fillId="6" borderId="14" xfId="0" applyFont="1" applyFill="1" applyBorder="1" applyAlignment="1">
      <alignment horizontal="center" vertical="center"/>
    </xf>
    <xf numFmtId="0" fontId="0" fillId="6" borderId="19" xfId="0" applyFill="1" applyBorder="1" applyAlignment="1">
      <alignment horizontal="center" vertical="center"/>
    </xf>
    <xf numFmtId="9" fontId="0" fillId="6" borderId="6" xfId="0" applyNumberFormat="1" applyFill="1" applyBorder="1" applyAlignment="1">
      <alignment horizontal="center" vertical="center"/>
    </xf>
    <xf numFmtId="4" fontId="0" fillId="6" borderId="0" xfId="0" applyNumberFormat="1" applyFill="1" applyAlignment="1">
      <alignment horizontal="center" vertical="center"/>
    </xf>
    <xf numFmtId="0" fontId="14" fillId="6" borderId="11" xfId="0" applyFont="1" applyFill="1" applyBorder="1" applyAlignment="1">
      <alignment horizontal="center" vertical="center"/>
    </xf>
    <xf numFmtId="4" fontId="0" fillId="6" borderId="7" xfId="0" applyNumberFormat="1" applyFill="1" applyBorder="1" applyAlignment="1">
      <alignment horizontal="center" vertical="center"/>
    </xf>
    <xf numFmtId="4" fontId="0" fillId="6" borderId="9" xfId="0" applyNumberFormat="1" applyFill="1" applyBorder="1" applyAlignment="1">
      <alignment horizontal="center" vertical="center"/>
    </xf>
    <xf numFmtId="9" fontId="0" fillId="6" borderId="0" xfId="0" applyNumberFormat="1" applyFill="1" applyBorder="1" applyAlignment="1">
      <alignment horizontal="center" vertical="center"/>
    </xf>
    <xf numFmtId="0" fontId="14" fillId="6" borderId="56" xfId="0" applyFont="1" applyFill="1" applyBorder="1" applyAlignment="1">
      <alignment horizontal="center" vertical="center"/>
    </xf>
    <xf numFmtId="0" fontId="0" fillId="6" borderId="17" xfId="0" applyFill="1" applyBorder="1" applyAlignment="1">
      <alignment horizontal="center" vertical="center"/>
    </xf>
    <xf numFmtId="0" fontId="0" fillId="6" borderId="30" xfId="0" applyFill="1" applyBorder="1" applyAlignment="1">
      <alignment horizontal="center" vertical="center"/>
    </xf>
    <xf numFmtId="9" fontId="0" fillId="6" borderId="5" xfId="0" applyNumberFormat="1" applyFill="1" applyBorder="1" applyAlignment="1">
      <alignment horizontal="center" vertical="center"/>
    </xf>
    <xf numFmtId="9" fontId="0" fillId="6" borderId="7" xfId="0" applyNumberFormat="1" applyFill="1" applyBorder="1" applyAlignment="1">
      <alignment horizontal="center" vertical="center"/>
    </xf>
    <xf numFmtId="9" fontId="0" fillId="6" borderId="9" xfId="0" applyNumberFormat="1" applyFill="1" applyBorder="1" applyAlignment="1">
      <alignment horizontal="center" vertical="center"/>
    </xf>
    <xf numFmtId="0" fontId="14" fillId="6" borderId="29" xfId="49" applyFill="1" applyBorder="1" applyAlignment="1">
      <alignment horizontal="center" vertical="center"/>
    </xf>
    <xf numFmtId="0" fontId="14" fillId="6" borderId="17" xfId="49" applyFill="1" applyBorder="1" applyAlignment="1">
      <alignment horizontal="center" vertical="center"/>
    </xf>
    <xf numFmtId="0" fontId="14" fillId="6" borderId="17" xfId="49" applyFont="1" applyFill="1" applyBorder="1" applyAlignment="1">
      <alignment horizontal="center" vertical="center"/>
    </xf>
    <xf numFmtId="0" fontId="14" fillId="6" borderId="30" xfId="49" applyFill="1" applyBorder="1" applyAlignment="1">
      <alignment horizontal="center" vertical="center"/>
    </xf>
    <xf numFmtId="4" fontId="14" fillId="6" borderId="25" xfId="0" applyNumberFormat="1" applyFont="1" applyFill="1" applyBorder="1" applyAlignment="1">
      <alignment horizontal="center" vertical="center"/>
    </xf>
    <xf numFmtId="4" fontId="0" fillId="6" borderId="56" xfId="0" applyNumberFormat="1" applyFill="1" applyBorder="1" applyAlignment="1">
      <alignment horizontal="center" vertical="center"/>
    </xf>
    <xf numFmtId="4" fontId="14" fillId="6" borderId="15" xfId="0" applyNumberFormat="1" applyFont="1" applyFill="1" applyBorder="1" applyAlignment="1">
      <alignment horizontal="center" vertical="center"/>
    </xf>
    <xf numFmtId="9" fontId="0" fillId="6" borderId="10" xfId="0" applyNumberFormat="1" applyFill="1" applyBorder="1" applyAlignment="1">
      <alignment horizontal="center" vertical="center"/>
    </xf>
    <xf numFmtId="164" fontId="14" fillId="6" borderId="17" xfId="50" applyNumberFormat="1" applyFont="1" applyFill="1" applyBorder="1" applyAlignment="1">
      <alignment horizontal="center" vertical="center"/>
    </xf>
    <xf numFmtId="0" fontId="14" fillId="6" borderId="9" xfId="49" applyFill="1" applyBorder="1" applyAlignment="1">
      <alignment horizontal="center" vertical="center" wrapText="1"/>
    </xf>
    <xf numFmtId="0" fontId="14" fillId="6" borderId="30" xfId="49" applyFill="1" applyBorder="1" applyAlignment="1">
      <alignment horizontal="center"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4" fontId="14" fillId="6" borderId="6" xfId="0" applyNumberFormat="1" applyFont="1" applyFill="1" applyBorder="1" applyAlignment="1">
      <alignment horizontal="center" vertical="center"/>
    </xf>
    <xf numFmtId="4" fontId="0" fillId="6" borderId="29" xfId="0" applyNumberFormat="1" applyFill="1" applyBorder="1" applyAlignment="1">
      <alignment horizontal="center" vertical="center"/>
    </xf>
    <xf numFmtId="4" fontId="14" fillId="6" borderId="24" xfId="0" applyNumberFormat="1" applyFont="1" applyFill="1" applyBorder="1" applyAlignment="1">
      <alignment horizontal="center" vertical="center"/>
    </xf>
    <xf numFmtId="4" fontId="0" fillId="6" borderId="6" xfId="0" applyNumberFormat="1" applyFill="1" applyBorder="1" applyAlignment="1">
      <alignment horizontal="center" vertical="center"/>
    </xf>
    <xf numFmtId="0" fontId="15" fillId="6" borderId="24" xfId="0" applyFont="1" applyFill="1" applyBorder="1" applyAlignment="1">
      <alignment horizontal="center" vertical="center" wrapText="1"/>
    </xf>
    <xf numFmtId="10" fontId="15" fillId="6" borderId="21" xfId="0" applyNumberFormat="1" applyFont="1" applyFill="1" applyBorder="1" applyAlignment="1">
      <alignment horizontal="center" vertical="center"/>
    </xf>
    <xf numFmtId="10" fontId="15" fillId="6" borderId="19" xfId="0" applyNumberFormat="1" applyFont="1" applyFill="1" applyBorder="1" applyAlignment="1">
      <alignment horizontal="center" vertical="center"/>
    </xf>
    <xf numFmtId="10" fontId="15" fillId="6" borderId="28" xfId="0" applyNumberFormat="1" applyFont="1" applyFill="1" applyBorder="1" applyAlignment="1">
      <alignment horizontal="center" vertical="center"/>
    </xf>
    <xf numFmtId="10" fontId="15" fillId="6" borderId="23" xfId="0" applyNumberFormat="1" applyFont="1" applyFill="1" applyBorder="1" applyAlignment="1">
      <alignment horizontal="center" vertical="center"/>
    </xf>
    <xf numFmtId="10" fontId="15" fillId="6" borderId="57" xfId="0" applyNumberFormat="1" applyFont="1" applyFill="1" applyBorder="1" applyAlignment="1">
      <alignment horizontal="center" vertical="center"/>
    </xf>
    <xf numFmtId="10" fontId="15" fillId="6" borderId="58" xfId="0" applyNumberFormat="1" applyFont="1" applyFill="1" applyBorder="1" applyAlignment="1">
      <alignment horizontal="center" vertical="center"/>
    </xf>
    <xf numFmtId="10" fontId="14" fillId="6" borderId="0" xfId="49" applyNumberFormat="1" applyFont="1" applyFill="1" applyBorder="1" applyAlignment="1">
      <alignment horizontal="center" vertical="center"/>
    </xf>
    <xf numFmtId="0" fontId="0" fillId="6" borderId="0" xfId="0" applyFill="1"/>
    <xf numFmtId="0" fontId="14" fillId="6" borderId="0" xfId="0" applyFont="1" applyFill="1" applyAlignment="1">
      <alignment horizontal="center" vertical="center"/>
    </xf>
    <xf numFmtId="0" fontId="14" fillId="6" borderId="0" xfId="0" applyFont="1" applyFill="1" applyBorder="1" applyAlignment="1">
      <alignment horizontal="center" vertical="center"/>
    </xf>
    <xf numFmtId="0" fontId="15" fillId="6" borderId="43" xfId="49" applyFont="1" applyFill="1" applyBorder="1" applyAlignment="1">
      <alignment horizontal="center" vertical="center"/>
    </xf>
    <xf numFmtId="3" fontId="14" fillId="6" borderId="0" xfId="49" applyNumberFormat="1" applyFont="1" applyFill="1" applyBorder="1" applyAlignment="1">
      <alignment horizontal="center" vertical="center"/>
    </xf>
    <xf numFmtId="165" fontId="15" fillId="6" borderId="0" xfId="49" applyNumberFormat="1" applyFont="1" applyFill="1" applyBorder="1" applyAlignment="1">
      <alignment horizontal="center" vertical="center"/>
    </xf>
    <xf numFmtId="0" fontId="14" fillId="6" borderId="0" xfId="49" applyFont="1" applyFill="1" applyAlignment="1">
      <alignment horizontal="center" vertical="center"/>
    </xf>
    <xf numFmtId="9" fontId="14" fillId="6" borderId="0" xfId="50" applyFont="1" applyFill="1" applyAlignment="1">
      <alignment horizontal="center" vertical="center"/>
    </xf>
    <xf numFmtId="3" fontId="14" fillId="6" borderId="0" xfId="49" applyNumberFormat="1" applyFont="1" applyFill="1" applyAlignment="1">
      <alignment horizontal="center" vertical="center"/>
    </xf>
    <xf numFmtId="9" fontId="14" fillId="6" borderId="0" xfId="50" applyFont="1" applyFill="1" applyBorder="1" applyAlignment="1">
      <alignment horizontal="center" vertical="center"/>
    </xf>
    <xf numFmtId="4" fontId="14" fillId="6" borderId="0" xfId="49" applyNumberFormat="1" applyFont="1" applyFill="1" applyBorder="1" applyAlignment="1">
      <alignment horizontal="center" vertical="center"/>
    </xf>
    <xf numFmtId="39" fontId="14" fillId="6" borderId="0" xfId="49" applyNumberFormat="1" applyFont="1" applyFill="1" applyBorder="1" applyAlignment="1">
      <alignment horizontal="center" vertical="center"/>
    </xf>
    <xf numFmtId="2" fontId="14" fillId="6" borderId="0" xfId="50" applyNumberFormat="1" applyFont="1" applyFill="1" applyBorder="1" applyAlignment="1">
      <alignment horizontal="center" vertical="center"/>
    </xf>
    <xf numFmtId="0" fontId="14" fillId="6" borderId="78" xfId="49" applyFont="1" applyFill="1" applyBorder="1" applyAlignment="1">
      <alignment horizontal="center" vertical="center" wrapText="1"/>
    </xf>
    <xf numFmtId="0" fontId="14" fillId="6" borderId="79" xfId="49" applyFont="1" applyFill="1" applyBorder="1" applyAlignment="1">
      <alignment horizontal="center" vertical="center" wrapText="1"/>
    </xf>
    <xf numFmtId="0" fontId="14" fillId="6" borderId="80" xfId="49" applyFont="1" applyFill="1" applyBorder="1" applyAlignment="1">
      <alignment horizontal="center" vertical="center" wrapText="1"/>
    </xf>
    <xf numFmtId="0" fontId="14" fillId="6" borderId="80" xfId="49" applyFont="1" applyFill="1" applyBorder="1" applyAlignment="1">
      <alignment horizontal="center" vertical="center"/>
    </xf>
    <xf numFmtId="0" fontId="14" fillId="6" borderId="82" xfId="49" applyFont="1" applyFill="1" applyBorder="1" applyAlignment="1">
      <alignment horizontal="center" vertical="center"/>
    </xf>
    <xf numFmtId="0" fontId="14" fillId="6" borderId="57" xfId="49" applyFont="1" applyFill="1" applyBorder="1" applyAlignment="1">
      <alignment horizontal="center" vertical="center"/>
    </xf>
    <xf numFmtId="0" fontId="15" fillId="6" borderId="0" xfId="54" applyFont="1" applyFill="1" applyBorder="1" applyAlignment="1" applyProtection="1">
      <alignment horizontal="center" vertical="center"/>
    </xf>
    <xf numFmtId="0" fontId="14" fillId="6" borderId="0" xfId="54" applyFont="1" applyFill="1" applyBorder="1" applyAlignment="1" applyProtection="1">
      <alignment horizontal="center" vertical="center"/>
    </xf>
    <xf numFmtId="0" fontId="14" fillId="6" borderId="0" xfId="54" applyFont="1" applyFill="1" applyBorder="1" applyAlignment="1">
      <alignment horizontal="center" vertical="center"/>
    </xf>
    <xf numFmtId="0" fontId="39" fillId="6" borderId="0" xfId="54" applyFont="1" applyFill="1" applyBorder="1" applyAlignment="1" applyProtection="1">
      <alignment horizontal="center" vertical="center"/>
    </xf>
    <xf numFmtId="0" fontId="15" fillId="6" borderId="35" xfId="54" applyFont="1" applyFill="1" applyBorder="1" applyAlignment="1" applyProtection="1">
      <alignment horizontal="center" vertical="center"/>
    </xf>
    <xf numFmtId="3" fontId="15" fillId="6" borderId="67" xfId="54" applyNumberFormat="1" applyFont="1" applyFill="1" applyBorder="1" applyAlignment="1" applyProtection="1">
      <alignment horizontal="center" vertical="center"/>
    </xf>
    <xf numFmtId="0" fontId="15" fillId="6" borderId="37" xfId="54" applyFont="1" applyFill="1" applyBorder="1" applyAlignment="1" applyProtection="1">
      <alignment horizontal="center" vertical="center"/>
    </xf>
    <xf numFmtId="0" fontId="14" fillId="6" borderId="41" xfId="54" applyFont="1" applyFill="1" applyBorder="1" applyAlignment="1" applyProtection="1">
      <alignment horizontal="center" vertical="center"/>
    </xf>
    <xf numFmtId="37" fontId="14" fillId="6" borderId="34" xfId="54" applyNumberFormat="1" applyFont="1" applyFill="1" applyBorder="1" applyAlignment="1" applyProtection="1">
      <alignment horizontal="center" vertical="center"/>
    </xf>
    <xf numFmtId="0" fontId="14" fillId="6" borderId="42" xfId="54" applyFont="1" applyFill="1" applyBorder="1" applyAlignment="1">
      <alignment horizontal="center" vertical="center"/>
    </xf>
    <xf numFmtId="37" fontId="14" fillId="6" borderId="0" xfId="54" applyNumberFormat="1" applyFont="1" applyFill="1" applyBorder="1" applyAlignment="1" applyProtection="1">
      <alignment horizontal="center" vertical="center"/>
    </xf>
    <xf numFmtId="2" fontId="14" fillId="6" borderId="0" xfId="54" applyNumberFormat="1" applyFont="1" applyFill="1" applyBorder="1" applyAlignment="1" applyProtection="1">
      <alignment horizontal="center" vertical="center"/>
    </xf>
    <xf numFmtId="2" fontId="14" fillId="6" borderId="64" xfId="54" applyNumberFormat="1" applyFont="1" applyFill="1" applyBorder="1" applyAlignment="1">
      <alignment horizontal="center" vertical="center"/>
    </xf>
    <xf numFmtId="2" fontId="14" fillId="6" borderId="34" xfId="54" applyNumberFormat="1" applyFont="1" applyFill="1" applyBorder="1" applyAlignment="1" applyProtection="1">
      <alignment horizontal="center" vertical="center"/>
    </xf>
    <xf numFmtId="0" fontId="14" fillId="6" borderId="34" xfId="54" applyFont="1" applyFill="1" applyBorder="1" applyAlignment="1" applyProtection="1">
      <alignment horizontal="center" vertical="center"/>
      <protection locked="0"/>
    </xf>
    <xf numFmtId="39" fontId="14" fillId="6" borderId="34" xfId="54" applyNumberFormat="1" applyFont="1" applyFill="1" applyBorder="1" applyAlignment="1" applyProtection="1">
      <alignment horizontal="center" vertical="center"/>
    </xf>
    <xf numFmtId="37" fontId="14" fillId="6" borderId="34" xfId="54" applyNumberFormat="1" applyFont="1" applyFill="1" applyBorder="1" applyAlignment="1" applyProtection="1">
      <alignment horizontal="center" vertical="center"/>
      <protection locked="0"/>
    </xf>
    <xf numFmtId="0" fontId="14" fillId="6" borderId="42" xfId="54" applyFont="1" applyFill="1" applyBorder="1" applyAlignment="1" applyProtection="1">
      <alignment horizontal="center" vertical="center"/>
    </xf>
    <xf numFmtId="0" fontId="14" fillId="6" borderId="43" xfId="54" applyFont="1" applyFill="1" applyBorder="1" applyAlignment="1" applyProtection="1">
      <alignment horizontal="center" vertical="center" wrapText="1"/>
    </xf>
    <xf numFmtId="39" fontId="14" fillId="6" borderId="66" xfId="54" applyNumberFormat="1" applyFont="1" applyFill="1" applyBorder="1" applyAlignment="1" applyProtection="1">
      <alignment horizontal="center" vertical="center"/>
    </xf>
    <xf numFmtId="0" fontId="14" fillId="6" borderId="45" xfId="54" applyFont="1" applyFill="1" applyBorder="1" applyAlignment="1" applyProtection="1">
      <alignment horizontal="center" vertical="center"/>
    </xf>
    <xf numFmtId="0" fontId="14" fillId="6" borderId="0" xfId="54" quotePrefix="1" applyFont="1" applyFill="1" applyBorder="1" applyAlignment="1">
      <alignment horizontal="center" vertical="center"/>
    </xf>
    <xf numFmtId="0" fontId="14" fillId="6" borderId="0" xfId="54" applyFont="1" applyFill="1" applyBorder="1" applyAlignment="1" applyProtection="1">
      <alignment horizontal="center" vertical="center"/>
      <protection locked="0"/>
    </xf>
    <xf numFmtId="41" fontId="15" fillId="6" borderId="67" xfId="54" applyNumberFormat="1" applyFont="1" applyFill="1" applyBorder="1" applyAlignment="1" applyProtection="1">
      <alignment horizontal="center" vertical="center"/>
    </xf>
    <xf numFmtId="37" fontId="14" fillId="6" borderId="0" xfId="54" applyNumberFormat="1" applyFont="1" applyFill="1" applyBorder="1" applyAlignment="1" applyProtection="1">
      <alignment horizontal="center" vertical="center"/>
      <protection locked="0"/>
    </xf>
    <xf numFmtId="4" fontId="14" fillId="6" borderId="0" xfId="54" applyNumberFormat="1" applyFont="1" applyFill="1" applyBorder="1" applyAlignment="1">
      <alignment horizontal="center" vertical="center"/>
    </xf>
    <xf numFmtId="10" fontId="14" fillId="6" borderId="0" xfId="54" applyNumberFormat="1" applyFont="1" applyFill="1" applyBorder="1" applyAlignment="1">
      <alignment horizontal="center" vertical="center"/>
    </xf>
    <xf numFmtId="0" fontId="15" fillId="6" borderId="0" xfId="54" applyFont="1" applyFill="1" applyBorder="1" applyAlignment="1">
      <alignment horizontal="center" vertical="center"/>
    </xf>
    <xf numFmtId="37" fontId="15" fillId="6" borderId="0" xfId="54" applyNumberFormat="1" applyFont="1" applyFill="1" applyBorder="1" applyAlignment="1">
      <alignment horizontal="center" vertical="center"/>
    </xf>
    <xf numFmtId="10" fontId="15" fillId="6" borderId="0" xfId="54" applyNumberFormat="1" applyFont="1" applyFill="1" applyBorder="1" applyAlignment="1">
      <alignment horizontal="center" vertical="center"/>
    </xf>
    <xf numFmtId="172" fontId="14" fillId="6" borderId="0" xfId="54" applyNumberFormat="1" applyFont="1" applyFill="1" applyBorder="1" applyAlignment="1" applyProtection="1">
      <alignment horizontal="center" vertical="center"/>
    </xf>
    <xf numFmtId="0" fontId="15" fillId="6" borderId="35" xfId="54" applyFont="1" applyFill="1" applyBorder="1" applyAlignment="1" applyProtection="1">
      <alignment horizontal="center" vertical="center" wrapText="1"/>
    </xf>
    <xf numFmtId="3" fontId="15" fillId="6" borderId="67" xfId="54" applyNumberFormat="1" applyFont="1" applyFill="1" applyBorder="1" applyAlignment="1" applyProtection="1">
      <alignment horizontal="center" vertical="center" wrapText="1"/>
    </xf>
    <xf numFmtId="0" fontId="15" fillId="6" borderId="37" xfId="54" applyFont="1" applyFill="1" applyBorder="1" applyAlignment="1" applyProtection="1">
      <alignment horizontal="center" vertical="center" wrapText="1"/>
    </xf>
    <xf numFmtId="0" fontId="14" fillId="6" borderId="0" xfId="54" applyFont="1" applyFill="1" applyBorder="1" applyAlignment="1" applyProtection="1">
      <alignment horizontal="center" vertical="center" wrapText="1"/>
    </xf>
    <xf numFmtId="0" fontId="14" fillId="6" borderId="38" xfId="54" applyFont="1" applyFill="1" applyBorder="1" applyAlignment="1">
      <alignment horizontal="center" vertical="center" wrapText="1"/>
    </xf>
    <xf numFmtId="0" fontId="14" fillId="6" borderId="39" xfId="54" applyFont="1" applyFill="1" applyBorder="1" applyAlignment="1">
      <alignment horizontal="center" vertical="center" wrapText="1"/>
    </xf>
    <xf numFmtId="0" fontId="14" fillId="6" borderId="63" xfId="54" applyFont="1" applyFill="1" applyBorder="1" applyAlignment="1" applyProtection="1">
      <alignment horizontal="center" vertical="center" wrapText="1"/>
    </xf>
    <xf numFmtId="0" fontId="14" fillId="6" borderId="39" xfId="54" applyFont="1" applyFill="1" applyBorder="1" applyAlignment="1" applyProtection="1">
      <alignment horizontal="center" vertical="center" wrapText="1"/>
    </xf>
    <xf numFmtId="0" fontId="14" fillId="6" borderId="68" xfId="54" applyFont="1" applyFill="1" applyBorder="1" applyAlignment="1" applyProtection="1">
      <alignment horizontal="center" vertical="center" wrapText="1"/>
    </xf>
    <xf numFmtId="0" fontId="15" fillId="6" borderId="61" xfId="54" applyFont="1" applyFill="1" applyBorder="1" applyAlignment="1" applyProtection="1">
      <alignment horizontal="center" vertical="center" wrapText="1"/>
    </xf>
    <xf numFmtId="0" fontId="14" fillId="6" borderId="0" xfId="54" applyFont="1" applyFill="1" applyBorder="1" applyAlignment="1">
      <alignment horizontal="center" vertical="center" wrapText="1"/>
    </xf>
    <xf numFmtId="10" fontId="14" fillId="6" borderId="0" xfId="54" applyNumberFormat="1" applyFont="1" applyFill="1" applyBorder="1" applyAlignment="1" applyProtection="1">
      <alignment horizontal="center" vertical="center"/>
    </xf>
    <xf numFmtId="10" fontId="15" fillId="6" borderId="62" xfId="54" applyNumberFormat="1" applyFont="1" applyFill="1" applyBorder="1" applyAlignment="1" applyProtection="1">
      <alignment horizontal="center" vertical="center"/>
    </xf>
    <xf numFmtId="10" fontId="14" fillId="6" borderId="34" xfId="54" applyNumberFormat="1" applyFont="1" applyFill="1" applyBorder="1" applyAlignment="1" applyProtection="1">
      <alignment horizontal="center" vertical="center"/>
    </xf>
    <xf numFmtId="10" fontId="14" fillId="6" borderId="69" xfId="54" applyNumberFormat="1" applyFont="1" applyFill="1" applyBorder="1" applyAlignment="1" applyProtection="1">
      <alignment horizontal="center" vertical="center"/>
    </xf>
    <xf numFmtId="0" fontId="14" fillId="6" borderId="0" xfId="23" applyFill="1"/>
    <xf numFmtId="0" fontId="14" fillId="6" borderId="0" xfId="23" applyFill="1" applyBorder="1"/>
    <xf numFmtId="10" fontId="14" fillId="6" borderId="0" xfId="23" applyNumberFormat="1" applyFill="1" applyBorder="1"/>
    <xf numFmtId="10" fontId="14" fillId="6" borderId="0" xfId="23" applyNumberFormat="1" applyFill="1" applyBorder="1" applyAlignment="1">
      <alignment horizontal="center"/>
    </xf>
    <xf numFmtId="10" fontId="21" fillId="6" borderId="0" xfId="23" applyNumberFormat="1" applyFont="1" applyFill="1" applyBorder="1"/>
    <xf numFmtId="0" fontId="14" fillId="6" borderId="0" xfId="23" applyFill="1" applyBorder="1" applyAlignment="1">
      <alignment horizontal="right"/>
    </xf>
    <xf numFmtId="10" fontId="22" fillId="6" borderId="0" xfId="23" applyNumberFormat="1" applyFont="1" applyFill="1"/>
    <xf numFmtId="166" fontId="14" fillId="6" borderId="0" xfId="23" applyNumberFormat="1" applyFill="1" applyAlignment="1">
      <alignment horizontal="center"/>
    </xf>
    <xf numFmtId="10" fontId="14" fillId="6" borderId="0" xfId="23" applyNumberFormat="1" applyFill="1" applyAlignment="1">
      <alignment horizontal="center"/>
    </xf>
    <xf numFmtId="0" fontId="14" fillId="6" borderId="0" xfId="23" applyFill="1" applyBorder="1" applyAlignment="1">
      <alignment horizontal="centerContinuous" vertical="center"/>
    </xf>
    <xf numFmtId="0" fontId="14" fillId="6" borderId="0" xfId="23" applyFill="1" applyBorder="1" applyAlignment="1">
      <alignment vertical="center"/>
    </xf>
    <xf numFmtId="164" fontId="14" fillId="6" borderId="0" xfId="23" applyNumberFormat="1" applyFill="1" applyBorder="1" applyAlignment="1">
      <alignment horizontal="center"/>
    </xf>
    <xf numFmtId="164" fontId="14" fillId="6" borderId="0" xfId="23" applyNumberFormat="1" applyFont="1" applyFill="1" applyBorder="1" applyAlignment="1">
      <alignment horizontal="center"/>
    </xf>
    <xf numFmtId="0" fontId="14" fillId="6" borderId="0" xfId="23" applyFill="1" applyBorder="1" applyAlignment="1">
      <alignment horizontal="center"/>
    </xf>
    <xf numFmtId="10" fontId="14" fillId="6" borderId="0" xfId="23" applyNumberFormat="1" applyFill="1"/>
    <xf numFmtId="1" fontId="14" fillId="6" borderId="0" xfId="23" applyNumberFormat="1" applyFill="1" applyBorder="1" applyAlignment="1">
      <alignment horizontal="center"/>
    </xf>
    <xf numFmtId="10" fontId="14" fillId="6" borderId="0" xfId="23" applyNumberFormat="1" applyFont="1" applyFill="1" applyBorder="1" applyAlignment="1">
      <alignment horizontal="center"/>
    </xf>
    <xf numFmtId="1" fontId="14" fillId="6" borderId="0" xfId="23" applyNumberFormat="1" applyFont="1" applyFill="1" applyBorder="1" applyAlignment="1">
      <alignment horizontal="center"/>
    </xf>
    <xf numFmtId="0" fontId="15" fillId="6" borderId="0" xfId="23" applyFont="1" applyFill="1"/>
    <xf numFmtId="0" fontId="15" fillId="6" borderId="0" xfId="23" applyFont="1" applyFill="1" applyBorder="1"/>
    <xf numFmtId="0" fontId="15" fillId="6" borderId="13" xfId="23" applyFont="1" applyFill="1" applyBorder="1" applyAlignment="1">
      <alignment horizontal="center" vertical="center" wrapText="1"/>
    </xf>
    <xf numFmtId="10" fontId="14" fillId="6" borderId="19" xfId="23" applyNumberFormat="1" applyFill="1" applyBorder="1" applyAlignment="1">
      <alignment horizontal="center"/>
    </xf>
    <xf numFmtId="10" fontId="14" fillId="6" borderId="19" xfId="23" applyNumberFormat="1" applyFont="1" applyFill="1" applyBorder="1" applyAlignment="1">
      <alignment horizontal="center"/>
    </xf>
    <xf numFmtId="10" fontId="14" fillId="6" borderId="8" xfId="23" applyNumberFormat="1" applyFill="1" applyBorder="1" applyAlignment="1">
      <alignment horizontal="center"/>
    </xf>
    <xf numFmtId="10" fontId="14" fillId="6" borderId="28" xfId="23" applyNumberFormat="1" applyFont="1" applyFill="1" applyBorder="1" applyAlignment="1">
      <alignment horizontal="center"/>
    </xf>
    <xf numFmtId="10" fontId="14" fillId="6" borderId="10" xfId="23" applyNumberFormat="1" applyFont="1" applyFill="1" applyBorder="1" applyAlignment="1">
      <alignment horizontal="center"/>
    </xf>
    <xf numFmtId="10" fontId="14" fillId="6" borderId="28" xfId="23" applyNumberFormat="1" applyFill="1" applyBorder="1" applyAlignment="1">
      <alignment horizontal="center"/>
    </xf>
    <xf numFmtId="10" fontId="14" fillId="6" borderId="10" xfId="23" applyNumberFormat="1" applyFill="1" applyBorder="1" applyAlignment="1">
      <alignment horizontal="center"/>
    </xf>
    <xf numFmtId="10" fontId="14" fillId="6" borderId="12" xfId="23" applyNumberFormat="1" applyFill="1" applyBorder="1" applyAlignment="1">
      <alignment horizontal="center"/>
    </xf>
    <xf numFmtId="10" fontId="14" fillId="6" borderId="18" xfId="23" applyNumberFormat="1" applyFill="1" applyBorder="1" applyAlignment="1">
      <alignment horizontal="center"/>
    </xf>
    <xf numFmtId="10" fontId="14" fillId="6" borderId="18" xfId="23" applyNumberFormat="1" applyFont="1" applyFill="1" applyBorder="1" applyAlignment="1">
      <alignment horizontal="center"/>
    </xf>
    <xf numFmtId="10" fontId="14" fillId="6" borderId="31" xfId="23" applyNumberFormat="1" applyFont="1" applyFill="1" applyBorder="1" applyAlignment="1">
      <alignment horizontal="center"/>
    </xf>
    <xf numFmtId="0" fontId="15" fillId="6" borderId="22" xfId="23" applyFont="1" applyFill="1" applyBorder="1" applyAlignment="1">
      <alignment horizontal="center"/>
    </xf>
    <xf numFmtId="1" fontId="15" fillId="6" borderId="22" xfId="23" applyNumberFormat="1" applyFont="1" applyFill="1" applyBorder="1" applyAlignment="1">
      <alignment horizontal="center"/>
    </xf>
    <xf numFmtId="1" fontId="15" fillId="6" borderId="81" xfId="23" applyNumberFormat="1" applyFont="1" applyFill="1" applyBorder="1" applyAlignment="1">
      <alignment horizontal="center"/>
    </xf>
    <xf numFmtId="164" fontId="15" fillId="6" borderId="25" xfId="23" applyNumberFormat="1" applyFont="1" applyFill="1" applyBorder="1" applyAlignment="1">
      <alignment horizontal="center"/>
    </xf>
    <xf numFmtId="164" fontId="15" fillId="6" borderId="15" xfId="23" applyNumberFormat="1" applyFont="1" applyFill="1" applyBorder="1" applyAlignment="1">
      <alignment horizontal="center"/>
    </xf>
    <xf numFmtId="164" fontId="15" fillId="6" borderId="27" xfId="23" applyNumberFormat="1" applyFont="1" applyFill="1" applyBorder="1" applyAlignment="1">
      <alignment horizontal="center"/>
    </xf>
    <xf numFmtId="164" fontId="15" fillId="6" borderId="16" xfId="23" applyNumberFormat="1" applyFont="1" applyFill="1" applyBorder="1" applyAlignment="1">
      <alignment horizontal="center"/>
    </xf>
    <xf numFmtId="164" fontId="15" fillId="9" borderId="27" xfId="23" applyNumberFormat="1" applyFont="1" applyFill="1" applyBorder="1" applyAlignment="1">
      <alignment horizontal="center"/>
    </xf>
    <xf numFmtId="164" fontId="15" fillId="9" borderId="15" xfId="23" applyNumberFormat="1" applyFont="1" applyFill="1" applyBorder="1" applyAlignment="1">
      <alignment horizontal="center"/>
    </xf>
    <xf numFmtId="10" fontId="14" fillId="9" borderId="19" xfId="23" applyNumberFormat="1" applyFill="1" applyBorder="1" applyAlignment="1">
      <alignment horizontal="center"/>
    </xf>
    <xf numFmtId="10" fontId="14" fillId="9" borderId="0" xfId="23" applyNumberFormat="1" applyFill="1" applyBorder="1" applyAlignment="1">
      <alignment horizontal="center"/>
    </xf>
    <xf numFmtId="10" fontId="14" fillId="9" borderId="19" xfId="23" applyNumberFormat="1" applyFont="1" applyFill="1" applyBorder="1" applyAlignment="1">
      <alignment horizontal="center"/>
    </xf>
    <xf numFmtId="10" fontId="14" fillId="9" borderId="0" xfId="23" applyNumberFormat="1" applyFont="1" applyFill="1" applyBorder="1" applyAlignment="1">
      <alignment horizontal="center"/>
    </xf>
    <xf numFmtId="10" fontId="14" fillId="9" borderId="28" xfId="23" applyNumberFormat="1" applyFont="1" applyFill="1" applyBorder="1" applyAlignment="1">
      <alignment horizontal="center"/>
    </xf>
    <xf numFmtId="10" fontId="14" fillId="9" borderId="10" xfId="23" applyNumberFormat="1" applyFont="1" applyFill="1" applyBorder="1" applyAlignment="1">
      <alignment horizontal="center"/>
    </xf>
    <xf numFmtId="164" fontId="15" fillId="7" borderId="83" xfId="23" applyNumberFormat="1" applyFont="1" applyFill="1" applyBorder="1" applyAlignment="1">
      <alignment horizontal="center" vertical="center" wrapText="1"/>
    </xf>
    <xf numFmtId="10" fontId="14" fillId="6" borderId="0" xfId="23" applyNumberFormat="1" applyFill="1" applyBorder="1" applyAlignment="1">
      <alignment horizontal="center" vertical="center"/>
    </xf>
    <xf numFmtId="164" fontId="15" fillId="6" borderId="14" xfId="23" applyNumberFormat="1" applyFont="1" applyFill="1" applyBorder="1" applyAlignment="1">
      <alignment horizontal="center" vertical="center"/>
    </xf>
    <xf numFmtId="164" fontId="15" fillId="6" borderId="27" xfId="23" applyNumberFormat="1" applyFont="1" applyFill="1" applyBorder="1" applyAlignment="1">
      <alignment horizontal="center" vertical="center"/>
    </xf>
    <xf numFmtId="164" fontId="15" fillId="6" borderId="15" xfId="23" applyNumberFormat="1" applyFont="1" applyFill="1" applyBorder="1" applyAlignment="1">
      <alignment horizontal="center" vertical="center"/>
    </xf>
    <xf numFmtId="164" fontId="15" fillId="6" borderId="16" xfId="23" applyNumberFormat="1" applyFont="1" applyFill="1" applyBorder="1" applyAlignment="1">
      <alignment horizontal="center" vertical="center"/>
    </xf>
    <xf numFmtId="10" fontId="14" fillId="6" borderId="7" xfId="23" applyNumberFormat="1" applyFill="1" applyBorder="1" applyAlignment="1">
      <alignment horizontal="center" vertical="center"/>
    </xf>
    <xf numFmtId="10" fontId="14" fillId="6" borderId="19" xfId="23" applyNumberFormat="1" applyFill="1" applyBorder="1" applyAlignment="1">
      <alignment horizontal="center" vertical="center"/>
    </xf>
    <xf numFmtId="10" fontId="14" fillId="6" borderId="8" xfId="23" applyNumberFormat="1" applyFill="1" applyBorder="1" applyAlignment="1">
      <alignment horizontal="center" vertical="center"/>
    </xf>
    <xf numFmtId="10" fontId="14" fillId="6" borderId="9" xfId="23" applyNumberFormat="1" applyFill="1" applyBorder="1" applyAlignment="1">
      <alignment horizontal="center" vertical="center"/>
    </xf>
    <xf numFmtId="10" fontId="14" fillId="6" borderId="28" xfId="23" applyNumberFormat="1" applyFill="1" applyBorder="1" applyAlignment="1">
      <alignment horizontal="center" vertical="center"/>
    </xf>
    <xf numFmtId="10" fontId="14" fillId="6" borderId="10" xfId="23" applyNumberFormat="1" applyFill="1" applyBorder="1" applyAlignment="1">
      <alignment horizontal="center" vertical="center"/>
    </xf>
    <xf numFmtId="10" fontId="14" fillId="6" borderId="12" xfId="23" applyNumberFormat="1" applyFill="1" applyBorder="1" applyAlignment="1">
      <alignment horizontal="center" vertical="center"/>
    </xf>
    <xf numFmtId="10" fontId="14" fillId="6" borderId="26" xfId="24" applyNumberFormat="1" applyFill="1" applyBorder="1" applyAlignment="1">
      <alignment horizontal="center"/>
    </xf>
    <xf numFmtId="10" fontId="14" fillId="6" borderId="25" xfId="24" applyNumberFormat="1" applyFill="1" applyBorder="1" applyAlignment="1">
      <alignment horizontal="center"/>
    </xf>
    <xf numFmtId="10" fontId="14" fillId="6" borderId="16" xfId="24" applyNumberFormat="1" applyFill="1" applyBorder="1" applyAlignment="1">
      <alignment horizontal="center"/>
    </xf>
    <xf numFmtId="10" fontId="0" fillId="6" borderId="0" xfId="0" applyNumberFormat="1" applyFill="1"/>
    <xf numFmtId="0" fontId="0" fillId="6" borderId="14" xfId="0" applyFill="1" applyBorder="1" applyAlignment="1">
      <alignment horizontal="center" vertical="center"/>
    </xf>
    <xf numFmtId="0" fontId="0" fillId="6" borderId="27" xfId="0" applyFill="1" applyBorder="1" applyAlignment="1">
      <alignment horizontal="center" vertical="center"/>
    </xf>
    <xf numFmtId="1" fontId="0" fillId="6" borderId="27" xfId="0" applyNumberFormat="1" applyFill="1" applyBorder="1" applyAlignment="1">
      <alignment horizontal="center" vertical="center"/>
    </xf>
    <xf numFmtId="1" fontId="0" fillId="6" borderId="86" xfId="0" applyNumberFormat="1" applyFill="1" applyBorder="1" applyAlignment="1">
      <alignment horizontal="center" vertical="center"/>
    </xf>
    <xf numFmtId="0" fontId="15" fillId="6" borderId="21" xfId="0" applyFont="1" applyFill="1" applyBorder="1" applyAlignment="1">
      <alignment horizontal="center" vertical="center"/>
    </xf>
    <xf numFmtId="0" fontId="0" fillId="6" borderId="7" xfId="0" applyFill="1" applyBorder="1" applyAlignment="1">
      <alignment horizontal="center" vertical="center"/>
    </xf>
    <xf numFmtId="10" fontId="0" fillId="6" borderId="19" xfId="0" applyNumberFormat="1" applyFill="1" applyBorder="1" applyAlignment="1">
      <alignment horizontal="center" vertical="center"/>
    </xf>
    <xf numFmtId="0" fontId="0" fillId="6" borderId="19" xfId="0" applyFill="1" applyBorder="1" applyAlignment="1">
      <alignment horizontal="center" vertical="center" wrapText="1"/>
    </xf>
    <xf numFmtId="10" fontId="0" fillId="6" borderId="0" xfId="0" applyNumberFormat="1" applyFill="1" applyAlignment="1">
      <alignment horizontal="center" vertical="center"/>
    </xf>
    <xf numFmtId="10" fontId="0" fillId="6" borderId="0" xfId="0" applyNumberFormat="1" applyFill="1" applyBorder="1" applyAlignment="1">
      <alignment horizontal="center" vertical="center"/>
    </xf>
    <xf numFmtId="0" fontId="0" fillId="8" borderId="0" xfId="0" applyFill="1" applyBorder="1" applyAlignment="1">
      <alignment horizontal="center" vertical="center"/>
    </xf>
    <xf numFmtId="0" fontId="0" fillId="8" borderId="10" xfId="0" applyFill="1" applyBorder="1" applyAlignment="1">
      <alignment horizontal="center" vertical="center"/>
    </xf>
    <xf numFmtId="3" fontId="14" fillId="6" borderId="15" xfId="49" applyNumberFormat="1" applyFont="1" applyFill="1" applyBorder="1" applyAlignment="1">
      <alignment horizontal="center" vertical="center"/>
    </xf>
    <xf numFmtId="165" fontId="14" fillId="6" borderId="86" xfId="51" applyNumberFormat="1" applyFont="1" applyFill="1" applyBorder="1" applyAlignment="1">
      <alignment horizontal="center" vertical="center"/>
    </xf>
    <xf numFmtId="10" fontId="0" fillId="6" borderId="10" xfId="0" applyNumberFormat="1" applyFill="1" applyBorder="1" applyAlignment="1">
      <alignment horizontal="center" vertical="center"/>
    </xf>
    <xf numFmtId="10" fontId="0" fillId="6" borderId="17" xfId="0" applyNumberFormat="1" applyFill="1" applyBorder="1" applyAlignment="1">
      <alignment horizontal="center" vertical="center"/>
    </xf>
    <xf numFmtId="10" fontId="0" fillId="6" borderId="30" xfId="0" applyNumberFormat="1" applyFill="1" applyBorder="1" applyAlignment="1">
      <alignment horizontal="center" vertical="center"/>
    </xf>
    <xf numFmtId="10" fontId="0" fillId="6" borderId="8" xfId="0" applyNumberFormat="1" applyFill="1" applyBorder="1" applyAlignment="1">
      <alignment horizontal="center" vertical="center"/>
    </xf>
    <xf numFmtId="10" fontId="0" fillId="6" borderId="12" xfId="0" applyNumberFormat="1" applyFill="1" applyBorder="1" applyAlignment="1">
      <alignment horizontal="center" vertical="center"/>
    </xf>
    <xf numFmtId="43" fontId="14" fillId="6" borderId="0" xfId="49" applyNumberFormat="1" applyFont="1" applyFill="1" applyBorder="1" applyAlignment="1">
      <alignment horizontal="center" vertical="center"/>
    </xf>
    <xf numFmtId="1" fontId="0" fillId="6" borderId="56" xfId="0" applyNumberFormat="1" applyFill="1" applyBorder="1" applyAlignment="1">
      <alignment horizontal="center" vertical="center"/>
    </xf>
    <xf numFmtId="173" fontId="0" fillId="6" borderId="0" xfId="0" applyNumberFormat="1" applyFill="1"/>
    <xf numFmtId="10" fontId="15" fillId="6" borderId="29" xfId="0" applyNumberFormat="1" applyFont="1" applyFill="1" applyBorder="1" applyAlignment="1">
      <alignment horizontal="center" vertical="center"/>
    </xf>
    <xf numFmtId="10" fontId="15" fillId="6" borderId="17" xfId="0" applyNumberFormat="1" applyFont="1" applyFill="1" applyBorder="1" applyAlignment="1">
      <alignment horizontal="center" vertical="center"/>
    </xf>
    <xf numFmtId="10" fontId="15" fillId="6" borderId="30" xfId="0" applyNumberFormat="1" applyFont="1" applyFill="1" applyBorder="1" applyAlignment="1">
      <alignment horizontal="center" vertical="center"/>
    </xf>
    <xf numFmtId="0" fontId="0" fillId="6" borderId="73" xfId="0" applyFill="1" applyBorder="1" applyAlignment="1">
      <alignment horizontal="center" vertical="center" wrapText="1"/>
    </xf>
    <xf numFmtId="0" fontId="15" fillId="6" borderId="77" xfId="0" applyFont="1" applyFill="1" applyBorder="1" applyAlignment="1">
      <alignment horizontal="center" vertical="center" wrapText="1"/>
    </xf>
    <xf numFmtId="0" fontId="0" fillId="6" borderId="74" xfId="0" applyFill="1" applyBorder="1" applyAlignment="1">
      <alignment horizontal="center" vertical="center" wrapText="1"/>
    </xf>
    <xf numFmtId="0" fontId="0" fillId="6" borderId="77" xfId="0" applyFill="1" applyBorder="1" applyAlignment="1">
      <alignment horizontal="center" vertical="center" wrapText="1"/>
    </xf>
    <xf numFmtId="0" fontId="15" fillId="6" borderId="40" xfId="0" applyFont="1" applyFill="1" applyBorder="1" applyAlignment="1">
      <alignment horizontal="center" vertical="center" wrapText="1"/>
    </xf>
    <xf numFmtId="165" fontId="14" fillId="6" borderId="0" xfId="49" applyNumberFormat="1" applyFont="1" applyFill="1" applyBorder="1" applyAlignment="1">
      <alignment horizontal="center" vertical="center"/>
    </xf>
    <xf numFmtId="164" fontId="0" fillId="6" borderId="26" xfId="0" applyNumberFormat="1" applyFill="1" applyBorder="1" applyAlignment="1">
      <alignment horizontal="center" vertical="center"/>
    </xf>
    <xf numFmtId="164" fontId="0" fillId="6" borderId="25" xfId="0" applyNumberFormat="1" applyFill="1" applyBorder="1" applyAlignment="1">
      <alignment horizontal="center" vertical="center"/>
    </xf>
    <xf numFmtId="164" fontId="0" fillId="6" borderId="15" xfId="0" applyNumberFormat="1" applyFill="1" applyBorder="1" applyAlignment="1">
      <alignment horizontal="center" vertical="center"/>
    </xf>
    <xf numFmtId="164" fontId="0" fillId="6" borderId="27" xfId="0" applyNumberFormat="1" applyFill="1" applyBorder="1" applyAlignment="1">
      <alignment horizontal="center" vertical="center"/>
    </xf>
    <xf numFmtId="2" fontId="0" fillId="6" borderId="0" xfId="0" applyNumberFormat="1" applyFill="1" applyAlignment="1">
      <alignment horizontal="center" vertical="center"/>
    </xf>
    <xf numFmtId="0" fontId="14" fillId="6" borderId="76" xfId="54" applyFont="1" applyFill="1" applyBorder="1" applyAlignment="1">
      <alignment horizontal="center" vertical="center" wrapText="1"/>
    </xf>
    <xf numFmtId="0" fontId="15" fillId="6" borderId="5" xfId="0" applyFont="1" applyFill="1" applyBorder="1" applyAlignment="1">
      <alignment horizontal="center" vertical="center"/>
    </xf>
    <xf numFmtId="10" fontId="14" fillId="6" borderId="19" xfId="0" applyNumberFormat="1" applyFont="1" applyFill="1" applyBorder="1" applyAlignment="1">
      <alignment horizontal="center" vertical="center"/>
    </xf>
    <xf numFmtId="0" fontId="0" fillId="6" borderId="15" xfId="0" applyFill="1" applyBorder="1" applyAlignment="1">
      <alignment horizontal="center" vertical="center"/>
    </xf>
    <xf numFmtId="0" fontId="0" fillId="6" borderId="0" xfId="0" applyFill="1" applyBorder="1" applyAlignment="1">
      <alignment horizontal="center" vertical="center" wrapText="1"/>
    </xf>
    <xf numFmtId="0" fontId="0" fillId="6" borderId="0" xfId="0" applyFill="1" applyBorder="1" applyAlignment="1">
      <alignment horizontal="center" vertical="center"/>
    </xf>
    <xf numFmtId="0" fontId="0" fillId="6" borderId="19" xfId="0" applyFill="1" applyBorder="1" applyAlignment="1">
      <alignment horizontal="center" vertical="center"/>
    </xf>
    <xf numFmtId="164" fontId="15" fillId="6" borderId="21" xfId="0" applyNumberFormat="1" applyFont="1" applyFill="1" applyBorder="1" applyAlignment="1">
      <alignment horizontal="center" vertical="center"/>
    </xf>
    <xf numFmtId="0" fontId="0" fillId="6" borderId="7" xfId="0" applyFill="1" applyBorder="1" applyAlignment="1">
      <alignment horizontal="center" vertical="center"/>
    </xf>
    <xf numFmtId="10" fontId="0" fillId="6" borderId="19" xfId="0" applyNumberFormat="1" applyFill="1" applyBorder="1" applyAlignment="1">
      <alignment horizontal="center" vertical="center"/>
    </xf>
    <xf numFmtId="10" fontId="0" fillId="6" borderId="57" xfId="0" applyNumberFormat="1" applyFill="1" applyBorder="1" applyAlignment="1">
      <alignment horizontal="center" vertical="center"/>
    </xf>
    <xf numFmtId="0" fontId="0" fillId="6" borderId="19" xfId="0" applyFill="1" applyBorder="1" applyAlignment="1">
      <alignment horizontal="center" vertical="center" wrapText="1"/>
    </xf>
    <xf numFmtId="0" fontId="0" fillId="6" borderId="9" xfId="0" applyFill="1" applyBorder="1" applyAlignment="1">
      <alignment horizontal="center" vertical="center"/>
    </xf>
    <xf numFmtId="10" fontId="0" fillId="6" borderId="28" xfId="0" applyNumberFormat="1" applyFill="1" applyBorder="1" applyAlignment="1">
      <alignment horizontal="center" vertical="center"/>
    </xf>
    <xf numFmtId="43" fontId="0" fillId="6" borderId="0" xfId="57" applyFont="1" applyFill="1" applyAlignment="1">
      <alignment horizontal="center" vertical="center"/>
    </xf>
    <xf numFmtId="0" fontId="14" fillId="6" borderId="17" xfId="0" applyFont="1" applyFill="1" applyBorder="1" applyAlignment="1">
      <alignment horizontal="center" vertical="center"/>
    </xf>
    <xf numFmtId="3" fontId="14" fillId="6" borderId="15" xfId="50" applyNumberFormat="1" applyFont="1" applyFill="1" applyBorder="1" applyAlignment="1">
      <alignment horizontal="center" vertical="center"/>
    </xf>
    <xf numFmtId="0" fontId="0" fillId="6" borderId="5" xfId="0" applyFill="1" applyBorder="1" applyAlignment="1">
      <alignment horizontal="center" vertical="center"/>
    </xf>
    <xf numFmtId="0" fontId="0" fillId="6" borderId="21" xfId="0" applyFill="1" applyBorder="1" applyAlignment="1">
      <alignment horizontal="center" vertical="center"/>
    </xf>
    <xf numFmtId="0" fontId="0" fillId="6" borderId="6" xfId="0" applyFill="1" applyBorder="1" applyAlignment="1">
      <alignment horizontal="center" vertical="center"/>
    </xf>
    <xf numFmtId="10" fontId="14" fillId="6" borderId="21" xfId="0" applyNumberFormat="1" applyFont="1" applyFill="1" applyBorder="1" applyAlignment="1">
      <alignment horizontal="center" vertical="center"/>
    </xf>
    <xf numFmtId="10" fontId="14" fillId="6" borderId="23" xfId="0" applyNumberFormat="1" applyFont="1" applyFill="1" applyBorder="1" applyAlignment="1">
      <alignment horizontal="center" vertical="center"/>
    </xf>
    <xf numFmtId="0" fontId="0" fillId="8" borderId="6" xfId="0" applyFill="1" applyBorder="1" applyAlignment="1">
      <alignment horizontal="center" vertical="center"/>
    </xf>
    <xf numFmtId="9" fontId="0" fillId="6" borderId="16" xfId="24" applyFont="1" applyFill="1" applyBorder="1" applyAlignment="1">
      <alignment horizontal="center" vertical="center"/>
    </xf>
    <xf numFmtId="0" fontId="14" fillId="6" borderId="5" xfId="49" applyFill="1" applyBorder="1" applyAlignment="1">
      <alignment horizontal="center" vertical="center"/>
    </xf>
    <xf numFmtId="0" fontId="14" fillId="6" borderId="7" xfId="49" applyFill="1" applyBorder="1" applyAlignment="1">
      <alignment horizontal="center" vertical="center"/>
    </xf>
    <xf numFmtId="9" fontId="0" fillId="6" borderId="19" xfId="0" applyNumberFormat="1" applyFill="1" applyBorder="1" applyAlignment="1">
      <alignment horizontal="center" vertical="center"/>
    </xf>
    <xf numFmtId="9" fontId="0" fillId="6" borderId="21" xfId="0" applyNumberFormat="1" applyFill="1" applyBorder="1" applyAlignment="1">
      <alignment horizontal="center" vertical="center"/>
    </xf>
    <xf numFmtId="9" fontId="0" fillId="6" borderId="28" xfId="0" applyNumberFormat="1" applyFill="1" applyBorder="1" applyAlignment="1">
      <alignment horizontal="center" vertical="center"/>
    </xf>
    <xf numFmtId="0" fontId="14" fillId="6" borderId="8" xfId="49" applyFont="1" applyFill="1" applyBorder="1" applyAlignment="1">
      <alignment horizontal="center" vertical="center"/>
    </xf>
    <xf numFmtId="165" fontId="14" fillId="6" borderId="0" xfId="57" applyNumberFormat="1" applyFont="1" applyFill="1" applyBorder="1" applyAlignment="1">
      <alignment horizontal="center" vertical="center"/>
    </xf>
    <xf numFmtId="37" fontId="14" fillId="6" borderId="0" xfId="49" applyNumberFormat="1" applyFont="1" applyFill="1" applyBorder="1" applyAlignment="1">
      <alignment horizontal="center" vertical="center"/>
    </xf>
    <xf numFmtId="0" fontId="14" fillId="6" borderId="41" xfId="54" applyFont="1" applyFill="1" applyBorder="1" applyAlignment="1" applyProtection="1">
      <alignment horizontal="center" vertical="center" wrapText="1"/>
    </xf>
    <xf numFmtId="10" fontId="15" fillId="6" borderId="71" xfId="54" applyNumberFormat="1" applyFont="1" applyFill="1" applyBorder="1" applyAlignment="1" applyProtection="1">
      <alignment horizontal="center" vertical="center"/>
    </xf>
    <xf numFmtId="37" fontId="14" fillId="6" borderId="69" xfId="54" applyNumberFormat="1" applyFont="1" applyFill="1" applyBorder="1" applyAlignment="1" applyProtection="1">
      <alignment horizontal="center" vertical="center"/>
    </xf>
    <xf numFmtId="43" fontId="14" fillId="6" borderId="87" xfId="57" applyFont="1" applyFill="1" applyBorder="1" applyAlignment="1" applyProtection="1">
      <alignment horizontal="center" vertical="center"/>
    </xf>
    <xf numFmtId="0" fontId="15" fillId="6" borderId="70" xfId="54" applyFont="1" applyFill="1" applyBorder="1" applyAlignment="1" applyProtection="1">
      <alignment horizontal="center" vertical="center" wrapText="1"/>
    </xf>
    <xf numFmtId="0" fontId="14" fillId="6" borderId="0" xfId="49"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0" xfId="0" applyFont="1" applyFill="1" applyAlignment="1">
      <alignment horizontal="center" vertical="center" wrapText="1"/>
    </xf>
    <xf numFmtId="0" fontId="15" fillId="6" borderId="67"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6" borderId="35" xfId="49" applyFont="1" applyFill="1" applyBorder="1" applyAlignment="1">
      <alignment horizontal="center" vertical="center" wrapText="1"/>
    </xf>
    <xf numFmtId="9" fontId="0" fillId="6" borderId="27" xfId="24" applyFont="1" applyFill="1" applyBorder="1" applyAlignment="1">
      <alignment horizontal="center" vertical="center"/>
    </xf>
    <xf numFmtId="164" fontId="0" fillId="6" borderId="27" xfId="24" applyNumberFormat="1" applyFont="1" applyFill="1" applyBorder="1" applyAlignment="1">
      <alignment horizontal="center" vertical="center"/>
    </xf>
    <xf numFmtId="9" fontId="0" fillId="6" borderId="56" xfId="24" applyFont="1" applyFill="1" applyBorder="1" applyAlignment="1">
      <alignment horizontal="center" vertical="center"/>
    </xf>
    <xf numFmtId="9" fontId="0" fillId="6" borderId="86" xfId="24" applyFont="1" applyFill="1" applyBorder="1" applyAlignment="1">
      <alignment horizontal="center" vertical="center"/>
    </xf>
    <xf numFmtId="9" fontId="0" fillId="6" borderId="86" xfId="24" applyNumberFormat="1" applyFont="1" applyFill="1" applyBorder="1" applyAlignment="1">
      <alignment horizontal="center" vertical="center"/>
    </xf>
    <xf numFmtId="0" fontId="0" fillId="6" borderId="94" xfId="0" applyFill="1" applyBorder="1" applyAlignment="1">
      <alignment horizontal="center" vertical="center"/>
    </xf>
    <xf numFmtId="0" fontId="0" fillId="6" borderId="95" xfId="0" applyFill="1" applyBorder="1" applyAlignment="1">
      <alignment horizontal="center" vertical="center"/>
    </xf>
    <xf numFmtId="0" fontId="0" fillId="6" borderId="96" xfId="0" applyFill="1" applyBorder="1" applyAlignment="1">
      <alignment horizontal="center" vertical="center"/>
    </xf>
    <xf numFmtId="9" fontId="0" fillId="6" borderId="95" xfId="24" applyFont="1" applyFill="1" applyBorder="1" applyAlignment="1">
      <alignment horizontal="center" vertical="center"/>
    </xf>
    <xf numFmtId="9" fontId="0" fillId="6" borderId="97" xfId="24" applyFont="1" applyFill="1" applyBorder="1" applyAlignment="1">
      <alignment horizontal="center" vertical="center"/>
    </xf>
    <xf numFmtId="0" fontId="0" fillId="6" borderId="41" xfId="0" applyFill="1" applyBorder="1" applyAlignment="1">
      <alignment horizontal="center" vertical="center"/>
    </xf>
    <xf numFmtId="0" fontId="14" fillId="6" borderId="12" xfId="0" applyFont="1" applyFill="1" applyBorder="1" applyAlignment="1">
      <alignment horizontal="center" vertical="center"/>
    </xf>
    <xf numFmtId="0" fontId="14" fillId="6" borderId="5" xfId="20" applyFont="1" applyFill="1" applyBorder="1" applyAlignment="1">
      <alignment horizontal="left" vertical="center" wrapText="1"/>
    </xf>
    <xf numFmtId="0" fontId="14" fillId="6" borderId="11" xfId="49" applyFont="1" applyFill="1" applyBorder="1" applyAlignment="1">
      <alignment horizontal="center" vertical="center" wrapText="1"/>
    </xf>
    <xf numFmtId="0" fontId="14" fillId="6" borderId="7" xfId="0" applyFont="1" applyFill="1" applyBorder="1" applyAlignment="1">
      <alignment horizontal="left" vertical="center"/>
    </xf>
    <xf numFmtId="10" fontId="14" fillId="6" borderId="8" xfId="49" applyNumberFormat="1" applyFont="1" applyFill="1" applyBorder="1" applyAlignment="1">
      <alignment horizontal="center" vertical="center"/>
    </xf>
    <xf numFmtId="0" fontId="14" fillId="6" borderId="7" xfId="20" applyFont="1" applyFill="1" applyBorder="1" applyAlignment="1">
      <alignment horizontal="left" vertical="center" wrapText="1"/>
    </xf>
    <xf numFmtId="3" fontId="14" fillId="6" borderId="8" xfId="49" applyNumberFormat="1" applyFont="1" applyFill="1" applyBorder="1" applyAlignment="1">
      <alignment horizontal="center" vertical="center"/>
    </xf>
    <xf numFmtId="0" fontId="14" fillId="6" borderId="9" xfId="20" applyFont="1" applyFill="1" applyBorder="1" applyAlignment="1">
      <alignment horizontal="left" vertical="center" wrapText="1"/>
    </xf>
    <xf numFmtId="0" fontId="14" fillId="6" borderId="85" xfId="23" applyFont="1" applyFill="1" applyBorder="1"/>
    <xf numFmtId="0" fontId="14" fillId="6" borderId="7" xfId="23" applyFont="1" applyFill="1" applyBorder="1"/>
    <xf numFmtId="0" fontId="38" fillId="6" borderId="0" xfId="56" applyFont="1" applyFill="1" applyBorder="1" applyAlignment="1">
      <alignment horizontal="center" vertical="center"/>
    </xf>
    <xf numFmtId="10" fontId="38" fillId="6" borderId="0" xfId="56" applyNumberFormat="1" applyFont="1" applyFill="1" applyBorder="1" applyAlignment="1">
      <alignment horizontal="center" vertical="center" wrapText="1"/>
    </xf>
    <xf numFmtId="0" fontId="14" fillId="6" borderId="64" xfId="23" applyFill="1" applyBorder="1" applyAlignment="1">
      <alignment horizontal="center" vertical="center"/>
    </xf>
    <xf numFmtId="0" fontId="14" fillId="6" borderId="0" xfId="23" applyFill="1" applyBorder="1" applyAlignment="1">
      <alignment horizontal="center" vertical="center"/>
    </xf>
    <xf numFmtId="0" fontId="14" fillId="6" borderId="34" xfId="23" applyFill="1" applyBorder="1" applyAlignment="1">
      <alignment horizontal="center" vertical="center"/>
    </xf>
    <xf numFmtId="0" fontId="14" fillId="6" borderId="42" xfId="23" applyFill="1" applyBorder="1" applyAlignment="1">
      <alignment horizontal="center" vertical="center"/>
    </xf>
    <xf numFmtId="0" fontId="14" fillId="6" borderId="41" xfId="23" applyFont="1" applyFill="1" applyBorder="1"/>
    <xf numFmtId="0" fontId="0" fillId="6" borderId="0" xfId="0" applyFill="1" applyBorder="1"/>
    <xf numFmtId="3" fontId="15" fillId="6" borderId="14" xfId="49" applyNumberFormat="1" applyFont="1" applyFill="1" applyBorder="1" applyAlignment="1">
      <alignment horizontal="center" vertical="center"/>
    </xf>
    <xf numFmtId="0" fontId="15" fillId="6" borderId="89" xfId="23" applyFont="1" applyFill="1" applyBorder="1" applyAlignment="1">
      <alignment horizontal="center" vertical="center"/>
    </xf>
    <xf numFmtId="0" fontId="15" fillId="6" borderId="0" xfId="23" applyFont="1" applyFill="1" applyBorder="1" applyAlignment="1">
      <alignment horizontal="center" vertical="center"/>
    </xf>
    <xf numFmtId="0" fontId="15" fillId="6" borderId="19" xfId="23" applyFont="1" applyFill="1" applyBorder="1" applyAlignment="1">
      <alignment horizontal="center" vertical="center"/>
    </xf>
    <xf numFmtId="0" fontId="15" fillId="6" borderId="42" xfId="23" applyFont="1" applyFill="1" applyBorder="1" applyAlignment="1">
      <alignment horizontal="center" vertical="center"/>
    </xf>
    <xf numFmtId="0" fontId="15" fillId="6" borderId="108" xfId="23" applyFont="1" applyFill="1" applyBorder="1" applyAlignment="1">
      <alignment horizontal="center" vertical="center"/>
    </xf>
    <xf numFmtId="0" fontId="15" fillId="6" borderId="6" xfId="23" applyFont="1" applyFill="1" applyBorder="1" applyAlignment="1">
      <alignment horizontal="center" vertical="center"/>
    </xf>
    <xf numFmtId="0" fontId="15" fillId="6" borderId="21" xfId="23" applyFont="1" applyFill="1" applyBorder="1" applyAlignment="1">
      <alignment horizontal="center" vertical="center"/>
    </xf>
    <xf numFmtId="0" fontId="15" fillId="6" borderId="11" xfId="23" applyFont="1" applyFill="1" applyBorder="1" applyAlignment="1">
      <alignment horizontal="center" vertical="center"/>
    </xf>
    <xf numFmtId="0" fontId="14" fillId="6" borderId="9" xfId="23" applyFont="1" applyFill="1" applyBorder="1"/>
    <xf numFmtId="0" fontId="14" fillId="6" borderId="109" xfId="23" applyFill="1" applyBorder="1" applyAlignment="1">
      <alignment horizontal="center" vertical="center"/>
    </xf>
    <xf numFmtId="0" fontId="14" fillId="6" borderId="10" xfId="23" applyFill="1" applyBorder="1" applyAlignment="1">
      <alignment horizontal="center" vertical="center"/>
    </xf>
    <xf numFmtId="0" fontId="14" fillId="6" borderId="92" xfId="23" applyFill="1" applyBorder="1" applyAlignment="1">
      <alignment horizontal="center" vertical="center"/>
    </xf>
    <xf numFmtId="0" fontId="14" fillId="6" borderId="12" xfId="23" applyFill="1" applyBorder="1" applyAlignment="1">
      <alignment horizontal="center" vertical="center"/>
    </xf>
    <xf numFmtId="0" fontId="15" fillId="6" borderId="20" xfId="23" applyFont="1" applyFill="1" applyBorder="1" applyAlignment="1">
      <alignment horizontal="center" vertical="center"/>
    </xf>
    <xf numFmtId="0" fontId="14" fillId="6" borderId="110" xfId="23" applyFill="1" applyBorder="1" applyAlignment="1">
      <alignment horizontal="center" vertical="center"/>
    </xf>
    <xf numFmtId="0" fontId="14" fillId="6" borderId="37" xfId="0" applyFont="1" applyFill="1" applyBorder="1" applyAlignment="1">
      <alignment horizontal="center"/>
    </xf>
    <xf numFmtId="0" fontId="14" fillId="6" borderId="69" xfId="54" applyFont="1" applyFill="1" applyBorder="1" applyAlignment="1">
      <alignment horizontal="center" vertical="center"/>
    </xf>
    <xf numFmtId="10" fontId="14" fillId="6" borderId="71" xfId="54" applyNumberFormat="1" applyFont="1" applyFill="1" applyBorder="1" applyAlignment="1" applyProtection="1">
      <alignment horizontal="center" vertical="center"/>
    </xf>
    <xf numFmtId="10" fontId="15" fillId="6" borderId="41" xfId="54" applyNumberFormat="1" applyFont="1" applyFill="1" applyBorder="1" applyAlignment="1" applyProtection="1">
      <alignment horizontal="center" vertical="center"/>
    </xf>
    <xf numFmtId="0" fontId="0" fillId="6" borderId="34" xfId="0" applyFill="1" applyBorder="1" applyAlignment="1">
      <alignment horizontal="center"/>
    </xf>
    <xf numFmtId="0" fontId="14" fillId="6" borderId="41" xfId="23" applyFont="1" applyFill="1" applyBorder="1" applyAlignment="1">
      <alignment horizontal="left"/>
    </xf>
    <xf numFmtId="0" fontId="14" fillId="6" borderId="43" xfId="23" applyFont="1" applyFill="1" applyBorder="1" applyAlignment="1">
      <alignment horizontal="left"/>
    </xf>
    <xf numFmtId="0" fontId="0" fillId="6" borderId="35" xfId="0" applyFill="1" applyBorder="1" applyAlignment="1">
      <alignment horizontal="center"/>
    </xf>
    <xf numFmtId="0" fontId="14" fillId="6" borderId="67" xfId="0" applyFont="1" applyFill="1" applyBorder="1" applyAlignment="1">
      <alignment horizontal="center"/>
    </xf>
    <xf numFmtId="0" fontId="0" fillId="6" borderId="41" xfId="0" applyFill="1" applyBorder="1"/>
    <xf numFmtId="0" fontId="0" fillId="6" borderId="42" xfId="0" applyFill="1" applyBorder="1"/>
    <xf numFmtId="0" fontId="38" fillId="6" borderId="88" xfId="56" applyFont="1" applyFill="1" applyBorder="1" applyAlignment="1">
      <alignment horizontal="center" vertical="center"/>
    </xf>
    <xf numFmtId="0" fontId="38" fillId="6" borderId="84" xfId="56" applyFont="1" applyFill="1" applyBorder="1" applyAlignment="1">
      <alignment horizontal="center" vertical="center"/>
    </xf>
    <xf numFmtId="0" fontId="14" fillId="6" borderId="84" xfId="23" applyFill="1" applyBorder="1" applyAlignment="1">
      <alignment horizontal="center"/>
    </xf>
    <xf numFmtId="0" fontId="14" fillId="6" borderId="82" xfId="23" applyFill="1" applyBorder="1" applyAlignment="1">
      <alignment horizontal="center"/>
    </xf>
    <xf numFmtId="0" fontId="38" fillId="6" borderId="32" xfId="56" applyFont="1" applyFill="1" applyBorder="1" applyAlignment="1">
      <alignment horizontal="center" vertical="center"/>
    </xf>
    <xf numFmtId="1" fontId="38" fillId="6" borderId="19" xfId="56" applyNumberFormat="1" applyFont="1" applyFill="1" applyBorder="1" applyAlignment="1">
      <alignment horizontal="center" vertical="center"/>
    </xf>
    <xf numFmtId="1" fontId="14" fillId="6" borderId="19" xfId="57" applyNumberFormat="1" applyFont="1" applyFill="1" applyBorder="1" applyAlignment="1">
      <alignment horizontal="center"/>
    </xf>
    <xf numFmtId="0" fontId="14" fillId="6" borderId="57" xfId="23" applyFill="1" applyBorder="1" applyAlignment="1">
      <alignment horizontal="center"/>
    </xf>
    <xf numFmtId="10" fontId="38" fillId="6" borderId="32" xfId="56" applyNumberFormat="1" applyFont="1" applyFill="1" applyBorder="1" applyAlignment="1">
      <alignment horizontal="center" vertical="center" wrapText="1"/>
    </xf>
    <xf numFmtId="10" fontId="38" fillId="6" borderId="19" xfId="24" applyNumberFormat="1" applyFont="1" applyFill="1" applyBorder="1" applyAlignment="1">
      <alignment horizontal="center" vertical="center"/>
    </xf>
    <xf numFmtId="10" fontId="14" fillId="6" borderId="57" xfId="23" applyNumberFormat="1" applyFill="1" applyBorder="1" applyAlignment="1">
      <alignment horizontal="center"/>
    </xf>
    <xf numFmtId="164" fontId="0" fillId="6" borderId="0" xfId="0" applyNumberFormat="1" applyFill="1"/>
    <xf numFmtId="0" fontId="14" fillId="6" borderId="65" xfId="23" applyFill="1" applyBorder="1" applyAlignment="1">
      <alignment horizontal="center" vertical="center"/>
    </xf>
    <xf numFmtId="0" fontId="14" fillId="6" borderId="44" xfId="23" applyFill="1" applyBorder="1" applyAlignment="1">
      <alignment horizontal="center" vertical="center"/>
    </xf>
    <xf numFmtId="0" fontId="14" fillId="6" borderId="66" xfId="23" applyFill="1" applyBorder="1" applyAlignment="1">
      <alignment horizontal="center" vertical="center"/>
    </xf>
    <xf numFmtId="0" fontId="14" fillId="6" borderId="45" xfId="23" applyFill="1" applyBorder="1" applyAlignment="1">
      <alignment horizontal="center" vertical="center"/>
    </xf>
    <xf numFmtId="0" fontId="38" fillId="6" borderId="41" xfId="56" applyFont="1" applyFill="1" applyBorder="1" applyAlignment="1">
      <alignment horizontal="center" vertical="center"/>
    </xf>
    <xf numFmtId="0" fontId="38" fillId="6" borderId="34" xfId="56" applyFont="1" applyFill="1" applyBorder="1" applyAlignment="1">
      <alignment horizontal="center" vertical="center"/>
    </xf>
    <xf numFmtId="9" fontId="38" fillId="6" borderId="41" xfId="24" applyFont="1" applyFill="1" applyBorder="1" applyAlignment="1">
      <alignment horizontal="center" vertical="center"/>
    </xf>
    <xf numFmtId="9" fontId="38" fillId="6" borderId="34" xfId="24" applyFont="1" applyFill="1" applyBorder="1" applyAlignment="1">
      <alignment horizontal="center" vertical="center"/>
    </xf>
    <xf numFmtId="9" fontId="38" fillId="6" borderId="0" xfId="24" applyFont="1" applyFill="1" applyBorder="1" applyAlignment="1">
      <alignment horizontal="center" vertical="center"/>
    </xf>
    <xf numFmtId="0" fontId="38" fillId="6" borderId="42" xfId="56" applyFont="1" applyFill="1" applyBorder="1" applyAlignment="1">
      <alignment horizontal="center" vertical="center"/>
    </xf>
    <xf numFmtId="9" fontId="38" fillId="6" borderId="42" xfId="24" applyFont="1" applyFill="1" applyBorder="1" applyAlignment="1">
      <alignment horizontal="center" vertical="center"/>
    </xf>
    <xf numFmtId="164" fontId="0" fillId="6" borderId="34" xfId="24" applyNumberFormat="1" applyFont="1" applyFill="1" applyBorder="1" applyAlignment="1">
      <alignment horizontal="center"/>
    </xf>
    <xf numFmtId="174" fontId="14" fillId="6" borderId="19" xfId="109" applyNumberFormat="1" applyFont="1" applyFill="1" applyBorder="1" applyAlignment="1">
      <alignment horizontal="right" vertical="center"/>
    </xf>
    <xf numFmtId="0" fontId="15" fillId="6" borderId="35" xfId="0" applyFont="1" applyFill="1" applyBorder="1" applyAlignment="1">
      <alignment horizontal="center" vertical="center" shrinkToFit="1"/>
    </xf>
    <xf numFmtId="0" fontId="14" fillId="6" borderId="83" xfId="0" applyFont="1" applyFill="1" applyBorder="1" applyAlignment="1">
      <alignment horizontal="center" vertical="center" shrinkToFit="1"/>
    </xf>
    <xf numFmtId="0" fontId="14" fillId="6" borderId="0" xfId="0" applyFont="1" applyFill="1" applyAlignment="1">
      <alignment horizontal="center" vertical="center" shrinkToFit="1"/>
    </xf>
    <xf numFmtId="0" fontId="14" fillId="6" borderId="5" xfId="0" applyFont="1" applyFill="1" applyBorder="1" applyAlignment="1">
      <alignment horizontal="center" vertical="center" shrinkToFit="1"/>
    </xf>
    <xf numFmtId="0" fontId="14" fillId="6" borderId="21" xfId="0" applyFont="1" applyFill="1" applyBorder="1" applyAlignment="1">
      <alignment horizontal="center" vertical="center" shrinkToFit="1"/>
    </xf>
    <xf numFmtId="0" fontId="14" fillId="6" borderId="11" xfId="0" applyFont="1" applyFill="1" applyBorder="1" applyAlignment="1">
      <alignment horizontal="center" vertical="center" shrinkToFit="1"/>
    </xf>
    <xf numFmtId="0" fontId="14" fillId="6" borderId="76" xfId="0" applyFont="1" applyFill="1" applyBorder="1" applyAlignment="1">
      <alignment horizontal="center" vertical="center" shrinkToFit="1"/>
    </xf>
    <xf numFmtId="0" fontId="14" fillId="6" borderId="63" xfId="0" applyFont="1" applyFill="1" applyBorder="1" applyAlignment="1">
      <alignment horizontal="center" vertical="center" shrinkToFit="1"/>
    </xf>
    <xf numFmtId="0" fontId="14" fillId="6" borderId="70" xfId="0" applyFont="1" applyFill="1" applyBorder="1" applyAlignment="1">
      <alignment horizontal="center" vertical="center" shrinkToFit="1"/>
    </xf>
    <xf numFmtId="0" fontId="14" fillId="6" borderId="64" xfId="0" applyFont="1" applyFill="1" applyBorder="1" applyAlignment="1">
      <alignment horizontal="center" vertical="center" shrinkToFit="1"/>
    </xf>
    <xf numFmtId="0" fontId="14" fillId="6" borderId="34" xfId="0" applyFont="1" applyFill="1" applyBorder="1" applyAlignment="1">
      <alignment horizontal="center" vertical="center" shrinkToFit="1"/>
    </xf>
    <xf numFmtId="0" fontId="14" fillId="6" borderId="71" xfId="0" applyFont="1" applyFill="1" applyBorder="1" applyAlignment="1">
      <alignment horizontal="center" vertical="center" shrinkToFit="1"/>
    </xf>
    <xf numFmtId="0" fontId="14" fillId="6" borderId="65" xfId="0" applyFont="1" applyFill="1" applyBorder="1" applyAlignment="1">
      <alignment horizontal="center" vertical="center" shrinkToFit="1"/>
    </xf>
    <xf numFmtId="0" fontId="14" fillId="6" borderId="66" xfId="0" applyFont="1" applyFill="1" applyBorder="1" applyAlignment="1">
      <alignment horizontal="center" vertical="center" shrinkToFit="1"/>
    </xf>
    <xf numFmtId="0" fontId="14" fillId="6" borderId="72" xfId="0"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14" fillId="6" borderId="7" xfId="0" applyFont="1" applyFill="1" applyBorder="1" applyAlignment="1">
      <alignment horizontal="center" vertical="center" shrinkToFit="1"/>
    </xf>
    <xf numFmtId="0" fontId="14" fillId="6" borderId="57" xfId="0" applyFont="1" applyFill="1" applyBorder="1" applyAlignment="1">
      <alignment horizontal="center" vertical="center" shrinkToFit="1"/>
    </xf>
    <xf numFmtId="0" fontId="14" fillId="6" borderId="91" xfId="0" applyFont="1" applyFill="1" applyBorder="1" applyAlignment="1">
      <alignment horizontal="center" vertical="center" shrinkToFit="1"/>
    </xf>
    <xf numFmtId="0" fontId="14" fillId="6" borderId="41" xfId="0" applyFont="1" applyFill="1" applyBorder="1" applyAlignment="1">
      <alignment horizontal="center" vertical="center" shrinkToFit="1"/>
    </xf>
    <xf numFmtId="0" fontId="14" fillId="6" borderId="43" xfId="0" applyFont="1" applyFill="1" applyBorder="1" applyAlignment="1">
      <alignment horizontal="center" vertical="center" shrinkToFit="1"/>
    </xf>
    <xf numFmtId="9" fontId="14" fillId="6" borderId="90" xfId="24" applyFont="1" applyFill="1" applyBorder="1" applyAlignment="1">
      <alignment horizontal="center" vertical="center" shrinkToFit="1"/>
    </xf>
    <xf numFmtId="0" fontId="14" fillId="6" borderId="9" xfId="0" applyFont="1" applyFill="1" applyBorder="1" applyAlignment="1">
      <alignment horizontal="center" vertical="center" shrinkToFit="1"/>
    </xf>
    <xf numFmtId="0" fontId="14" fillId="6" borderId="105" xfId="0" applyFont="1" applyFill="1" applyBorder="1" applyAlignment="1">
      <alignment horizontal="center" vertical="center" shrinkToFit="1"/>
    </xf>
    <xf numFmtId="0" fontId="14" fillId="6" borderId="106" xfId="0" applyFont="1" applyFill="1" applyBorder="1" applyAlignment="1">
      <alignment horizontal="center" vertical="center" shrinkToFit="1"/>
    </xf>
    <xf numFmtId="0" fontId="14" fillId="6" borderId="42" xfId="0" applyFont="1" applyFill="1" applyBorder="1" applyAlignment="1">
      <alignment horizontal="center" vertical="center" shrinkToFit="1"/>
    </xf>
    <xf numFmtId="165" fontId="14" fillId="6" borderId="0" xfId="57" applyNumberFormat="1" applyFont="1" applyFill="1" applyBorder="1" applyAlignment="1">
      <alignment horizontal="center" vertical="center" shrinkToFit="1"/>
    </xf>
    <xf numFmtId="0" fontId="14" fillId="6" borderId="100"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0" fontId="14" fillId="6" borderId="101" xfId="0" applyFont="1" applyFill="1" applyBorder="1" applyAlignment="1">
      <alignment horizontal="center" vertical="center" shrinkToFit="1"/>
    </xf>
    <xf numFmtId="0" fontId="14" fillId="6" borderId="19" xfId="0" applyFont="1" applyFill="1" applyBorder="1" applyAlignment="1">
      <alignment horizontal="center" vertical="center" shrinkToFit="1"/>
    </xf>
    <xf numFmtId="0" fontId="14" fillId="6" borderId="74" xfId="0" applyFont="1" applyFill="1" applyBorder="1" applyAlignment="1">
      <alignment horizontal="center" vertical="center" shrinkToFit="1"/>
    </xf>
    <xf numFmtId="43" fontId="0" fillId="6" borderId="32" xfId="57" applyFont="1" applyFill="1" applyBorder="1" applyAlignment="1">
      <alignment horizontal="center" vertical="center"/>
    </xf>
    <xf numFmtId="43" fontId="0" fillId="6" borderId="18" xfId="57" applyFont="1" applyFill="1" applyBorder="1" applyAlignment="1">
      <alignment horizontal="center" vertical="center"/>
    </xf>
    <xf numFmtId="43" fontId="0" fillId="6" borderId="0" xfId="57" applyFont="1" applyFill="1" applyBorder="1" applyAlignment="1">
      <alignment horizontal="center" vertical="center"/>
    </xf>
    <xf numFmtId="43" fontId="0" fillId="6" borderId="19" xfId="57" applyFont="1" applyFill="1" applyBorder="1" applyAlignment="1">
      <alignment horizontal="center" vertical="center"/>
    </xf>
    <xf numFmtId="43" fontId="0" fillId="6" borderId="8" xfId="57" applyFont="1" applyFill="1" applyBorder="1" applyAlignment="1">
      <alignment horizontal="center" vertical="center"/>
    </xf>
    <xf numFmtId="43" fontId="0" fillId="6" borderId="33" xfId="57" applyFont="1" applyFill="1" applyBorder="1" applyAlignment="1">
      <alignment horizontal="center" vertical="center"/>
    </xf>
    <xf numFmtId="43" fontId="0" fillId="6" borderId="31" xfId="57" applyFont="1" applyFill="1" applyBorder="1" applyAlignment="1">
      <alignment horizontal="center" vertical="center"/>
    </xf>
    <xf numFmtId="43" fontId="0" fillId="6" borderId="10" xfId="57" applyFont="1" applyFill="1" applyBorder="1" applyAlignment="1">
      <alignment horizontal="center" vertical="center"/>
    </xf>
    <xf numFmtId="43" fontId="0" fillId="6" borderId="28" xfId="57" applyFont="1" applyFill="1" applyBorder="1" applyAlignment="1">
      <alignment horizontal="center" vertical="center"/>
    </xf>
    <xf numFmtId="43" fontId="0" fillId="6" borderId="12" xfId="57" applyFont="1" applyFill="1" applyBorder="1" applyAlignment="1">
      <alignment horizontal="center" vertical="center"/>
    </xf>
    <xf numFmtId="0" fontId="14" fillId="6" borderId="37" xfId="0" applyFont="1" applyFill="1" applyBorder="1" applyAlignment="1">
      <alignment horizontal="center"/>
    </xf>
    <xf numFmtId="165" fontId="14" fillId="6" borderId="70" xfId="57" applyNumberFormat="1" applyFont="1" applyFill="1" applyBorder="1" applyAlignment="1">
      <alignment horizontal="center" vertical="center" shrinkToFit="1"/>
    </xf>
    <xf numFmtId="165" fontId="14" fillId="6" borderId="71" xfId="57" applyNumberFormat="1" applyFont="1" applyFill="1" applyBorder="1" applyAlignment="1">
      <alignment horizontal="center" vertical="center" shrinkToFit="1"/>
    </xf>
    <xf numFmtId="165" fontId="14" fillId="6" borderId="72" xfId="57" applyNumberFormat="1" applyFont="1" applyFill="1" applyBorder="1" applyAlignment="1">
      <alignment horizontal="center" vertical="center" shrinkToFit="1"/>
    </xf>
    <xf numFmtId="165" fontId="14" fillId="6" borderId="0" xfId="57" applyNumberFormat="1" applyFont="1" applyFill="1" applyAlignment="1">
      <alignment horizontal="center" vertical="center"/>
    </xf>
    <xf numFmtId="0" fontId="14" fillId="6" borderId="38" xfId="49" applyFont="1" applyFill="1" applyBorder="1" applyAlignment="1">
      <alignment horizontal="left" vertical="center"/>
    </xf>
    <xf numFmtId="0" fontId="14" fillId="6" borderId="41" xfId="49" applyFont="1" applyFill="1" applyBorder="1" applyAlignment="1">
      <alignment horizontal="left" vertical="center"/>
    </xf>
    <xf numFmtId="0" fontId="14" fillId="6" borderId="93" xfId="49" applyFont="1" applyFill="1" applyBorder="1" applyAlignment="1">
      <alignment horizontal="left" vertical="center"/>
    </xf>
    <xf numFmtId="165" fontId="14" fillId="6" borderId="40" xfId="57" applyNumberFormat="1" applyFont="1" applyFill="1" applyBorder="1" applyAlignment="1">
      <alignment horizontal="center" vertical="center" shrinkToFit="1"/>
    </xf>
    <xf numFmtId="165" fontId="14" fillId="6" borderId="42" xfId="57" applyNumberFormat="1" applyFont="1" applyFill="1" applyBorder="1" applyAlignment="1">
      <alignment horizontal="center" vertical="center" shrinkToFit="1"/>
    </xf>
    <xf numFmtId="165" fontId="14" fillId="6" borderId="45" xfId="57" applyNumberFormat="1" applyFont="1" applyFill="1" applyBorder="1" applyAlignment="1">
      <alignment horizontal="center" vertical="center" shrinkToFit="1"/>
    </xf>
    <xf numFmtId="0" fontId="14" fillId="6" borderId="38" xfId="23" applyFont="1" applyFill="1" applyBorder="1" applyAlignment="1">
      <alignment horizontal="left"/>
    </xf>
    <xf numFmtId="0" fontId="0" fillId="6" borderId="63" xfId="0" applyFill="1" applyBorder="1" applyAlignment="1">
      <alignment horizontal="center"/>
    </xf>
    <xf numFmtId="0" fontId="0" fillId="6" borderId="70" xfId="0" applyFill="1" applyBorder="1" applyAlignment="1">
      <alignment horizontal="center"/>
    </xf>
    <xf numFmtId="0" fontId="0" fillId="6" borderId="71" xfId="0" applyFill="1" applyBorder="1" applyAlignment="1">
      <alignment horizontal="center"/>
    </xf>
    <xf numFmtId="164" fontId="0" fillId="6" borderId="71" xfId="24" applyNumberFormat="1" applyFont="1" applyFill="1" applyBorder="1" applyAlignment="1">
      <alignment horizontal="center"/>
    </xf>
    <xf numFmtId="0" fontId="14" fillId="6" borderId="38"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14" fillId="6" borderId="40" xfId="0" applyFont="1" applyFill="1" applyBorder="1" applyAlignment="1">
      <alignment horizontal="center" vertical="center" shrinkToFit="1"/>
    </xf>
    <xf numFmtId="0" fontId="14" fillId="6" borderId="0" xfId="0" applyFont="1" applyFill="1" applyBorder="1" applyAlignment="1">
      <alignment horizontal="center" vertical="center" shrinkToFit="1"/>
    </xf>
    <xf numFmtId="0" fontId="14" fillId="6" borderId="45" xfId="0" applyFont="1" applyFill="1" applyBorder="1" applyAlignment="1">
      <alignment horizontal="center" vertical="center" shrinkToFit="1"/>
    </xf>
    <xf numFmtId="0" fontId="15" fillId="6" borderId="5" xfId="49" applyFont="1" applyFill="1" applyBorder="1" applyAlignment="1">
      <alignment horizontal="center" vertical="center"/>
    </xf>
    <xf numFmtId="0" fontId="14" fillId="6" borderId="7" xfId="49" applyFont="1" applyFill="1" applyBorder="1" applyAlignment="1">
      <alignment horizontal="center" vertical="center"/>
    </xf>
    <xf numFmtId="0" fontId="14" fillId="6" borderId="0" xfId="49" applyFont="1" applyFill="1" applyBorder="1" applyAlignment="1">
      <alignment horizontal="center" vertical="center"/>
    </xf>
    <xf numFmtId="164" fontId="14" fillId="6" borderId="17" xfId="50" applyNumberFormat="1" applyFont="1" applyFill="1" applyBorder="1" applyAlignment="1" applyProtection="1">
      <alignment horizontal="center" vertical="center"/>
      <protection hidden="1"/>
    </xf>
    <xf numFmtId="0" fontId="14" fillId="6" borderId="32" xfId="49" applyFont="1" applyFill="1" applyBorder="1" applyAlignment="1" applyProtection="1">
      <alignment horizontal="center" vertical="center"/>
      <protection hidden="1"/>
    </xf>
    <xf numFmtId="3" fontId="14" fillId="6" borderId="25" xfId="49" applyNumberFormat="1" applyFont="1" applyFill="1" applyBorder="1" applyAlignment="1" applyProtection="1">
      <alignment horizontal="center" vertical="center"/>
      <protection hidden="1"/>
    </xf>
    <xf numFmtId="3" fontId="14" fillId="6" borderId="86" xfId="49" applyNumberFormat="1" applyFont="1" applyFill="1" applyBorder="1" applyAlignment="1" applyProtection="1">
      <alignment horizontal="center" vertical="center"/>
      <protection hidden="1"/>
    </xf>
    <xf numFmtId="1" fontId="14" fillId="6" borderId="17" xfId="50" applyNumberFormat="1" applyFont="1" applyFill="1" applyBorder="1" applyAlignment="1" applyProtection="1">
      <alignment horizontal="center" vertical="center"/>
      <protection hidden="1"/>
    </xf>
    <xf numFmtId="3" fontId="14" fillId="6" borderId="27" xfId="49" applyNumberFormat="1" applyFont="1" applyFill="1" applyBorder="1" applyAlignment="1" applyProtection="1">
      <alignment horizontal="center" vertical="center"/>
      <protection hidden="1"/>
    </xf>
    <xf numFmtId="164" fontId="14" fillId="6" borderId="17" xfId="49" applyNumberFormat="1" applyFont="1" applyFill="1" applyBorder="1" applyAlignment="1" applyProtection="1">
      <alignment horizontal="center" vertical="center"/>
      <protection hidden="1"/>
    </xf>
    <xf numFmtId="37" fontId="14" fillId="6" borderId="34" xfId="51" applyNumberFormat="1" applyFont="1" applyFill="1" applyBorder="1" applyAlignment="1" applyProtection="1">
      <alignment horizontal="center" vertical="center"/>
      <protection hidden="1"/>
    </xf>
    <xf numFmtId="37" fontId="14" fillId="6" borderId="8" xfId="51" applyNumberFormat="1" applyFont="1" applyFill="1" applyBorder="1" applyAlignment="1" applyProtection="1">
      <alignment horizontal="center" vertical="center"/>
      <protection hidden="1"/>
    </xf>
    <xf numFmtId="3" fontId="14" fillId="6" borderId="26" xfId="49" applyNumberFormat="1" applyFont="1" applyFill="1" applyBorder="1" applyAlignment="1" applyProtection="1">
      <alignment horizontal="center" vertical="center"/>
      <protection hidden="1"/>
    </xf>
    <xf numFmtId="3" fontId="14" fillId="6" borderId="27" xfId="50" applyNumberFormat="1" applyFont="1" applyFill="1" applyBorder="1" applyAlignment="1" applyProtection="1">
      <alignment horizontal="center" vertical="center"/>
      <protection hidden="1"/>
    </xf>
    <xf numFmtId="1" fontId="14" fillId="6" borderId="19" xfId="49" applyNumberFormat="1" applyFont="1" applyFill="1" applyBorder="1" applyAlignment="1" applyProtection="1">
      <alignment horizontal="center" vertical="center"/>
      <protection hidden="1"/>
    </xf>
    <xf numFmtId="3" fontId="14" fillId="6" borderId="8" xfId="51" applyNumberFormat="1" applyFont="1" applyFill="1" applyBorder="1" applyAlignment="1" applyProtection="1">
      <alignment horizontal="center" vertical="center"/>
      <protection hidden="1"/>
    </xf>
    <xf numFmtId="165" fontId="14" fillId="6" borderId="86" xfId="51" applyNumberFormat="1" applyFont="1" applyFill="1" applyBorder="1" applyAlignment="1" applyProtection="1">
      <alignment horizontal="center" vertical="center"/>
      <protection hidden="1"/>
    </xf>
    <xf numFmtId="9" fontId="14" fillId="6" borderId="17" xfId="50" applyFont="1" applyFill="1" applyBorder="1" applyAlignment="1" applyProtection="1">
      <alignment horizontal="center" vertical="center"/>
      <protection hidden="1"/>
    </xf>
    <xf numFmtId="165" fontId="15" fillId="6" borderId="23" xfId="57" applyNumberFormat="1" applyFont="1" applyFill="1" applyBorder="1" applyAlignment="1" applyProtection="1">
      <alignment horizontal="center" vertical="center"/>
      <protection hidden="1"/>
    </xf>
    <xf numFmtId="165" fontId="15" fillId="6" borderId="58" xfId="57" applyNumberFormat="1" applyFont="1" applyFill="1" applyBorder="1" applyAlignment="1" applyProtection="1">
      <alignment horizontal="center" vertical="center"/>
      <protection hidden="1"/>
    </xf>
    <xf numFmtId="0" fontId="14" fillId="6" borderId="0" xfId="49" applyFill="1" applyAlignment="1" applyProtection="1">
      <alignment horizontal="center" vertical="center"/>
      <protection hidden="1"/>
    </xf>
    <xf numFmtId="0" fontId="15" fillId="6" borderId="0" xfId="49" applyFont="1" applyFill="1" applyBorder="1" applyAlignment="1" applyProtection="1">
      <alignment horizontal="center" vertical="center"/>
      <protection hidden="1"/>
    </xf>
    <xf numFmtId="9" fontId="15" fillId="6" borderId="0" xfId="24" applyFont="1" applyFill="1" applyBorder="1" applyAlignment="1" applyProtection="1">
      <alignment horizontal="center" vertical="center"/>
      <protection hidden="1"/>
    </xf>
    <xf numFmtId="2" fontId="14" fillId="6" borderId="0" xfId="49" applyNumberFormat="1" applyFill="1" applyProtection="1">
      <protection hidden="1"/>
    </xf>
    <xf numFmtId="0" fontId="14" fillId="6" borderId="0" xfId="49" applyFill="1" applyProtection="1">
      <protection hidden="1"/>
    </xf>
    <xf numFmtId="0" fontId="32" fillId="6" borderId="0" xfId="49" applyFont="1" applyFill="1" applyAlignment="1" applyProtection="1">
      <alignment horizontal="center" vertical="center"/>
      <protection hidden="1"/>
    </xf>
    <xf numFmtId="0" fontId="14" fillId="6" borderId="0" xfId="49" applyFill="1" applyBorder="1" applyAlignment="1" applyProtection="1">
      <alignment horizontal="center" vertical="center"/>
      <protection hidden="1"/>
    </xf>
    <xf numFmtId="3" fontId="14" fillId="6" borderId="0" xfId="49" applyNumberFormat="1" applyFill="1" applyAlignment="1" applyProtection="1">
      <alignment horizontal="center" vertical="center"/>
      <protection hidden="1"/>
    </xf>
    <xf numFmtId="3" fontId="14" fillId="6" borderId="0" xfId="49" applyNumberFormat="1" applyFill="1" applyAlignment="1" applyProtection="1">
      <alignment horizontal="center"/>
      <protection hidden="1"/>
    </xf>
    <xf numFmtId="9" fontId="0" fillId="6" borderId="0" xfId="50" applyFont="1" applyFill="1" applyProtection="1">
      <protection hidden="1"/>
    </xf>
    <xf numFmtId="3" fontId="14" fillId="6" borderId="0" xfId="49" applyNumberFormat="1" applyFill="1" applyProtection="1">
      <protection hidden="1"/>
    </xf>
    <xf numFmtId="43" fontId="14" fillId="6" borderId="0" xfId="49" applyNumberFormat="1" applyFill="1" applyProtection="1">
      <protection hidden="1"/>
    </xf>
    <xf numFmtId="43" fontId="14" fillId="6" borderId="0" xfId="57" applyFont="1" applyFill="1" applyProtection="1">
      <protection hidden="1"/>
    </xf>
    <xf numFmtId="165" fontId="14" fillId="6" borderId="0" xfId="57" applyNumberFormat="1" applyFont="1" applyFill="1" applyProtection="1">
      <protection hidden="1"/>
    </xf>
    <xf numFmtId="165" fontId="0" fillId="6" borderId="0" xfId="57" applyNumberFormat="1" applyFont="1" applyFill="1" applyProtection="1">
      <protection hidden="1"/>
    </xf>
    <xf numFmtId="1" fontId="0" fillId="6" borderId="0" xfId="50" applyNumberFormat="1" applyFont="1" applyFill="1" applyProtection="1">
      <protection hidden="1"/>
    </xf>
    <xf numFmtId="3" fontId="0" fillId="6" borderId="0" xfId="50" applyNumberFormat="1" applyFont="1" applyFill="1" applyProtection="1">
      <protection hidden="1"/>
    </xf>
    <xf numFmtId="43" fontId="0" fillId="6" borderId="0" xfId="57" applyFont="1" applyFill="1" applyProtection="1">
      <protection hidden="1"/>
    </xf>
    <xf numFmtId="9" fontId="14" fillId="6" borderId="0" xfId="24" applyNumberFormat="1" applyFill="1" applyProtection="1">
      <protection hidden="1"/>
    </xf>
    <xf numFmtId="9" fontId="0" fillId="6" borderId="0" xfId="24" applyFont="1" applyFill="1" applyProtection="1">
      <protection hidden="1"/>
    </xf>
    <xf numFmtId="165" fontId="0" fillId="6" borderId="0" xfId="50" applyNumberFormat="1" applyFont="1" applyFill="1" applyProtection="1">
      <protection hidden="1"/>
    </xf>
    <xf numFmtId="164" fontId="15" fillId="6" borderId="85" xfId="24" applyNumberFormat="1" applyFont="1" applyFill="1" applyBorder="1" applyAlignment="1" applyProtection="1">
      <alignment horizontal="center" vertical="center"/>
      <protection hidden="1"/>
    </xf>
    <xf numFmtId="164" fontId="15" fillId="6" borderId="112" xfId="24" applyNumberFormat="1" applyFont="1" applyFill="1" applyBorder="1" applyAlignment="1" applyProtection="1">
      <alignment horizontal="center" vertical="center"/>
      <protection hidden="1"/>
    </xf>
    <xf numFmtId="164" fontId="15" fillId="6" borderId="114" xfId="24" applyNumberFormat="1" applyFont="1" applyFill="1" applyBorder="1" applyAlignment="1" applyProtection="1">
      <alignment horizontal="center" vertical="center"/>
      <protection hidden="1"/>
    </xf>
    <xf numFmtId="164" fontId="15" fillId="6" borderId="115" xfId="24" applyNumberFormat="1" applyFont="1" applyFill="1" applyBorder="1" applyAlignment="1" applyProtection="1">
      <alignment horizontal="center" vertical="center"/>
      <protection hidden="1"/>
    </xf>
    <xf numFmtId="0" fontId="14" fillId="6" borderId="43" xfId="23" applyFill="1" applyBorder="1" applyAlignment="1" applyProtection="1">
      <alignment horizontal="center" vertical="center"/>
      <protection hidden="1"/>
    </xf>
    <xf numFmtId="0" fontId="14" fillId="6" borderId="66" xfId="23" applyFill="1" applyBorder="1" applyAlignment="1" applyProtection="1">
      <alignment horizontal="center" vertical="center"/>
      <protection hidden="1"/>
    </xf>
    <xf numFmtId="0" fontId="14" fillId="6" borderId="44" xfId="23" applyFill="1" applyBorder="1" applyAlignment="1" applyProtection="1">
      <alignment horizontal="center" vertical="center"/>
      <protection hidden="1"/>
    </xf>
    <xf numFmtId="0" fontId="14" fillId="6" borderId="45" xfId="23" applyFill="1" applyBorder="1" applyAlignment="1" applyProtection="1">
      <alignment horizontal="center" vertical="center"/>
      <protection hidden="1"/>
    </xf>
    <xf numFmtId="164" fontId="15" fillId="6" borderId="111" xfId="24" applyNumberFormat="1" applyFont="1" applyFill="1" applyBorder="1" applyAlignment="1" applyProtection="1">
      <alignment horizontal="center" vertical="center"/>
      <protection hidden="1"/>
    </xf>
    <xf numFmtId="164" fontId="15" fillId="6" borderId="113" xfId="24" applyNumberFormat="1" applyFont="1" applyFill="1" applyBorder="1" applyAlignment="1" applyProtection="1">
      <alignment horizontal="center" vertical="center"/>
      <protection hidden="1"/>
    </xf>
    <xf numFmtId="0" fontId="14" fillId="6" borderId="65" xfId="23" applyFill="1" applyBorder="1" applyAlignment="1" applyProtection="1">
      <alignment horizontal="center" vertical="center"/>
      <protection hidden="1"/>
    </xf>
    <xf numFmtId="0" fontId="0" fillId="6" borderId="66" xfId="0" applyFill="1" applyBorder="1" applyAlignment="1" applyProtection="1">
      <alignment horizontal="center"/>
      <protection hidden="1"/>
    </xf>
    <xf numFmtId="0" fontId="0" fillId="6" borderId="45" xfId="0" applyFill="1" applyBorder="1" applyAlignment="1" applyProtection="1">
      <alignment horizontal="center"/>
      <protection hidden="1"/>
    </xf>
    <xf numFmtId="9" fontId="14" fillId="6" borderId="116" xfId="24" applyFont="1" applyFill="1" applyBorder="1" applyAlignment="1" applyProtection="1">
      <alignment horizontal="center" vertical="center" shrinkToFit="1"/>
      <protection hidden="1"/>
    </xf>
    <xf numFmtId="9" fontId="14" fillId="6" borderId="17" xfId="24" applyFont="1" applyFill="1" applyBorder="1" applyAlignment="1" applyProtection="1">
      <alignment horizontal="center" vertical="center" shrinkToFit="1"/>
      <protection hidden="1"/>
    </xf>
    <xf numFmtId="9" fontId="14" fillId="6" borderId="74" xfId="24" applyFont="1" applyFill="1" applyBorder="1" applyAlignment="1" applyProtection="1">
      <alignment horizontal="center" vertical="center" shrinkToFit="1"/>
      <protection hidden="1"/>
    </xf>
    <xf numFmtId="9" fontId="14" fillId="6" borderId="19" xfId="24" applyFont="1" applyFill="1" applyBorder="1" applyAlignment="1" applyProtection="1">
      <alignment horizontal="center" vertical="center" shrinkToFit="1"/>
      <protection hidden="1"/>
    </xf>
    <xf numFmtId="9" fontId="14" fillId="6" borderId="75" xfId="24" applyFont="1" applyFill="1" applyBorder="1" applyAlignment="1" applyProtection="1">
      <alignment horizontal="center" vertical="center" shrinkToFit="1"/>
      <protection hidden="1"/>
    </xf>
    <xf numFmtId="165" fontId="14" fillId="6" borderId="57" xfId="57" applyNumberFormat="1" applyFont="1" applyFill="1" applyBorder="1" applyAlignment="1" applyProtection="1">
      <alignment horizontal="center" vertical="center" shrinkToFit="1"/>
      <protection hidden="1"/>
    </xf>
    <xf numFmtId="165" fontId="14" fillId="6" borderId="58" xfId="57" applyNumberFormat="1" applyFont="1" applyFill="1" applyBorder="1" applyAlignment="1" applyProtection="1">
      <alignment horizontal="center" vertical="center" shrinkToFit="1"/>
      <protection hidden="1"/>
    </xf>
    <xf numFmtId="165" fontId="14" fillId="6" borderId="63" xfId="49" applyNumberFormat="1" applyFont="1" applyFill="1" applyBorder="1" applyAlignment="1" applyProtection="1">
      <alignment horizontal="center" vertical="center"/>
      <protection hidden="1"/>
    </xf>
    <xf numFmtId="165" fontId="14" fillId="6" borderId="40" xfId="49" applyNumberFormat="1" applyFont="1" applyFill="1" applyBorder="1" applyAlignment="1" applyProtection="1">
      <alignment horizontal="center" vertical="center"/>
      <protection hidden="1"/>
    </xf>
    <xf numFmtId="165" fontId="14" fillId="6" borderId="34" xfId="49" applyNumberFormat="1" applyFont="1" applyFill="1" applyBorder="1" applyAlignment="1" applyProtection="1">
      <alignment horizontal="center" vertical="center"/>
      <protection hidden="1"/>
    </xf>
    <xf numFmtId="165" fontId="14" fillId="6" borderId="42" xfId="49" applyNumberFormat="1" applyFont="1" applyFill="1" applyBorder="1" applyAlignment="1" applyProtection="1">
      <alignment horizontal="center" vertical="center"/>
      <protection hidden="1"/>
    </xf>
    <xf numFmtId="165" fontId="14" fillId="6" borderId="92" xfId="49" applyNumberFormat="1" applyFont="1" applyFill="1" applyBorder="1" applyAlignment="1" applyProtection="1">
      <alignment horizontal="center" vertical="center"/>
      <protection hidden="1"/>
    </xf>
    <xf numFmtId="165" fontId="15" fillId="6" borderId="66" xfId="49" applyNumberFormat="1" applyFont="1" applyFill="1" applyBorder="1" applyAlignment="1" applyProtection="1">
      <alignment horizontal="center" vertical="center"/>
      <protection hidden="1"/>
    </xf>
    <xf numFmtId="165" fontId="15" fillId="6" borderId="59" xfId="49" applyNumberFormat="1" applyFont="1" applyFill="1" applyBorder="1" applyAlignment="1" applyProtection="1">
      <alignment horizontal="center" vertical="center"/>
      <protection hidden="1"/>
    </xf>
    <xf numFmtId="165" fontId="14" fillId="6" borderId="21" xfId="57" applyNumberFormat="1" applyFont="1" applyFill="1" applyBorder="1" applyAlignment="1" applyProtection="1">
      <alignment horizontal="right" vertical="center" wrapText="1"/>
      <protection hidden="1"/>
    </xf>
    <xf numFmtId="164" fontId="14" fillId="6" borderId="19" xfId="24" applyNumberFormat="1" applyFont="1" applyFill="1" applyBorder="1" applyAlignment="1" applyProtection="1">
      <alignment horizontal="right" vertical="center"/>
      <protection hidden="1"/>
    </xf>
    <xf numFmtId="171" fontId="14" fillId="6" borderId="19" xfId="20" applyNumberFormat="1" applyFont="1" applyFill="1" applyBorder="1" applyAlignment="1" applyProtection="1">
      <alignment horizontal="right" vertical="center" wrapText="1"/>
      <protection hidden="1"/>
    </xf>
    <xf numFmtId="174" fontId="14" fillId="6" borderId="19" xfId="20" applyNumberFormat="1" applyFont="1" applyFill="1" applyBorder="1" applyAlignment="1" applyProtection="1">
      <alignment horizontal="right" vertical="center" wrapText="1"/>
      <protection hidden="1"/>
    </xf>
    <xf numFmtId="174" fontId="14" fillId="6" borderId="19" xfId="109" applyNumberFormat="1" applyFont="1" applyFill="1" applyBorder="1" applyAlignment="1" applyProtection="1">
      <alignment horizontal="right" vertical="center" wrapText="1"/>
      <protection hidden="1"/>
    </xf>
    <xf numFmtId="43" fontId="14" fillId="6" borderId="19" xfId="57" applyFont="1" applyFill="1" applyBorder="1" applyAlignment="1" applyProtection="1">
      <alignment horizontal="left" vertical="center"/>
      <protection hidden="1"/>
    </xf>
    <xf numFmtId="43" fontId="14" fillId="6" borderId="28" xfId="57" applyFont="1" applyFill="1" applyBorder="1" applyAlignment="1" applyProtection="1">
      <alignment horizontal="left" vertical="center" wrapText="1"/>
      <protection hidden="1"/>
    </xf>
    <xf numFmtId="10" fontId="14" fillId="6" borderId="0" xfId="0" applyNumberFormat="1" applyFont="1" applyFill="1" applyBorder="1" applyAlignment="1">
      <alignment horizontal="center" vertical="center" shrinkToFit="1"/>
    </xf>
    <xf numFmtId="1" fontId="14" fillId="6" borderId="0" xfId="0" applyNumberFormat="1" applyFont="1" applyFill="1" applyBorder="1" applyAlignment="1">
      <alignment horizontal="center" vertical="center" shrinkToFit="1"/>
    </xf>
    <xf numFmtId="2" fontId="14" fillId="6" borderId="0" xfId="0" applyNumberFormat="1" applyFont="1" applyFill="1" applyBorder="1" applyAlignment="1">
      <alignment horizontal="center" vertical="center" shrinkToFit="1"/>
    </xf>
    <xf numFmtId="43" fontId="14" fillId="6" borderId="0" xfId="57" applyFont="1" applyFill="1" applyAlignment="1">
      <alignment horizontal="center" vertical="center" shrinkToFit="1"/>
    </xf>
    <xf numFmtId="165" fontId="14" fillId="6" borderId="0" xfId="57" applyNumberFormat="1" applyFont="1" applyFill="1" applyAlignment="1">
      <alignment horizontal="center" vertical="center" shrinkToFit="1"/>
    </xf>
    <xf numFmtId="2" fontId="14" fillId="6" borderId="0" xfId="0" applyNumberFormat="1" applyFont="1" applyFill="1" applyAlignment="1">
      <alignment horizontal="center" vertical="center" shrinkToFit="1"/>
    </xf>
    <xf numFmtId="0" fontId="46" fillId="10" borderId="0" xfId="44" applyFont="1" applyFill="1"/>
    <xf numFmtId="0" fontId="46" fillId="10" borderId="0" xfId="44" applyFont="1" applyFill="1" applyBorder="1"/>
    <xf numFmtId="0" fontId="45" fillId="10" borderId="20" xfId="110" applyFont="1" applyFill="1" applyBorder="1" applyAlignment="1">
      <alignment horizontal="center"/>
    </xf>
    <xf numFmtId="0" fontId="45" fillId="10" borderId="21" xfId="110" applyFont="1" applyFill="1" applyBorder="1" applyAlignment="1">
      <alignment horizontal="center"/>
    </xf>
    <xf numFmtId="0" fontId="45" fillId="10" borderId="23" xfId="110" applyFont="1" applyFill="1" applyBorder="1" applyAlignment="1">
      <alignment horizontal="center"/>
    </xf>
    <xf numFmtId="14" fontId="46" fillId="10" borderId="0" xfId="44" applyNumberFormat="1" applyFont="1" applyFill="1" applyBorder="1"/>
    <xf numFmtId="43" fontId="32" fillId="10" borderId="58" xfId="57" applyFont="1" applyFill="1" applyBorder="1" applyAlignment="1">
      <alignment horizontal="right"/>
    </xf>
    <xf numFmtId="43" fontId="44" fillId="10" borderId="0" xfId="57" applyFont="1" applyFill="1" applyBorder="1"/>
    <xf numFmtId="0" fontId="45" fillId="10" borderId="0" xfId="44" applyFont="1" applyFill="1"/>
    <xf numFmtId="14" fontId="32" fillId="10" borderId="0" xfId="0" applyNumberFormat="1" applyFont="1" applyFill="1" applyBorder="1"/>
    <xf numFmtId="0" fontId="32" fillId="10" borderId="0" xfId="0" applyFont="1" applyFill="1" applyBorder="1"/>
    <xf numFmtId="165" fontId="32" fillId="10" borderId="0" xfId="0" applyNumberFormat="1" applyFont="1" applyFill="1" applyBorder="1"/>
    <xf numFmtId="43" fontId="32" fillId="10" borderId="0" xfId="0" applyNumberFormat="1" applyFont="1" applyFill="1" applyBorder="1"/>
    <xf numFmtId="9" fontId="32" fillId="10" borderId="0" xfId="24" applyFont="1" applyFill="1" applyBorder="1"/>
    <xf numFmtId="0" fontId="46" fillId="10" borderId="3" xfId="110" applyNumberFormat="1" applyFont="1" applyFill="1" applyBorder="1" applyAlignment="1">
      <alignment horizontal="right"/>
    </xf>
    <xf numFmtId="14" fontId="45" fillId="10" borderId="14" xfId="44" applyNumberFormat="1" applyFont="1" applyFill="1" applyBorder="1"/>
    <xf numFmtId="0" fontId="46" fillId="10" borderId="60" xfId="110" applyNumberFormat="1" applyFont="1" applyFill="1" applyBorder="1" applyAlignment="1">
      <alignment horizontal="right"/>
    </xf>
    <xf numFmtId="3" fontId="45" fillId="10" borderId="16" xfId="44" applyNumberFormat="1" applyFont="1" applyFill="1" applyBorder="1"/>
    <xf numFmtId="0" fontId="46" fillId="10" borderId="78" xfId="110" applyNumberFormat="1" applyFont="1" applyFill="1" applyBorder="1" applyAlignment="1">
      <alignment horizontal="right"/>
    </xf>
    <xf numFmtId="0" fontId="46" fillId="10" borderId="79" xfId="110" applyNumberFormat="1" applyFont="1" applyFill="1" applyBorder="1" applyAlignment="1">
      <alignment horizontal="right"/>
    </xf>
    <xf numFmtId="0" fontId="46" fillId="10" borderId="80" xfId="110" applyNumberFormat="1" applyFont="1" applyFill="1" applyBorder="1" applyAlignment="1">
      <alignment horizontal="right"/>
    </xf>
    <xf numFmtId="0" fontId="46" fillId="10" borderId="117" xfId="110" applyNumberFormat="1" applyFont="1" applyFill="1" applyBorder="1" applyAlignment="1">
      <alignment horizontal="right"/>
    </xf>
    <xf numFmtId="0" fontId="46" fillId="10" borderId="118" xfId="110" applyNumberFormat="1" applyFont="1" applyFill="1" applyBorder="1" applyAlignment="1">
      <alignment horizontal="right"/>
    </xf>
    <xf numFmtId="0" fontId="46" fillId="10" borderId="119" xfId="110" applyNumberFormat="1" applyFont="1" applyFill="1" applyBorder="1" applyAlignment="1">
      <alignment horizontal="right"/>
    </xf>
    <xf numFmtId="0" fontId="46" fillId="10" borderId="120" xfId="110" applyNumberFormat="1" applyFont="1" applyFill="1" applyBorder="1" applyAlignment="1">
      <alignment horizontal="right"/>
    </xf>
    <xf numFmtId="0" fontId="46" fillId="10" borderId="121" xfId="110" applyNumberFormat="1" applyFont="1" applyFill="1" applyBorder="1" applyAlignment="1">
      <alignment horizontal="right"/>
    </xf>
    <xf numFmtId="0" fontId="45" fillId="10" borderId="122" xfId="110" applyFont="1" applyFill="1" applyBorder="1"/>
    <xf numFmtId="0" fontId="45" fillId="10" borderId="123" xfId="110" applyFont="1" applyFill="1" applyBorder="1"/>
    <xf numFmtId="0" fontId="45" fillId="10" borderId="124" xfId="110" applyFont="1" applyFill="1" applyBorder="1"/>
    <xf numFmtId="0" fontId="0" fillId="6" borderId="5" xfId="0" applyFill="1" applyBorder="1"/>
    <xf numFmtId="0" fontId="0" fillId="6" borderId="6" xfId="0" applyFill="1" applyBorder="1"/>
    <xf numFmtId="0" fontId="0" fillId="6" borderId="11" xfId="0" applyFill="1" applyBorder="1"/>
    <xf numFmtId="0" fontId="0" fillId="6" borderId="7" xfId="0" applyFill="1" applyBorder="1"/>
    <xf numFmtId="0" fontId="0" fillId="6" borderId="8" xfId="0" applyFill="1" applyBorder="1"/>
    <xf numFmtId="0" fontId="0" fillId="12" borderId="5" xfId="0" applyFill="1" applyBorder="1"/>
    <xf numFmtId="0" fontId="0" fillId="12" borderId="6" xfId="0" applyFill="1" applyBorder="1"/>
    <xf numFmtId="0" fontId="0" fillId="12" borderId="11" xfId="0" applyFill="1" applyBorder="1"/>
    <xf numFmtId="0" fontId="0" fillId="12" borderId="7" xfId="0" applyFill="1" applyBorder="1"/>
    <xf numFmtId="0" fontId="0" fillId="12" borderId="8" xfId="0" applyFill="1" applyBorder="1"/>
    <xf numFmtId="0" fontId="0" fillId="12" borderId="9" xfId="0" applyFill="1" applyBorder="1"/>
    <xf numFmtId="0" fontId="0" fillId="12" borderId="10" xfId="0" applyFill="1" applyBorder="1"/>
    <xf numFmtId="0" fontId="0" fillId="12" borderId="12" xfId="0" applyFill="1" applyBorder="1"/>
    <xf numFmtId="0" fontId="0" fillId="8" borderId="19" xfId="0" applyFill="1" applyBorder="1" applyAlignment="1">
      <alignment horizontal="center" vertical="center"/>
    </xf>
    <xf numFmtId="10" fontId="14" fillId="6" borderId="0" xfId="0" applyNumberFormat="1" applyFont="1" applyFill="1" applyBorder="1" applyAlignment="1">
      <alignment horizontal="center" vertical="center"/>
    </xf>
    <xf numFmtId="10" fontId="14" fillId="6" borderId="8" xfId="0" applyNumberFormat="1" applyFont="1" applyFill="1" applyBorder="1" applyAlignment="1">
      <alignment horizontal="center" vertical="center"/>
    </xf>
    <xf numFmtId="0" fontId="15" fillId="8" borderId="21" xfId="0" applyFont="1" applyFill="1" applyBorder="1" applyAlignment="1">
      <alignment horizontal="center" vertical="center"/>
    </xf>
    <xf numFmtId="164" fontId="15" fillId="6" borderId="6" xfId="0" applyNumberFormat="1" applyFont="1" applyFill="1" applyBorder="1" applyAlignment="1">
      <alignment horizontal="center" vertical="center"/>
    </xf>
    <xf numFmtId="164" fontId="15" fillId="6" borderId="11" xfId="0" applyNumberFormat="1" applyFont="1" applyFill="1" applyBorder="1" applyAlignment="1">
      <alignment horizontal="center" vertical="center"/>
    </xf>
    <xf numFmtId="0" fontId="0" fillId="8" borderId="28" xfId="0" applyFill="1" applyBorder="1" applyAlignment="1">
      <alignment horizontal="center" vertical="center"/>
    </xf>
    <xf numFmtId="0" fontId="14" fillId="6" borderId="19" xfId="49" applyFont="1" applyFill="1" applyBorder="1" applyAlignment="1">
      <alignment horizontal="center" vertical="center"/>
    </xf>
    <xf numFmtId="0" fontId="14" fillId="6" borderId="28" xfId="49" applyFont="1" applyFill="1" applyBorder="1" applyAlignment="1">
      <alignment horizontal="center" vertical="center"/>
    </xf>
    <xf numFmtId="0" fontId="14" fillId="6" borderId="5" xfId="49" applyFont="1" applyFill="1" applyBorder="1" applyAlignment="1">
      <alignment horizontal="center" vertical="center"/>
    </xf>
    <xf numFmtId="0" fontId="14" fillId="6" borderId="7" xfId="49" applyFont="1" applyFill="1" applyBorder="1" applyAlignment="1">
      <alignment horizontal="center" vertical="center"/>
    </xf>
    <xf numFmtId="0" fontId="14" fillId="6" borderId="68" xfId="54" applyFont="1" applyFill="1" applyBorder="1" applyAlignment="1">
      <alignment horizontal="center" vertical="center" wrapText="1"/>
    </xf>
    <xf numFmtId="0" fontId="14" fillId="6" borderId="125" xfId="54" applyFont="1" applyFill="1" applyBorder="1" applyAlignment="1">
      <alignment horizontal="center" vertical="center"/>
    </xf>
    <xf numFmtId="2" fontId="14" fillId="6" borderId="126" xfId="54" applyNumberFormat="1" applyFont="1" applyFill="1" applyBorder="1" applyAlignment="1">
      <alignment horizontal="center" vertical="center"/>
    </xf>
    <xf numFmtId="2" fontId="14" fillId="6" borderId="127" xfId="54" applyNumberFormat="1" applyFont="1" applyFill="1" applyBorder="1" applyAlignment="1" applyProtection="1">
      <alignment horizontal="center" vertical="center"/>
    </xf>
    <xf numFmtId="2" fontId="14" fillId="6" borderId="6" xfId="54" applyNumberFormat="1" applyFont="1" applyFill="1" applyBorder="1" applyAlignment="1" applyProtection="1">
      <alignment horizontal="center" vertical="center"/>
    </xf>
    <xf numFmtId="37" fontId="14" fillId="6" borderId="127" xfId="54" applyNumberFormat="1" applyFont="1" applyFill="1" applyBorder="1" applyAlignment="1" applyProtection="1">
      <alignment horizontal="center" vertical="center"/>
    </xf>
    <xf numFmtId="10" fontId="14" fillId="6" borderId="6" xfId="54" applyNumberFormat="1" applyFont="1" applyFill="1" applyBorder="1" applyAlignment="1" applyProtection="1">
      <alignment horizontal="center" vertical="center"/>
    </xf>
    <xf numFmtId="10" fontId="14" fillId="6" borderId="128" xfId="54" applyNumberFormat="1" applyFont="1" applyFill="1" applyBorder="1" applyAlignment="1" applyProtection="1">
      <alignment horizontal="center" vertical="center"/>
    </xf>
    <xf numFmtId="10" fontId="15" fillId="6" borderId="100" xfId="54" applyNumberFormat="1" applyFont="1" applyFill="1" applyBorder="1" applyAlignment="1" applyProtection="1">
      <alignment horizontal="center" vertical="center"/>
    </xf>
    <xf numFmtId="10" fontId="14" fillId="6" borderId="125" xfId="54" applyNumberFormat="1" applyFont="1" applyFill="1" applyBorder="1" applyAlignment="1" applyProtection="1">
      <alignment horizontal="center" vertical="center"/>
    </xf>
    <xf numFmtId="37" fontId="14" fillId="6" borderId="6" xfId="54" applyNumberFormat="1" applyFont="1" applyFill="1" applyBorder="1" applyAlignment="1" applyProtection="1">
      <alignment horizontal="center" vertical="center"/>
    </xf>
    <xf numFmtId="10" fontId="14" fillId="6" borderId="127" xfId="54" applyNumberFormat="1" applyFont="1" applyFill="1" applyBorder="1" applyAlignment="1" applyProtection="1">
      <alignment horizontal="center" vertical="center"/>
    </xf>
    <xf numFmtId="10" fontId="15" fillId="6" borderId="129" xfId="54" applyNumberFormat="1" applyFont="1" applyFill="1" applyBorder="1" applyAlignment="1" applyProtection="1">
      <alignment horizontal="center" vertical="center"/>
    </xf>
    <xf numFmtId="10" fontId="15" fillId="6" borderId="130" xfId="54" applyNumberFormat="1" applyFont="1" applyFill="1" applyBorder="1" applyAlignment="1" applyProtection="1">
      <alignment horizontal="center" vertical="center"/>
    </xf>
    <xf numFmtId="10" fontId="15" fillId="6" borderId="131" xfId="54" applyNumberFormat="1" applyFont="1" applyFill="1" applyBorder="1" applyAlignment="1" applyProtection="1">
      <alignment horizontal="center" vertical="center"/>
    </xf>
    <xf numFmtId="0" fontId="14" fillId="6" borderId="9" xfId="49" applyFont="1" applyFill="1" applyBorder="1" applyAlignment="1">
      <alignment horizontal="center" vertical="center"/>
    </xf>
    <xf numFmtId="0" fontId="14" fillId="6" borderId="132" xfId="54" applyFont="1" applyFill="1" applyBorder="1" applyAlignment="1">
      <alignment horizontal="center" vertical="center"/>
    </xf>
    <xf numFmtId="2" fontId="14" fillId="6" borderId="109" xfId="54" applyNumberFormat="1" applyFont="1" applyFill="1" applyBorder="1" applyAlignment="1">
      <alignment horizontal="center" vertical="center"/>
    </xf>
    <xf numFmtId="2" fontId="14" fillId="6" borderId="92" xfId="54" applyNumberFormat="1" applyFont="1" applyFill="1" applyBorder="1" applyAlignment="1" applyProtection="1">
      <alignment horizontal="center" vertical="center"/>
    </xf>
    <xf numFmtId="2" fontId="14" fillId="6" borderId="10" xfId="54" applyNumberFormat="1" applyFont="1" applyFill="1" applyBorder="1" applyAlignment="1" applyProtection="1">
      <alignment horizontal="center" vertical="center"/>
    </xf>
    <xf numFmtId="37" fontId="14" fillId="6" borderId="92" xfId="54" applyNumberFormat="1" applyFont="1" applyFill="1" applyBorder="1" applyAlignment="1" applyProtection="1">
      <alignment horizontal="center" vertical="center"/>
    </xf>
    <xf numFmtId="10" fontId="14" fillId="6" borderId="10" xfId="54" applyNumberFormat="1" applyFont="1" applyFill="1" applyBorder="1" applyAlignment="1" applyProtection="1">
      <alignment horizontal="center" vertical="center"/>
    </xf>
    <xf numFmtId="10" fontId="14" fillId="6" borderId="133" xfId="54" applyNumberFormat="1" applyFont="1" applyFill="1" applyBorder="1" applyAlignment="1" applyProtection="1">
      <alignment horizontal="center" vertical="center"/>
    </xf>
    <xf numFmtId="10" fontId="15" fillId="6" borderId="93" xfId="54" applyNumberFormat="1" applyFont="1" applyFill="1" applyBorder="1" applyAlignment="1" applyProtection="1">
      <alignment horizontal="center" vertical="center"/>
    </xf>
    <xf numFmtId="10" fontId="14" fillId="6" borderId="132" xfId="54" applyNumberFormat="1" applyFont="1" applyFill="1" applyBorder="1" applyAlignment="1" applyProtection="1">
      <alignment horizontal="center" vertical="center"/>
    </xf>
    <xf numFmtId="37" fontId="14" fillId="6" borderId="10" xfId="54" applyNumberFormat="1" applyFont="1" applyFill="1" applyBorder="1" applyAlignment="1" applyProtection="1">
      <alignment horizontal="center" vertical="center"/>
    </xf>
    <xf numFmtId="10" fontId="14" fillId="6" borderId="92" xfId="54" applyNumberFormat="1" applyFont="1" applyFill="1" applyBorder="1" applyAlignment="1" applyProtection="1">
      <alignment horizontal="center" vertical="center"/>
    </xf>
    <xf numFmtId="10" fontId="15" fillId="6" borderId="134" xfId="54" applyNumberFormat="1" applyFont="1" applyFill="1" applyBorder="1" applyAlignment="1" applyProtection="1">
      <alignment horizontal="center" vertical="center"/>
    </xf>
    <xf numFmtId="10" fontId="15" fillId="6" borderId="135" xfId="54" applyNumberFormat="1" applyFont="1" applyFill="1" applyBorder="1" applyAlignment="1" applyProtection="1">
      <alignment horizontal="center" vertical="center"/>
    </xf>
    <xf numFmtId="0" fontId="14" fillId="6" borderId="40" xfId="54" applyFont="1" applyFill="1" applyBorder="1" applyAlignment="1">
      <alignment horizontal="center" vertical="center" wrapText="1"/>
    </xf>
    <xf numFmtId="0" fontId="14" fillId="6" borderId="136" xfId="49" applyFont="1" applyFill="1" applyBorder="1" applyAlignment="1">
      <alignment horizontal="center" vertical="center"/>
    </xf>
    <xf numFmtId="0" fontId="14" fillId="6" borderId="6" xfId="54" applyFont="1" applyFill="1" applyBorder="1" applyAlignment="1">
      <alignment horizontal="center" vertical="center"/>
    </xf>
    <xf numFmtId="37" fontId="14" fillId="6" borderId="125" xfId="54" applyNumberFormat="1" applyFont="1" applyFill="1" applyBorder="1" applyAlignment="1" applyProtection="1">
      <alignment horizontal="center" vertical="center"/>
    </xf>
    <xf numFmtId="43" fontId="14" fillId="6" borderId="107" xfId="57" applyFont="1" applyFill="1" applyBorder="1" applyAlignment="1" applyProtection="1">
      <alignment horizontal="center" vertical="center"/>
    </xf>
    <xf numFmtId="10" fontId="15" fillId="6" borderId="128" xfId="54" applyNumberFormat="1" applyFont="1" applyFill="1" applyBorder="1" applyAlignment="1" applyProtection="1">
      <alignment horizontal="center" vertical="center"/>
    </xf>
    <xf numFmtId="10" fontId="15" fillId="6" borderId="137" xfId="54" applyNumberFormat="1" applyFont="1" applyFill="1" applyBorder="1" applyAlignment="1" applyProtection="1">
      <alignment horizontal="center" vertical="center"/>
    </xf>
    <xf numFmtId="0" fontId="14" fillId="6" borderId="138" xfId="49" applyFont="1" applyFill="1" applyBorder="1" applyAlignment="1">
      <alignment horizontal="center" vertical="center"/>
    </xf>
    <xf numFmtId="10" fontId="15" fillId="6" borderId="139" xfId="54" applyNumberFormat="1" applyFont="1" applyFill="1" applyBorder="1" applyAlignment="1" applyProtection="1">
      <alignment horizontal="center" vertical="center"/>
    </xf>
    <xf numFmtId="0" fontId="14" fillId="6" borderId="110" xfId="49" applyFont="1" applyFill="1" applyBorder="1" applyAlignment="1">
      <alignment horizontal="center" vertical="center"/>
    </xf>
    <xf numFmtId="0" fontId="14" fillId="6" borderId="10" xfId="54" applyFont="1" applyFill="1" applyBorder="1" applyAlignment="1">
      <alignment horizontal="center" vertical="center"/>
    </xf>
    <xf numFmtId="37" fontId="14" fillId="6" borderId="132" xfId="54" applyNumberFormat="1" applyFont="1" applyFill="1" applyBorder="1" applyAlignment="1" applyProtection="1">
      <alignment horizontal="center" vertical="center"/>
    </xf>
    <xf numFmtId="43" fontId="14" fillId="6" borderId="140" xfId="57" applyFont="1" applyFill="1" applyBorder="1" applyAlignment="1" applyProtection="1">
      <alignment horizontal="center" vertical="center"/>
    </xf>
    <xf numFmtId="10" fontId="15" fillId="6" borderId="133" xfId="54" applyNumberFormat="1" applyFont="1" applyFill="1" applyBorder="1" applyAlignment="1" applyProtection="1">
      <alignment horizontal="center" vertical="center"/>
    </xf>
    <xf numFmtId="10" fontId="15" fillId="6" borderId="141" xfId="54" applyNumberFormat="1" applyFont="1" applyFill="1" applyBorder="1" applyAlignment="1" applyProtection="1">
      <alignment horizontal="center" vertical="center"/>
    </xf>
    <xf numFmtId="0" fontId="15" fillId="6" borderId="38" xfId="20" applyFont="1" applyFill="1" applyBorder="1" applyAlignment="1">
      <alignment horizontal="center" vertical="center" wrapText="1"/>
    </xf>
    <xf numFmtId="0" fontId="15" fillId="6" borderId="39" xfId="20" applyFont="1" applyFill="1" applyBorder="1" applyAlignment="1">
      <alignment horizontal="center" vertical="center" wrapText="1"/>
    </xf>
    <xf numFmtId="0" fontId="15" fillId="6" borderId="40" xfId="20" applyFont="1" applyFill="1" applyBorder="1" applyAlignment="1">
      <alignment horizontal="center" vertical="center" wrapText="1"/>
    </xf>
    <xf numFmtId="0" fontId="44" fillId="6" borderId="14" xfId="0" applyFont="1" applyFill="1" applyBorder="1" applyAlignment="1">
      <alignment horizontal="center" vertical="center" shrinkToFit="1"/>
    </xf>
    <xf numFmtId="0" fontId="44" fillId="6" borderId="15" xfId="0" applyFont="1" applyFill="1" applyBorder="1" applyAlignment="1">
      <alignment horizontal="center" vertical="center" shrinkToFit="1"/>
    </xf>
    <xf numFmtId="0" fontId="44" fillId="6" borderId="16" xfId="0" applyFont="1" applyFill="1" applyBorder="1" applyAlignment="1">
      <alignment horizontal="center" vertical="center" shrinkToFit="1"/>
    </xf>
    <xf numFmtId="0" fontId="14" fillId="6" borderId="60" xfId="0" applyFont="1" applyFill="1" applyBorder="1" applyAlignment="1">
      <alignment horizontal="center" vertical="center" shrinkToFit="1"/>
    </xf>
    <xf numFmtId="0" fontId="14" fillId="6" borderId="15" xfId="0" applyFont="1" applyFill="1" applyBorder="1" applyAlignment="1">
      <alignment horizontal="center" vertical="center" shrinkToFit="1"/>
    </xf>
    <xf numFmtId="0" fontId="14" fillId="6" borderId="99" xfId="0" applyFont="1" applyFill="1" applyBorder="1" applyAlignment="1">
      <alignment horizontal="center" vertical="center" shrinkToFit="1"/>
    </xf>
    <xf numFmtId="0" fontId="14" fillId="6" borderId="35" xfId="0" applyFont="1" applyFill="1" applyBorder="1" applyAlignment="1">
      <alignment horizontal="center" vertical="center" shrinkToFit="1"/>
    </xf>
    <xf numFmtId="0" fontId="14" fillId="6" borderId="36" xfId="0" applyFont="1" applyFill="1" applyBorder="1" applyAlignment="1">
      <alignment horizontal="center" vertical="center" shrinkToFit="1"/>
    </xf>
    <xf numFmtId="0" fontId="14" fillId="6" borderId="37" xfId="0" applyFont="1" applyFill="1" applyBorder="1" applyAlignment="1">
      <alignment horizontal="center" vertical="center" shrinkToFit="1"/>
    </xf>
    <xf numFmtId="0" fontId="14" fillId="6" borderId="38"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14" fillId="6" borderId="40" xfId="0" applyFont="1" applyFill="1" applyBorder="1" applyAlignment="1">
      <alignment horizontal="center" vertical="center" shrinkToFit="1"/>
    </xf>
    <xf numFmtId="0" fontId="44" fillId="6" borderId="102" xfId="0" applyFont="1" applyFill="1" applyBorder="1" applyAlignment="1">
      <alignment horizontal="center" vertical="center" shrinkToFit="1"/>
    </xf>
    <xf numFmtId="0" fontId="44" fillId="6" borderId="103" xfId="0" applyFont="1" applyFill="1" applyBorder="1" applyAlignment="1">
      <alignment horizontal="center" vertical="center" shrinkToFit="1"/>
    </xf>
    <xf numFmtId="0" fontId="44" fillId="6" borderId="104" xfId="0" applyFont="1" applyFill="1" applyBorder="1" applyAlignment="1">
      <alignment horizontal="center" vertical="center" shrinkToFit="1"/>
    </xf>
    <xf numFmtId="0" fontId="15" fillId="6" borderId="14" xfId="0" applyFont="1" applyFill="1" applyBorder="1" applyAlignment="1">
      <alignment horizontal="center" vertical="center" shrinkToFit="1"/>
    </xf>
    <xf numFmtId="0" fontId="15" fillId="6" borderId="16"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15" fillId="6" borderId="11" xfId="0" applyFont="1" applyFill="1" applyBorder="1" applyAlignment="1">
      <alignment horizontal="center" vertical="center" shrinkToFit="1"/>
    </xf>
    <xf numFmtId="0" fontId="14" fillId="6" borderId="0" xfId="0" applyFont="1" applyFill="1" applyBorder="1" applyAlignment="1">
      <alignment horizontal="center" vertical="center" shrinkToFit="1"/>
    </xf>
    <xf numFmtId="0" fontId="44" fillId="6" borderId="94" xfId="0" applyFont="1" applyFill="1" applyBorder="1" applyAlignment="1">
      <alignment horizontal="center" vertical="center" shrinkToFit="1"/>
    </xf>
    <xf numFmtId="0" fontId="44" fillId="6" borderId="96" xfId="0" applyFont="1" applyFill="1" applyBorder="1" applyAlignment="1">
      <alignment horizontal="center" vertical="center" shrinkToFit="1"/>
    </xf>
    <xf numFmtId="0" fontId="44" fillId="6" borderId="98" xfId="0" applyFont="1" applyFill="1" applyBorder="1" applyAlignment="1">
      <alignment horizontal="center" vertical="center" shrinkToFit="1"/>
    </xf>
    <xf numFmtId="0" fontId="14" fillId="6" borderId="44" xfId="0" applyFont="1" applyFill="1" applyBorder="1" applyAlignment="1">
      <alignment horizontal="center" vertical="center" shrinkToFit="1"/>
    </xf>
    <xf numFmtId="0" fontId="14" fillId="6" borderId="45" xfId="0" applyFont="1" applyFill="1" applyBorder="1" applyAlignment="1">
      <alignment horizontal="center" vertical="center" shrinkToFit="1"/>
    </xf>
    <xf numFmtId="14" fontId="44" fillId="10" borderId="9" xfId="0" applyNumberFormat="1" applyFont="1" applyFill="1" applyBorder="1" applyAlignment="1">
      <alignment horizontal="center"/>
    </xf>
    <xf numFmtId="14" fontId="44" fillId="10" borderId="31" xfId="0" applyNumberFormat="1" applyFont="1" applyFill="1" applyBorder="1" applyAlignment="1">
      <alignment horizontal="center"/>
    </xf>
    <xf numFmtId="0" fontId="46" fillId="10" borderId="79" xfId="110" applyFont="1" applyFill="1" applyBorder="1" applyAlignment="1">
      <alignment horizontal="left"/>
    </xf>
    <xf numFmtId="0" fontId="46" fillId="10" borderId="80" xfId="110" applyFont="1" applyFill="1" applyBorder="1" applyAlignment="1">
      <alignment horizontal="left"/>
    </xf>
    <xf numFmtId="0" fontId="46" fillId="10" borderId="3" xfId="110" applyFont="1" applyFill="1" applyBorder="1" applyAlignment="1">
      <alignment horizontal="left"/>
    </xf>
    <xf numFmtId="0" fontId="46" fillId="10" borderId="118" xfId="110" applyFont="1" applyFill="1" applyBorder="1" applyAlignment="1">
      <alignment horizontal="left"/>
    </xf>
    <xf numFmtId="0" fontId="46" fillId="10" borderId="120" xfId="110" applyFont="1" applyFill="1" applyBorder="1" applyAlignment="1">
      <alignment horizontal="left"/>
    </xf>
    <xf numFmtId="0" fontId="46" fillId="10" borderId="121" xfId="110" applyFont="1" applyFill="1" applyBorder="1" applyAlignment="1">
      <alignment horizontal="left"/>
    </xf>
    <xf numFmtId="0" fontId="46" fillId="11" borderId="33" xfId="110" applyFont="1" applyFill="1" applyBorder="1" applyAlignment="1">
      <alignment horizontal="center"/>
    </xf>
    <xf numFmtId="0" fontId="46" fillId="11" borderId="28" xfId="110" applyFont="1" applyFill="1" applyBorder="1" applyAlignment="1">
      <alignment horizontal="center"/>
    </xf>
    <xf numFmtId="0" fontId="46" fillId="11" borderId="58" xfId="110" applyFont="1" applyFill="1" applyBorder="1" applyAlignment="1">
      <alignment horizontal="center"/>
    </xf>
    <xf numFmtId="0" fontId="15" fillId="6" borderId="14" xfId="23" applyFont="1" applyFill="1" applyBorder="1" applyAlignment="1">
      <alignment horizontal="center"/>
    </xf>
    <xf numFmtId="0" fontId="15" fillId="6" borderId="15" xfId="23" applyFont="1" applyFill="1" applyBorder="1" applyAlignment="1">
      <alignment horizontal="center"/>
    </xf>
    <xf numFmtId="0" fontId="15" fillId="6" borderId="16" xfId="23" applyFont="1" applyFill="1" applyBorder="1" applyAlignment="1">
      <alignment horizontal="center"/>
    </xf>
    <xf numFmtId="0" fontId="14" fillId="6" borderId="7" xfId="0" applyFont="1" applyFill="1" applyBorder="1" applyAlignment="1">
      <alignment horizontal="center"/>
    </xf>
    <xf numFmtId="0" fontId="14" fillId="6" borderId="0" xfId="0" applyFont="1" applyFill="1" applyBorder="1" applyAlignment="1">
      <alignment horizontal="center"/>
    </xf>
    <xf numFmtId="0" fontId="14" fillId="6" borderId="8" xfId="0" applyFont="1" applyFill="1" applyBorder="1" applyAlignment="1">
      <alignment horizontal="center"/>
    </xf>
    <xf numFmtId="0" fontId="14" fillId="6" borderId="14" xfId="0" applyFont="1" applyFill="1" applyBorder="1" applyAlignment="1">
      <alignment horizontal="center"/>
    </xf>
    <xf numFmtId="0" fontId="14" fillId="6" borderId="15" xfId="0" applyFont="1" applyFill="1" applyBorder="1" applyAlignment="1">
      <alignment horizontal="center"/>
    </xf>
    <xf numFmtId="0" fontId="14" fillId="6" borderId="16" xfId="0" applyFont="1" applyFill="1" applyBorder="1" applyAlignment="1">
      <alignment horizontal="center"/>
    </xf>
    <xf numFmtId="0" fontId="15" fillId="6" borderId="35" xfId="0" applyFont="1" applyFill="1" applyBorder="1" applyAlignment="1">
      <alignment horizontal="center"/>
    </xf>
    <xf numFmtId="0" fontId="15" fillId="6" borderId="36" xfId="0" applyFont="1" applyFill="1" applyBorder="1" applyAlignment="1">
      <alignment horizontal="center"/>
    </xf>
    <xf numFmtId="0" fontId="15" fillId="6" borderId="37" xfId="0" applyFont="1" applyFill="1" applyBorder="1" applyAlignment="1">
      <alignment horizontal="center"/>
    </xf>
    <xf numFmtId="0" fontId="14" fillId="6" borderId="10" xfId="0" applyFont="1" applyFill="1" applyBorder="1" applyAlignment="1">
      <alignment horizontal="center"/>
    </xf>
    <xf numFmtId="0" fontId="14" fillId="6" borderId="12" xfId="0" applyFont="1" applyFill="1" applyBorder="1" applyAlignment="1">
      <alignment horizontal="center"/>
    </xf>
    <xf numFmtId="0" fontId="15" fillId="6" borderId="5" xfId="49" applyFont="1" applyFill="1" applyBorder="1" applyAlignment="1" applyProtection="1">
      <alignment horizontal="center" vertical="center"/>
      <protection hidden="1"/>
    </xf>
    <xf numFmtId="0" fontId="15" fillId="6" borderId="6" xfId="49" applyFont="1" applyFill="1" applyBorder="1" applyAlignment="1" applyProtection="1">
      <alignment horizontal="center" vertical="center"/>
      <protection hidden="1"/>
    </xf>
    <xf numFmtId="0" fontId="15" fillId="6" borderId="11" xfId="49" applyFont="1" applyFill="1" applyBorder="1" applyAlignment="1" applyProtection="1">
      <alignment horizontal="center" vertical="center"/>
      <protection hidden="1"/>
    </xf>
    <xf numFmtId="0" fontId="14" fillId="6" borderId="7" xfId="49" applyFont="1" applyFill="1" applyBorder="1" applyAlignment="1" applyProtection="1">
      <alignment horizontal="center" vertical="center"/>
      <protection hidden="1"/>
    </xf>
    <xf numFmtId="0" fontId="14" fillId="6" borderId="0" xfId="49" applyFont="1" applyFill="1" applyBorder="1" applyAlignment="1" applyProtection="1">
      <alignment horizontal="center" vertical="center"/>
      <protection hidden="1"/>
    </xf>
    <xf numFmtId="0" fontId="14" fillId="6" borderId="8" xfId="49" applyFont="1" applyFill="1" applyBorder="1" applyAlignment="1" applyProtection="1">
      <alignment horizontal="center" vertical="center"/>
      <protection hidden="1"/>
    </xf>
    <xf numFmtId="165" fontId="14" fillId="6" borderId="7" xfId="51" applyNumberFormat="1" applyFont="1" applyFill="1" applyBorder="1" applyAlignment="1" applyProtection="1">
      <alignment horizontal="center" vertical="center"/>
      <protection hidden="1"/>
    </xf>
    <xf numFmtId="165" fontId="14" fillId="6" borderId="0" xfId="51" applyNumberFormat="1" applyFont="1" applyFill="1" applyBorder="1" applyAlignment="1" applyProtection="1">
      <alignment horizontal="center" vertical="center"/>
      <protection hidden="1"/>
    </xf>
    <xf numFmtId="165" fontId="14" fillId="6" borderId="8" xfId="51" applyNumberFormat="1" applyFont="1" applyFill="1" applyBorder="1" applyAlignment="1" applyProtection="1">
      <alignment horizontal="center" vertical="center"/>
      <protection hidden="1"/>
    </xf>
    <xf numFmtId="0" fontId="15" fillId="6" borderId="14" xfId="49" applyFont="1" applyFill="1" applyBorder="1" applyAlignment="1">
      <alignment horizontal="center" vertical="center"/>
    </xf>
    <xf numFmtId="0" fontId="15" fillId="6" borderId="15" xfId="49" applyFont="1" applyFill="1" applyBorder="1" applyAlignment="1">
      <alignment horizontal="center" vertical="center"/>
    </xf>
    <xf numFmtId="0" fontId="15" fillId="6" borderId="16" xfId="49" applyFont="1" applyFill="1" applyBorder="1" applyAlignment="1">
      <alignment horizontal="center" vertical="center"/>
    </xf>
    <xf numFmtId="0" fontId="15" fillId="6" borderId="5" xfId="49" applyFont="1" applyFill="1" applyBorder="1" applyAlignment="1">
      <alignment horizontal="center" vertical="center"/>
    </xf>
    <xf numFmtId="0" fontId="15" fillId="6" borderId="11" xfId="49" applyFont="1" applyFill="1" applyBorder="1" applyAlignment="1">
      <alignment horizontal="center" vertical="center"/>
    </xf>
    <xf numFmtId="0" fontId="14" fillId="6" borderId="5" xfId="49" applyFont="1" applyFill="1" applyBorder="1" applyAlignment="1">
      <alignment horizontal="center" vertical="center"/>
    </xf>
    <xf numFmtId="0" fontId="14" fillId="6" borderId="6" xfId="49" applyFont="1" applyFill="1" applyBorder="1" applyAlignment="1">
      <alignment horizontal="center" vertical="center"/>
    </xf>
    <xf numFmtId="0" fontId="14" fillId="6" borderId="7" xfId="49" applyFont="1" applyFill="1" applyBorder="1" applyAlignment="1">
      <alignment horizontal="center" vertical="center"/>
    </xf>
    <xf numFmtId="0" fontId="14" fillId="6" borderId="0" xfId="49" applyFont="1" applyFill="1" applyBorder="1" applyAlignment="1">
      <alignment horizontal="center" vertical="center"/>
    </xf>
    <xf numFmtId="0" fontId="14" fillId="6" borderId="14" xfId="49" applyFont="1" applyFill="1" applyBorder="1" applyAlignment="1">
      <alignment horizontal="center" vertical="center"/>
    </xf>
    <xf numFmtId="0" fontId="14" fillId="6" borderId="16" xfId="49" applyFont="1" applyFill="1" applyBorder="1" applyAlignment="1">
      <alignment horizontal="center" vertical="center"/>
    </xf>
    <xf numFmtId="0" fontId="15" fillId="6" borderId="14" xfId="0" applyFont="1" applyFill="1" applyBorder="1" applyAlignment="1">
      <alignment horizontal="center"/>
    </xf>
    <xf numFmtId="0" fontId="15" fillId="6" borderId="15" xfId="0" applyFont="1" applyFill="1" applyBorder="1" applyAlignment="1">
      <alignment horizontal="center"/>
    </xf>
    <xf numFmtId="0" fontId="15" fillId="6" borderId="16" xfId="0" applyFont="1" applyFill="1" applyBorder="1" applyAlignment="1">
      <alignment horizontal="center"/>
    </xf>
    <xf numFmtId="10" fontId="0" fillId="6" borderId="5" xfId="0" applyNumberFormat="1" applyFill="1" applyBorder="1" applyAlignment="1">
      <alignment horizontal="center" vertical="center"/>
    </xf>
    <xf numFmtId="10" fontId="0" fillId="6" borderId="6" xfId="0" applyNumberFormat="1" applyFill="1" applyBorder="1" applyAlignment="1">
      <alignment horizontal="center" vertical="center"/>
    </xf>
    <xf numFmtId="10" fontId="0" fillId="6" borderId="11" xfId="0" applyNumberFormat="1" applyFill="1" applyBorder="1" applyAlignment="1">
      <alignment horizontal="center" vertical="center"/>
    </xf>
    <xf numFmtId="10" fontId="15" fillId="6" borderId="5" xfId="0" applyNumberFormat="1" applyFont="1" applyFill="1" applyBorder="1" applyAlignment="1">
      <alignment horizontal="center" vertical="center"/>
    </xf>
    <xf numFmtId="10" fontId="15" fillId="6" borderId="6" xfId="0" applyNumberFormat="1" applyFont="1" applyFill="1" applyBorder="1" applyAlignment="1">
      <alignment horizontal="center" vertical="center"/>
    </xf>
    <xf numFmtId="10" fontId="15" fillId="6" borderId="11" xfId="0" applyNumberFormat="1" applyFont="1" applyFill="1" applyBorder="1" applyAlignment="1">
      <alignment horizontal="center" vertical="center"/>
    </xf>
    <xf numFmtId="0" fontId="14" fillId="6" borderId="35" xfId="0" applyFont="1" applyFill="1" applyBorder="1" applyAlignment="1">
      <alignment horizontal="center"/>
    </xf>
    <xf numFmtId="0" fontId="14" fillId="6" borderId="36" xfId="0" applyFont="1" applyFill="1" applyBorder="1" applyAlignment="1">
      <alignment horizontal="center"/>
    </xf>
    <xf numFmtId="0" fontId="14" fillId="6" borderId="37" xfId="0" applyFont="1" applyFill="1" applyBorder="1" applyAlignment="1">
      <alignment horizontal="center"/>
    </xf>
    <xf numFmtId="0" fontId="15" fillId="6" borderId="38" xfId="54" applyFont="1" applyFill="1" applyBorder="1" applyAlignment="1">
      <alignment horizontal="center" vertical="center"/>
    </xf>
    <xf numFmtId="0" fontId="15" fillId="6" borderId="39" xfId="54" applyFont="1" applyFill="1" applyBorder="1" applyAlignment="1">
      <alignment horizontal="center" vertical="center"/>
    </xf>
    <xf numFmtId="0" fontId="15" fillId="6" borderId="40" xfId="54" applyFont="1" applyFill="1" applyBorder="1" applyAlignment="1">
      <alignment horizontal="center" vertical="center"/>
    </xf>
    <xf numFmtId="0" fontId="15" fillId="6" borderId="35"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37" xfId="0" applyFont="1" applyFill="1" applyBorder="1" applyAlignment="1">
      <alignment horizontal="center" vertical="center"/>
    </xf>
    <xf numFmtId="0" fontId="15" fillId="6" borderId="38" xfId="54" applyFont="1" applyFill="1" applyBorder="1" applyAlignment="1" applyProtection="1">
      <alignment horizontal="center" vertical="center"/>
    </xf>
    <xf numFmtId="0" fontId="15" fillId="6" borderId="39" xfId="54" applyFont="1" applyFill="1" applyBorder="1" applyAlignment="1" applyProtection="1">
      <alignment horizontal="center" vertical="center"/>
    </xf>
    <xf numFmtId="0" fontId="15" fillId="6" borderId="40" xfId="54" applyFont="1" applyFill="1" applyBorder="1" applyAlignment="1" applyProtection="1">
      <alignment horizontal="center" vertical="center"/>
    </xf>
    <xf numFmtId="0" fontId="14" fillId="6" borderId="6" xfId="0" applyFont="1" applyFill="1" applyBorder="1" applyAlignment="1">
      <alignment horizontal="center" vertical="center"/>
    </xf>
    <xf numFmtId="0" fontId="0" fillId="6" borderId="11" xfId="0"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4" fillId="6" borderId="29" xfId="0" applyFont="1" applyFill="1" applyBorder="1" applyAlignment="1">
      <alignment horizontal="center" vertical="center"/>
    </xf>
    <xf numFmtId="0" fontId="14" fillId="6" borderId="24"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5" xfId="0" applyFont="1" applyFill="1" applyBorder="1" applyAlignment="1">
      <alignment horizontal="center" vertical="center"/>
    </xf>
    <xf numFmtId="0" fontId="15" fillId="6" borderId="14" xfId="23" applyFont="1" applyFill="1" applyBorder="1" applyAlignment="1">
      <alignment horizontal="center" vertical="center"/>
    </xf>
    <xf numFmtId="0" fontId="15" fillId="6" borderId="15" xfId="23" applyFont="1" applyFill="1" applyBorder="1" applyAlignment="1">
      <alignment horizontal="center" vertical="center"/>
    </xf>
    <xf numFmtId="0" fontId="15" fillId="6" borderId="16" xfId="23" applyFont="1" applyFill="1" applyBorder="1" applyAlignment="1">
      <alignment horizontal="center" vertical="center"/>
    </xf>
    <xf numFmtId="0" fontId="15" fillId="6" borderId="5"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2" xfId="0" applyFont="1" applyFill="1" applyBorder="1" applyAlignment="1">
      <alignment horizontal="center" vertical="center" wrapText="1"/>
    </xf>
  </cellXfs>
  <cellStyles count="113">
    <cellStyle name="_x0010_“+ˆÉ•?pý¤" xfId="1"/>
    <cellStyle name="_x0010_“+ˆÉ•?pý¤ 2" xfId="62"/>
    <cellStyle name="Actual Date" xfId="2"/>
    <cellStyle name="Comma" xfId="57" builtinId="3"/>
    <cellStyle name="Comma 2" xfId="32"/>
    <cellStyle name="Comma 2 106" xfId="3"/>
    <cellStyle name="Comma 2 2" xfId="48"/>
    <cellStyle name="Comma 2 2 2" xfId="90"/>
    <cellStyle name="Comma 2 3" xfId="51"/>
    <cellStyle name="Comma 2 4" xfId="76"/>
    <cellStyle name="Comma 2 5" xfId="106"/>
    <cellStyle name="Comma 3" xfId="34"/>
    <cellStyle name="Comma 3 2" xfId="78"/>
    <cellStyle name="Comma 4" xfId="39"/>
    <cellStyle name="Comma 4 2" xfId="82"/>
    <cellStyle name="Comma 5" xfId="45"/>
    <cellStyle name="Comma 5 2" xfId="87"/>
    <cellStyle name="Comma 6" xfId="100"/>
    <cellStyle name="Comma 7" xfId="103"/>
    <cellStyle name="Comma 8" xfId="111"/>
    <cellStyle name="Comma0" xfId="4"/>
    <cellStyle name="Currency" xfId="109" builtinId="4"/>
    <cellStyle name="Currency 2" xfId="35"/>
    <cellStyle name="Currency 2 2" xfId="79"/>
    <cellStyle name="Currency 2 3" xfId="108"/>
    <cellStyle name="Currency 3" xfId="41"/>
    <cellStyle name="Date" xfId="5"/>
    <cellStyle name="Fixed" xfId="6"/>
    <cellStyle name="Grey" xfId="7"/>
    <cellStyle name="Grey 2" xfId="63"/>
    <cellStyle name="HEADER" xfId="8"/>
    <cellStyle name="Heading1" xfId="9"/>
    <cellStyle name="Heading2" xfId="10"/>
    <cellStyle name="HIGHLIGHT" xfId="11"/>
    <cellStyle name="Input [yellow]" xfId="12"/>
    <cellStyle name="Input [yellow] 2" xfId="64"/>
    <cellStyle name="no dec" xfId="13"/>
    <cellStyle name="Normal" xfId="0" builtinId="0"/>
    <cellStyle name="Normal - Style1" xfId="14"/>
    <cellStyle name="Normal 10" xfId="15"/>
    <cellStyle name="Normal 10 2" xfId="65"/>
    <cellStyle name="Normal 11" xfId="44"/>
    <cellStyle name="Normal 11 2" xfId="86"/>
    <cellStyle name="Normal 12" xfId="16"/>
    <cellStyle name="Normal 12 2" xfId="66"/>
    <cellStyle name="Normal 13" xfId="17"/>
    <cellStyle name="Normal 13 2" xfId="67"/>
    <cellStyle name="Normal 14" xfId="18"/>
    <cellStyle name="Normal 14 2" xfId="68"/>
    <cellStyle name="Normal 15" xfId="52"/>
    <cellStyle name="Normal 15 2" xfId="54"/>
    <cellStyle name="Normal 15 3" xfId="91"/>
    <cellStyle name="Normal 16" xfId="53"/>
    <cellStyle name="Normal 16 2" xfId="92"/>
    <cellStyle name="Normal 17" xfId="58"/>
    <cellStyle name="Normal 17 2" xfId="95"/>
    <cellStyle name="Normal 18" xfId="56"/>
    <cellStyle name="Normal 18 2" xfId="94"/>
    <cellStyle name="Normal 19" xfId="55"/>
    <cellStyle name="Normal 19 2" xfId="93"/>
    <cellStyle name="Normal 2" xfId="30"/>
    <cellStyle name="Normal 2 2" xfId="38"/>
    <cellStyle name="Normal 2 3" xfId="46"/>
    <cellStyle name="Normal 2 3 2" xfId="88"/>
    <cellStyle name="Normal 2 4" xfId="49"/>
    <cellStyle name="Normal 2 5" xfId="74"/>
    <cellStyle name="Normal 2 6" xfId="105"/>
    <cellStyle name="Normal 20" xfId="59"/>
    <cellStyle name="Normal 20 2" xfId="96"/>
    <cellStyle name="Normal 21" xfId="60"/>
    <cellStyle name="Normal 21 2" xfId="97"/>
    <cellStyle name="Normal 22" xfId="61"/>
    <cellStyle name="Normal 22 2" xfId="98"/>
    <cellStyle name="Normal 23" xfId="99"/>
    <cellStyle name="Normal 24" xfId="102"/>
    <cellStyle name="Normal 25" xfId="110"/>
    <cellStyle name="Normal 26" xfId="112"/>
    <cellStyle name="Normal 3" xfId="33"/>
    <cellStyle name="Normal 3 2" xfId="77"/>
    <cellStyle name="Normal 4" xfId="37"/>
    <cellStyle name="Normal 4 2" xfId="81"/>
    <cellStyle name="Normal 4 26" xfId="19"/>
    <cellStyle name="Normal 4 26 2" xfId="69"/>
    <cellStyle name="Normal 5" xfId="42"/>
    <cellStyle name="Normal 5 2" xfId="84"/>
    <cellStyle name="Normal 6" xfId="43"/>
    <cellStyle name="Normal 6 2" xfId="85"/>
    <cellStyle name="Normal 7" xfId="20"/>
    <cellStyle name="Normal 7 2" xfId="70"/>
    <cellStyle name="Normal 8" xfId="21"/>
    <cellStyle name="Normal 8 2" xfId="71"/>
    <cellStyle name="Normal 9" xfId="22"/>
    <cellStyle name="Normal 9 2" xfId="72"/>
    <cellStyle name="Normal_Stack Loss Table" xfId="23"/>
    <cellStyle name="Percent" xfId="24" builtinId="5"/>
    <cellStyle name="Percent [2]" xfId="25"/>
    <cellStyle name="Percent 2" xfId="31"/>
    <cellStyle name="Percent 2 2" xfId="47"/>
    <cellStyle name="Percent 2 2 2" xfId="89"/>
    <cellStyle name="Percent 2 3" xfId="50"/>
    <cellStyle name="Percent 2 4" xfId="75"/>
    <cellStyle name="Percent 2 5" xfId="107"/>
    <cellStyle name="Percent 3" xfId="36"/>
    <cellStyle name="Percent 3 2" xfId="80"/>
    <cellStyle name="Percent 4" xfId="40"/>
    <cellStyle name="Percent 4 2" xfId="83"/>
    <cellStyle name="Percent 5" xfId="101"/>
    <cellStyle name="Percent 6" xfId="104"/>
    <cellStyle name="Total" xfId="26" builtinId="25" customBuiltin="1"/>
    <cellStyle name="Unprot" xfId="27"/>
    <cellStyle name="Unprot 2" xfId="73"/>
    <cellStyle name="Unprot$" xfId="28"/>
    <cellStyle name="Unprotect" xfId="29"/>
  </cellStyles>
  <dxfs count="205">
    <dxf>
      <fill>
        <patternFill>
          <bgColor theme="0"/>
        </patternFill>
      </fill>
    </dxf>
    <dxf>
      <fill>
        <patternFill>
          <bgColor theme="0"/>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ont>
        <color auto="1"/>
      </font>
      <fill>
        <patternFill>
          <bgColor rgb="FFC0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theme="0"/>
        </patternFill>
      </fill>
    </dxf>
    <dxf>
      <fill>
        <patternFill>
          <bgColor rgb="FF005596"/>
        </patternFill>
      </fill>
    </dxf>
    <dxf>
      <fill>
        <patternFill>
          <bgColor rgb="FF005596"/>
        </patternFill>
      </fill>
    </dxf>
    <dxf>
      <fill>
        <patternFill>
          <bgColor theme="0"/>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
      <fill>
        <patternFill>
          <bgColor rgb="FF005596"/>
        </patternFill>
      </fill>
    </dxf>
  </dxfs>
  <tableStyles count="0" defaultTableStyle="TableStyleMedium9" defaultPivotStyle="PivotStyleLight16"/>
  <colors>
    <mruColors>
      <color rgb="FF005596"/>
      <color rgb="FFFFFFFF"/>
      <color rgb="FF009530"/>
      <color rgb="FF009431"/>
      <color rgb="FF00812A"/>
      <color rgb="FFFF850D"/>
      <color rgb="FFED6945"/>
      <color rgb="FFFFFF99"/>
      <color rgb="FFCCFFCC"/>
      <color rgb="FFFC523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Therms/Mo</a:t>
            </a:r>
          </a:p>
        </c:rich>
      </c:tx>
      <c:overlay val="1"/>
    </c:title>
    <c:autoTitleDeleted val="0"/>
    <c:plotArea>
      <c:layout>
        <c:manualLayout>
          <c:layoutTarget val="inner"/>
          <c:xMode val="edge"/>
          <c:yMode val="edge"/>
          <c:x val="0.18840529308836398"/>
          <c:y val="0.13473388743073783"/>
          <c:w val="0.78937248468941379"/>
          <c:h val="0.71750400991542729"/>
        </c:manualLayout>
      </c:layout>
      <c:lineChart>
        <c:grouping val="standard"/>
        <c:varyColors val="0"/>
        <c:ser>
          <c:idx val="0"/>
          <c:order val="0"/>
          <c:tx>
            <c:strRef>
              <c:f>'Utility Data'!$D$8</c:f>
              <c:strCache>
                <c:ptCount val="1"/>
                <c:pt idx="0">
                  <c:v>Therms</c:v>
                </c:pt>
              </c:strCache>
            </c:strRef>
          </c:tx>
          <c:spPr>
            <a:ln w="19050"/>
          </c:spPr>
          <c:marker>
            <c:symbol val="none"/>
          </c:marker>
          <c:cat>
            <c:multiLvlStrRef>
              <c:f>'Utility Data'!$B$9:$C$20</c:f>
            </c:multiLvlStrRef>
          </c:cat>
          <c:val>
            <c:numRef>
              <c:f>'Utility Data'!$D$9:$D$20</c:f>
              <c:numCache>
                <c:formatCode>General</c:formatCode>
                <c:ptCount val="12"/>
              </c:numCache>
            </c:numRef>
          </c:val>
          <c:smooth val="0"/>
        </c:ser>
        <c:dLbls>
          <c:showLegendKey val="0"/>
          <c:showVal val="0"/>
          <c:showCatName val="0"/>
          <c:showSerName val="0"/>
          <c:showPercent val="0"/>
          <c:showBubbleSize val="0"/>
        </c:dLbls>
        <c:marker val="1"/>
        <c:smooth val="0"/>
        <c:axId val="179640576"/>
        <c:axId val="179683712"/>
      </c:lineChart>
      <c:catAx>
        <c:axId val="179640576"/>
        <c:scaling>
          <c:orientation val="minMax"/>
        </c:scaling>
        <c:delete val="0"/>
        <c:axPos val="b"/>
        <c:title>
          <c:tx>
            <c:rich>
              <a:bodyPr/>
              <a:lstStyle/>
              <a:p>
                <a:pPr>
                  <a:defRPr baseline="0">
                    <a:latin typeface="Arial" pitchFamily="34" charset="0"/>
                  </a:defRPr>
                </a:pPr>
                <a:r>
                  <a:rPr lang="en-US" baseline="0">
                    <a:latin typeface="Arial" pitchFamily="34" charset="0"/>
                  </a:rPr>
                  <a:t>Date</a:t>
                </a:r>
              </a:p>
            </c:rich>
          </c:tx>
          <c:overlay val="0"/>
        </c:title>
        <c:numFmt formatCode="m/d;@" sourceLinked="0"/>
        <c:majorTickMark val="out"/>
        <c:minorTickMark val="none"/>
        <c:tickLblPos val="nextTo"/>
        <c:txPr>
          <a:bodyPr rot="-5400000" vert="horz"/>
          <a:lstStyle/>
          <a:p>
            <a:pPr>
              <a:defRPr/>
            </a:pPr>
            <a:endParaRPr lang="en-US"/>
          </a:p>
        </c:txPr>
        <c:crossAx val="179683712"/>
        <c:crosses val="autoZero"/>
        <c:auto val="1"/>
        <c:lblAlgn val="ctr"/>
        <c:lblOffset val="100"/>
        <c:noMultiLvlLbl val="1"/>
      </c:catAx>
      <c:valAx>
        <c:axId val="179683712"/>
        <c:scaling>
          <c:orientation val="minMax"/>
        </c:scaling>
        <c:delete val="0"/>
        <c:axPos val="l"/>
        <c:majorGridlines/>
        <c:title>
          <c:tx>
            <c:rich>
              <a:bodyPr rot="0" vert="horz"/>
              <a:lstStyle/>
              <a:p>
                <a:pPr>
                  <a:defRPr baseline="0">
                    <a:latin typeface="Arial" pitchFamily="34" charset="0"/>
                  </a:defRPr>
                </a:pPr>
                <a:r>
                  <a:rPr lang="en-US" baseline="0">
                    <a:latin typeface="Arial" pitchFamily="34" charset="0"/>
                  </a:rPr>
                  <a:t>Therms</a:t>
                </a:r>
              </a:p>
            </c:rich>
          </c:tx>
          <c:overlay val="0"/>
        </c:title>
        <c:numFmt formatCode="#,##0" sourceLinked="0"/>
        <c:majorTickMark val="out"/>
        <c:minorTickMark val="none"/>
        <c:tickLblPos val="nextTo"/>
        <c:txPr>
          <a:bodyPr/>
          <a:lstStyle/>
          <a:p>
            <a:pPr>
              <a:defRPr baseline="0">
                <a:latin typeface="Arial" pitchFamily="34" charset="0"/>
              </a:defRPr>
            </a:pPr>
            <a:endParaRPr lang="en-US"/>
          </a:p>
        </c:txPr>
        <c:crossAx val="1796405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2</xdr:col>
      <xdr:colOff>19049</xdr:colOff>
      <xdr:row>2</xdr:row>
      <xdr:rowOff>19052</xdr:rowOff>
    </xdr:from>
    <xdr:ext cx="10334625" cy="4333874"/>
    <xdr:sp macro="" textlink="">
      <xdr:nvSpPr>
        <xdr:cNvPr id="2" name="TextBox 1"/>
        <xdr:cNvSpPr txBox="1"/>
      </xdr:nvSpPr>
      <xdr:spPr>
        <a:xfrm>
          <a:off x="323849" y="266702"/>
          <a:ext cx="10334625" cy="4333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lang="en-US" sz="1400" b="1" u="none">
              <a:solidFill>
                <a:srgbClr val="005596"/>
              </a:solidFill>
              <a:latin typeface="Arial" pitchFamily="34" charset="0"/>
              <a:cs typeface="Arial" pitchFamily="34" charset="0"/>
            </a:rPr>
            <a:t>Custom</a:t>
          </a:r>
          <a:r>
            <a:rPr lang="en-US" sz="1400" b="1" u="none" baseline="0">
              <a:solidFill>
                <a:srgbClr val="005596"/>
              </a:solidFill>
              <a:latin typeface="Arial" pitchFamily="34" charset="0"/>
              <a:cs typeface="Arial" pitchFamily="34" charset="0"/>
            </a:rPr>
            <a:t> Incentives: </a:t>
          </a:r>
          <a:r>
            <a:rPr lang="en-US" sz="1400" b="1" u="none">
              <a:solidFill>
                <a:srgbClr val="005596"/>
              </a:solidFill>
              <a:latin typeface="Arial" pitchFamily="34" charset="0"/>
              <a:cs typeface="Arial" pitchFamily="34" charset="0"/>
            </a:rPr>
            <a:t>Burner</a:t>
          </a:r>
          <a:r>
            <a:rPr lang="en-US" sz="1400" b="1" u="none" baseline="0">
              <a:solidFill>
                <a:srgbClr val="005596"/>
              </a:solidFill>
              <a:latin typeface="Arial" pitchFamily="34" charset="0"/>
              <a:cs typeface="Arial" pitchFamily="34" charset="0"/>
            </a:rPr>
            <a:t> Replacement Calculator</a:t>
          </a:r>
        </a:p>
        <a:p>
          <a:pPr algn="ctr"/>
          <a:endParaRPr lang="en-US" sz="1100" u="sng" baseline="0">
            <a:latin typeface="Arial" pitchFamily="34" charset="0"/>
            <a:cs typeface="Arial" pitchFamily="34" charset="0"/>
          </a:endParaRPr>
        </a:p>
        <a:p>
          <a:pPr algn="l"/>
          <a:r>
            <a:rPr lang="en-US" sz="1100" u="none" baseline="0">
              <a:latin typeface="Arial" pitchFamily="34" charset="0"/>
              <a:cs typeface="Arial" pitchFamily="34" charset="0"/>
            </a:rPr>
            <a:t>Welcome. This document has been prepared by CLEAResult. </a:t>
          </a:r>
        </a:p>
        <a:p>
          <a:pPr algn="l"/>
          <a:r>
            <a:rPr lang="en-US" sz="1100" u="none" baseline="0">
              <a:latin typeface="Arial" pitchFamily="34" charset="0"/>
              <a:cs typeface="Arial" pitchFamily="34" charset="0"/>
            </a:rPr>
            <a:t>The purposes of the calculator is to assist with estimating the savings for a burner replacement project. This tool </a:t>
          </a:r>
        </a:p>
        <a:p>
          <a:pPr algn="l"/>
          <a:r>
            <a:rPr lang="en-US" sz="1100" u="none" baseline="0">
              <a:latin typeface="Arial" pitchFamily="34" charset="0"/>
              <a:cs typeface="Arial" pitchFamily="34" charset="0"/>
            </a:rPr>
            <a:t>can also be used to evaluate oxygen trim systems and parallel positioning systems.</a:t>
          </a:r>
        </a:p>
        <a:p>
          <a:pPr algn="l"/>
          <a:endParaRPr lang="en-US" sz="1100" baseline="0">
            <a:latin typeface="Arial" pitchFamily="34" charset="0"/>
            <a:cs typeface="Arial" pitchFamily="34" charset="0"/>
          </a:endParaRPr>
        </a:p>
        <a:p>
          <a:pPr lvl="0"/>
          <a:r>
            <a:rPr lang="en-US" sz="1100" b="1" baseline="0">
              <a:latin typeface="Arial" pitchFamily="34" charset="0"/>
              <a:cs typeface="Arial" pitchFamily="34" charset="0"/>
            </a:rPr>
            <a:t>1. </a:t>
          </a:r>
          <a:r>
            <a:rPr lang="en-US" sz="1100" baseline="0">
              <a:latin typeface="Arial" pitchFamily="34" charset="0"/>
              <a:cs typeface="Arial" pitchFamily="34" charset="0"/>
            </a:rPr>
            <a:t>All required fields are highlighted in </a:t>
          </a:r>
          <a:r>
            <a:rPr lang="en-US" sz="1100" baseline="0">
              <a:solidFill>
                <a:srgbClr val="005596"/>
              </a:solidFill>
              <a:latin typeface="Arial" pitchFamily="34" charset="0"/>
              <a:cs typeface="Arial" pitchFamily="34" charset="0"/>
            </a:rPr>
            <a:t>blue</a:t>
          </a:r>
          <a:r>
            <a:rPr lang="en-US" sz="1100" baseline="0">
              <a:latin typeface="Arial" pitchFamily="34" charset="0"/>
              <a:cs typeface="Arial" pitchFamily="34" charset="0"/>
            </a:rPr>
            <a:t>.</a:t>
          </a:r>
        </a:p>
        <a:p>
          <a:pPr lvl="0"/>
          <a:r>
            <a:rPr lang="en-US" sz="1100" b="1" baseline="0">
              <a:solidFill>
                <a:sysClr val="windowText" lastClr="000000"/>
              </a:solidFill>
              <a:latin typeface="Arial" pitchFamily="34" charset="0"/>
              <a:cs typeface="Arial" pitchFamily="34" charset="0"/>
            </a:rPr>
            <a:t>2. </a:t>
          </a:r>
          <a:r>
            <a:rPr lang="en-US" sz="1100" baseline="0">
              <a:solidFill>
                <a:sysClr val="windowText" lastClr="000000"/>
              </a:solidFill>
              <a:latin typeface="Arial" pitchFamily="34" charset="0"/>
              <a:cs typeface="Arial" pitchFamily="34" charset="0"/>
            </a:rPr>
            <a:t>Begin on the Inputs tab and follow the instructions on the screen.</a:t>
          </a:r>
        </a:p>
        <a:p>
          <a:pPr lvl="0"/>
          <a:r>
            <a:rPr lang="en-US" sz="1100" b="1" baseline="0">
              <a:solidFill>
                <a:sysClr val="windowText" lastClr="000000"/>
              </a:solidFill>
              <a:latin typeface="Arial" pitchFamily="34" charset="0"/>
              <a:cs typeface="Arial" pitchFamily="34" charset="0"/>
            </a:rPr>
            <a:t>3. </a:t>
          </a:r>
          <a:r>
            <a:rPr lang="en-US" sz="1100" baseline="0">
              <a:solidFill>
                <a:sysClr val="windowText" lastClr="000000"/>
              </a:solidFill>
              <a:latin typeface="Arial" pitchFamily="34" charset="0"/>
              <a:cs typeface="Arial" pitchFamily="34" charset="0"/>
            </a:rPr>
            <a:t>All required fields must be filled in for savings to be properly displayed.</a:t>
          </a:r>
        </a:p>
        <a:p>
          <a:pPr lvl="0"/>
          <a:r>
            <a:rPr lang="en-US" sz="1100" b="1" baseline="0">
              <a:solidFill>
                <a:sysClr val="windowText" lastClr="000000"/>
              </a:solidFill>
              <a:latin typeface="Arial" pitchFamily="34" charset="0"/>
              <a:cs typeface="Arial" pitchFamily="34" charset="0"/>
            </a:rPr>
            <a:t>4. </a:t>
          </a:r>
          <a:r>
            <a:rPr lang="en-US" sz="1100" baseline="0">
              <a:solidFill>
                <a:sysClr val="windowText" lastClr="000000"/>
              </a:solidFill>
              <a:latin typeface="Arial" pitchFamily="34" charset="0"/>
              <a:cs typeface="Arial" pitchFamily="34" charset="0"/>
            </a:rPr>
            <a:t>All tabs contain required fields with the exception of the Proposed tab.</a:t>
          </a:r>
        </a:p>
        <a:p>
          <a:pPr lvl="0"/>
          <a:r>
            <a:rPr lang="en-US" sz="1100" b="1" baseline="0">
              <a:solidFill>
                <a:sysClr val="windowText" lastClr="000000"/>
              </a:solidFill>
              <a:latin typeface="Arial" pitchFamily="34" charset="0"/>
              <a:cs typeface="Arial" pitchFamily="34" charset="0"/>
            </a:rPr>
            <a:t>5. </a:t>
          </a:r>
          <a:r>
            <a:rPr lang="en-US" sz="1100" baseline="0">
              <a:solidFill>
                <a:sysClr val="windowText" lastClr="000000"/>
              </a:solidFill>
              <a:latin typeface="Arial" pitchFamily="34" charset="0"/>
              <a:cs typeface="Arial" pitchFamily="34" charset="0"/>
            </a:rPr>
            <a:t>Currently, this spreadsheet can only model boilers that operate space conditioning terminal units or space conditioning terminal units and process equipment. A 100% process boiler cannot be modeled using this calculator. </a:t>
          </a:r>
        </a:p>
        <a:p>
          <a:r>
            <a:rPr lang="en-US" sz="1100" b="1" baseline="0">
              <a:solidFill>
                <a:sysClr val="windowText" lastClr="000000"/>
              </a:solidFill>
              <a:latin typeface="Arial" pitchFamily="34" charset="0"/>
              <a:cs typeface="Arial" pitchFamily="34" charset="0"/>
            </a:rPr>
            <a:t>6. </a:t>
          </a:r>
          <a:r>
            <a:rPr lang="en-US" sz="1100" b="0" baseline="0">
              <a:solidFill>
                <a:schemeClr val="dk1"/>
              </a:solidFill>
              <a:effectLst/>
              <a:latin typeface="Arial" pitchFamily="34" charset="0"/>
              <a:ea typeface="+mn-ea"/>
              <a:cs typeface="Arial" pitchFamily="34" charset="0"/>
            </a:rPr>
            <a:t>For technical support on this tool contract Jeremy Selwyn: Jeremy.Selwyn@CLEAResult.com</a:t>
          </a:r>
          <a:endParaRPr lang="en-US">
            <a:effectLst/>
            <a:latin typeface="Arial" pitchFamily="34" charset="0"/>
            <a:cs typeface="Arial" pitchFamily="34" charset="0"/>
          </a:endParaRPr>
        </a:p>
        <a:p>
          <a:pPr lvl="0"/>
          <a:endParaRPr lang="en-US" sz="1100" baseline="0">
            <a:solidFill>
              <a:sysClr val="windowText" lastClr="000000"/>
            </a:solidFill>
            <a:latin typeface="Arial" pitchFamily="34" charset="0"/>
            <a:cs typeface="Arial" pitchFamily="34" charset="0"/>
          </a:endParaRPr>
        </a:p>
        <a:p>
          <a:pPr eaLnBrk="1" fontAlgn="auto" latinLnBrk="0" hangingPunct="1"/>
          <a:r>
            <a:rPr lang="en-US" sz="1100" b="0" i="0" baseline="0">
              <a:solidFill>
                <a:schemeClr val="dk1"/>
              </a:solidFill>
              <a:effectLst/>
              <a:latin typeface="Arial" pitchFamily="34" charset="0"/>
              <a:ea typeface="+mn-ea"/>
              <a:cs typeface="Arial" pitchFamily="34" charset="0"/>
            </a:rPr>
            <a:t>Please Note: </a:t>
          </a:r>
          <a:r>
            <a:rPr lang="en-US" sz="1100" baseline="0">
              <a:solidFill>
                <a:schemeClr val="dk1"/>
              </a:solidFill>
              <a:effectLst/>
              <a:latin typeface="Arial" pitchFamily="34" charset="0"/>
              <a:ea typeface="+mn-ea"/>
              <a:cs typeface="Arial" pitchFamily="34" charset="0"/>
            </a:rPr>
            <a:t>This calculator is used for estimating savings and does not guarantee the estimated incentive. The methodology presented in this calculator is deemed acceptable for the Nicor Business Custom Program. However, the</a:t>
          </a:r>
          <a:r>
            <a:rPr lang="en-US" sz="1100" b="0" i="0" baseline="0">
              <a:solidFill>
                <a:schemeClr val="dk1"/>
              </a:solidFill>
              <a:effectLst/>
              <a:latin typeface="Arial" pitchFamily="34" charset="0"/>
              <a:ea typeface="+mn-ea"/>
              <a:cs typeface="Arial" pitchFamily="34" charset="0"/>
            </a:rPr>
            <a:t> assumptions used by the applicant to calculate the annual savings will be reviewed by the Business Custom Incentive Program, which is solely responsible for the final determination of the annual energy savings to be used in calculating the incentive amount. The Program also reserves the right to require the applicant to conduct specific measurement and verification activities, including monitoring both before and after the retrofit, and to base the incentive payment on the results of these activities.	</a:t>
          </a:r>
          <a:endParaRPr lang="en-US">
            <a:effectLst/>
            <a:latin typeface="Arial" pitchFamily="34" charset="0"/>
            <a:cs typeface="Arial" pitchFamily="34" charset="0"/>
          </a:endParaRPr>
        </a:p>
        <a:p>
          <a:endParaRPr lang="en-US" sz="1100" b="1" i="0" baseline="0">
            <a:solidFill>
              <a:schemeClr val="dk1"/>
            </a:solidFill>
            <a:effectLst/>
            <a:latin typeface="Arial" pitchFamily="34" charset="0"/>
            <a:ea typeface="+mn-ea"/>
            <a:cs typeface="Arial" pitchFamily="34" charset="0"/>
          </a:endParaRPr>
        </a:p>
        <a:p>
          <a:pPr lvl="1"/>
          <a:r>
            <a:rPr lang="en-US" sz="1100" b="1" i="0" baseline="0">
              <a:solidFill>
                <a:schemeClr val="dk1"/>
              </a:solidFill>
              <a:effectLst/>
              <a:latin typeface="Arial" pitchFamily="34" charset="0"/>
              <a:ea typeface="+mn-ea"/>
              <a:cs typeface="Arial" pitchFamily="34" charset="0"/>
            </a:rPr>
            <a:t>Email: </a:t>
          </a:r>
          <a:r>
            <a:rPr lang="en-US" sz="1100" b="0" i="0" baseline="0">
              <a:solidFill>
                <a:schemeClr val="dk1"/>
              </a:solidFill>
              <a:effectLst/>
              <a:latin typeface="Arial" pitchFamily="34" charset="0"/>
              <a:ea typeface="+mn-ea"/>
              <a:cs typeface="Arial" pitchFamily="34" charset="0"/>
            </a:rPr>
            <a:t>CustomRebates@nicorgasrebates.com</a:t>
          </a:r>
          <a:endParaRPr lang="en-US">
            <a:effectLst/>
            <a:latin typeface="Arial" pitchFamily="34" charset="0"/>
            <a:cs typeface="Arial" pitchFamily="34" charset="0"/>
          </a:endParaRPr>
        </a:p>
        <a:p>
          <a:pPr lvl="1"/>
          <a:r>
            <a:rPr lang="en-US" sz="1100" b="1" i="0" baseline="0">
              <a:solidFill>
                <a:schemeClr val="dk1"/>
              </a:solidFill>
              <a:effectLst/>
              <a:latin typeface="Arial" pitchFamily="34" charset="0"/>
              <a:ea typeface="+mn-ea"/>
              <a:cs typeface="Arial" pitchFamily="34" charset="0"/>
            </a:rPr>
            <a:t>Fax: </a:t>
          </a:r>
          <a:r>
            <a:rPr lang="en-US" sz="1100" b="0" i="0" baseline="0">
              <a:solidFill>
                <a:schemeClr val="dk1"/>
              </a:solidFill>
              <a:effectLst/>
              <a:latin typeface="Arial" pitchFamily="34" charset="0"/>
              <a:ea typeface="+mn-ea"/>
              <a:cs typeface="Arial" pitchFamily="34" charset="0"/>
            </a:rPr>
            <a:t>312.755.9028</a:t>
          </a:r>
          <a:endParaRPr lang="en-US">
            <a:effectLst/>
            <a:latin typeface="Arial" pitchFamily="34" charset="0"/>
            <a:cs typeface="Arial" pitchFamily="34" charset="0"/>
          </a:endParaRPr>
        </a:p>
        <a:p>
          <a:pPr lvl="1"/>
          <a:r>
            <a:rPr lang="en-US" sz="1100" b="1" i="0" baseline="0">
              <a:solidFill>
                <a:schemeClr val="dk1"/>
              </a:solidFill>
              <a:effectLst/>
              <a:latin typeface="Arial" pitchFamily="34" charset="0"/>
              <a:ea typeface="+mn-ea"/>
              <a:cs typeface="Arial" pitchFamily="34" charset="0"/>
            </a:rPr>
            <a:t>Phone: </a:t>
          </a:r>
          <a:r>
            <a:rPr lang="en-US" sz="1100" b="0" i="0" baseline="0">
              <a:solidFill>
                <a:schemeClr val="dk1"/>
              </a:solidFill>
              <a:effectLst/>
              <a:latin typeface="Arial" pitchFamily="34" charset="0"/>
              <a:ea typeface="+mn-ea"/>
              <a:cs typeface="Arial" pitchFamily="34" charset="0"/>
            </a:rPr>
            <a:t>312.344.1520</a:t>
          </a:r>
          <a:endParaRPr lang="en-US">
            <a:effectLst/>
            <a:latin typeface="Arial" pitchFamily="34" charset="0"/>
            <a:cs typeface="Arial" pitchFamily="34" charset="0"/>
          </a:endParaRPr>
        </a:p>
        <a:p>
          <a:pPr lvl="1"/>
          <a:r>
            <a:rPr lang="en-US" sz="1100" b="0" i="0" baseline="0">
              <a:solidFill>
                <a:schemeClr val="dk1"/>
              </a:solidFill>
              <a:effectLst/>
              <a:latin typeface="Arial" pitchFamily="34" charset="0"/>
              <a:ea typeface="+mn-ea"/>
              <a:cs typeface="Arial" pitchFamily="34" charset="0"/>
            </a:rPr>
            <a:t>Nicor Gas Business Custom Incentive Program</a:t>
          </a:r>
          <a:endParaRPr lang="en-US">
            <a:effectLst/>
            <a:latin typeface="Arial" pitchFamily="34" charset="0"/>
            <a:cs typeface="Arial" pitchFamily="34" charset="0"/>
          </a:endParaRPr>
        </a:p>
        <a:p>
          <a:pPr lvl="1"/>
          <a:r>
            <a:rPr lang="en-US" sz="1100" b="0" i="0" baseline="0">
              <a:solidFill>
                <a:schemeClr val="dk1"/>
              </a:solidFill>
              <a:effectLst/>
              <a:latin typeface="Arial" pitchFamily="34" charset="0"/>
              <a:ea typeface="+mn-ea"/>
              <a:cs typeface="Arial" pitchFamily="34" charset="0"/>
            </a:rPr>
            <a:t>444 N. Michigan Ave., Suite 400</a:t>
          </a:r>
          <a:endParaRPr lang="en-US">
            <a:effectLst/>
            <a:latin typeface="Arial" pitchFamily="34" charset="0"/>
            <a:cs typeface="Arial" pitchFamily="34" charset="0"/>
          </a:endParaRPr>
        </a:p>
        <a:p>
          <a:pPr lvl="1"/>
          <a:r>
            <a:rPr lang="en-US" sz="1100" b="0" i="0" baseline="0">
              <a:solidFill>
                <a:schemeClr val="dk1"/>
              </a:solidFill>
              <a:effectLst/>
              <a:latin typeface="Arial" pitchFamily="34" charset="0"/>
              <a:ea typeface="+mn-ea"/>
              <a:cs typeface="Arial" pitchFamily="34" charset="0"/>
            </a:rPr>
            <a:t>Chicago, IL 60611</a:t>
          </a:r>
          <a:endParaRPr lang="en-US">
            <a:effectLst/>
            <a:latin typeface="Arial" pitchFamily="34" charset="0"/>
            <a:cs typeface="Arial" pitchFamily="34" charset="0"/>
          </a:endParaRPr>
        </a:p>
        <a:p>
          <a:endParaRPr lang="en-US" sz="1100" baseline="0">
            <a:solidFill>
              <a:sysClr val="windowText" lastClr="000000"/>
            </a:solidFill>
            <a:latin typeface="Arial" pitchFamily="34" charset="0"/>
            <a:cs typeface="Arial" pitchFamily="34" charset="0"/>
          </a:endParaRPr>
        </a:p>
        <a:p>
          <a:endParaRPr lang="en-US" sz="1100" baseline="0">
            <a:solidFill>
              <a:sysClr val="windowText" lastClr="000000"/>
            </a:solidFill>
            <a:latin typeface="Arial" pitchFamily="34" charset="0"/>
            <a:cs typeface="Arial" pitchFamily="34" charset="0"/>
          </a:endParaRPr>
        </a:p>
        <a:p>
          <a:endParaRPr lang="en-US" sz="1100" baseline="0">
            <a:solidFill>
              <a:sysClr val="windowText" lastClr="000000"/>
            </a:solidFill>
            <a:latin typeface="Arial" pitchFamily="34" charset="0"/>
            <a:cs typeface="Arial" pitchFamily="34" charset="0"/>
          </a:endParaRPr>
        </a:p>
        <a:p>
          <a:endParaRPr lang="en-US" sz="1100" baseline="0">
            <a:solidFill>
              <a:sysClr val="windowText" lastClr="000000"/>
            </a:solidFill>
            <a:latin typeface="Arial" pitchFamily="34" charset="0"/>
            <a:cs typeface="Arial" pitchFamily="34" charset="0"/>
          </a:endParaRPr>
        </a:p>
        <a:p>
          <a:endParaRPr lang="en-US" sz="1100">
            <a:latin typeface="Arial" pitchFamily="34" charset="0"/>
            <a:cs typeface="Arial" pitchFamily="34" charset="0"/>
          </a:endParaRPr>
        </a:p>
      </xdr:txBody>
    </xdr:sp>
    <xdr:clientData/>
  </xdr:oneCellAnchor>
  <xdr:twoCellAnchor editAs="oneCell">
    <xdr:from>
      <xdr:col>13</xdr:col>
      <xdr:colOff>447675</xdr:colOff>
      <xdr:row>2</xdr:row>
      <xdr:rowOff>28575</xdr:rowOff>
    </xdr:from>
    <xdr:to>
      <xdr:col>18</xdr:col>
      <xdr:colOff>575429</xdr:colOff>
      <xdr:row>7</xdr:row>
      <xdr:rowOff>121083</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58075" y="276225"/>
          <a:ext cx="3175754" cy="902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5</xdr:row>
      <xdr:rowOff>133351</xdr:rowOff>
    </xdr:from>
    <xdr:to>
      <xdr:col>11</xdr:col>
      <xdr:colOff>352425</xdr:colOff>
      <xdr:row>7</xdr:row>
      <xdr:rowOff>38101</xdr:rowOff>
    </xdr:to>
    <xdr:sp macro="" textlink="">
      <xdr:nvSpPr>
        <xdr:cNvPr id="2" name="TextBox 1"/>
        <xdr:cNvSpPr txBox="1"/>
      </xdr:nvSpPr>
      <xdr:spPr>
        <a:xfrm>
          <a:off x="5743575" y="1285876"/>
          <a:ext cx="2409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itchFamily="34" charset="0"/>
              <a:cs typeface="Arial" pitchFamily="34" charset="0"/>
            </a:rPr>
            <a:t>Input</a:t>
          </a:r>
          <a:r>
            <a:rPr lang="en-US" sz="1100" b="1" baseline="0">
              <a:latin typeface="Arial" pitchFamily="34" charset="0"/>
              <a:cs typeface="Arial" pitchFamily="34" charset="0"/>
            </a:rPr>
            <a:t> the total project cost.</a:t>
          </a:r>
          <a:endParaRPr lang="en-US"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35718</xdr:colOff>
      <xdr:row>4</xdr:row>
      <xdr:rowOff>154781</xdr:rowOff>
    </xdr:from>
    <xdr:to>
      <xdr:col>11</xdr:col>
      <xdr:colOff>628650</xdr:colOff>
      <xdr:row>8</xdr:row>
      <xdr:rowOff>119062</xdr:rowOff>
    </xdr:to>
    <xdr:sp macro="" textlink="">
      <xdr:nvSpPr>
        <xdr:cNvPr id="3" name="TextBox 2"/>
        <xdr:cNvSpPr txBox="1"/>
      </xdr:nvSpPr>
      <xdr:spPr>
        <a:xfrm>
          <a:off x="5703093" y="1173956"/>
          <a:ext cx="7803357" cy="6215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Enter the name/number, approx. boiler sequence,</a:t>
          </a:r>
          <a:r>
            <a:rPr lang="en-US" sz="1100" baseline="0">
              <a:latin typeface="Arial" pitchFamily="34" charset="0"/>
              <a:cs typeface="Arial" pitchFamily="34" charset="0"/>
            </a:rPr>
            <a:t> working fluid, and boiler size for each boiler.</a:t>
          </a:r>
        </a:p>
        <a:p>
          <a:r>
            <a:rPr lang="en-US" sz="1100">
              <a:latin typeface="Arial" pitchFamily="34" charset="0"/>
              <a:cs typeface="Arial" pitchFamily="34" charset="0"/>
            </a:rPr>
            <a:t>Enter</a:t>
          </a:r>
          <a:r>
            <a:rPr lang="en-US" sz="1100" baseline="0">
              <a:latin typeface="Arial" pitchFamily="34" charset="0"/>
              <a:cs typeface="Arial" pitchFamily="34" charset="0"/>
            </a:rPr>
            <a:t> up to four boilers.</a:t>
          </a:r>
        </a:p>
        <a:p>
          <a:r>
            <a:rPr lang="en-US" sz="1100">
              <a:latin typeface="Arial" pitchFamily="34" charset="0"/>
              <a:cs typeface="Arial" pitchFamily="34" charset="0"/>
            </a:rPr>
            <a:t>Boiler</a:t>
          </a:r>
          <a:r>
            <a:rPr lang="en-US" sz="1100" baseline="0">
              <a:latin typeface="Arial" pitchFamily="34" charset="0"/>
              <a:cs typeface="Arial" pitchFamily="34" charset="0"/>
            </a:rPr>
            <a:t> Size is to be entered in Btu/hr. The  conversion for boiler horse power (BoHP) to Btu/Hr. is 1 BoHP = 33,475 Btu/Hr.</a:t>
          </a:r>
          <a:endParaRPr lang="en-US" sz="1100">
            <a:latin typeface="Arial" pitchFamily="34" charset="0"/>
            <a:cs typeface="Arial" pitchFamily="34" charset="0"/>
          </a:endParaRPr>
        </a:p>
      </xdr:txBody>
    </xdr:sp>
    <xdr:clientData/>
  </xdr:twoCellAnchor>
  <xdr:twoCellAnchor>
    <xdr:from>
      <xdr:col>3</xdr:col>
      <xdr:colOff>35718</xdr:colOff>
      <xdr:row>18</xdr:row>
      <xdr:rowOff>161926</xdr:rowOff>
    </xdr:from>
    <xdr:to>
      <xdr:col>9</xdr:col>
      <xdr:colOff>952500</xdr:colOff>
      <xdr:row>35</xdr:row>
      <xdr:rowOff>38100</xdr:rowOff>
    </xdr:to>
    <xdr:sp macro="" textlink="">
      <xdr:nvSpPr>
        <xdr:cNvPr id="4" name="TextBox 3"/>
        <xdr:cNvSpPr txBox="1"/>
      </xdr:nvSpPr>
      <xdr:spPr>
        <a:xfrm>
          <a:off x="3236118" y="3895726"/>
          <a:ext cx="7927182" cy="2657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The</a:t>
          </a:r>
          <a:r>
            <a:rPr lang="en-US" sz="1100" baseline="0">
              <a:latin typeface="Arial" pitchFamily="34" charset="0"/>
              <a:cs typeface="Arial" pitchFamily="34" charset="0"/>
            </a:rPr>
            <a:t> number of turndown steps is equal to the turndown ratio. This is the lowest firing rate a boiler can operate at in the existing configuration. </a:t>
          </a:r>
          <a:r>
            <a:rPr lang="en-US" sz="1100" i="1" baseline="0">
              <a:latin typeface="Arial" pitchFamily="34" charset="0"/>
              <a:cs typeface="Arial" pitchFamily="34" charset="0"/>
            </a:rPr>
            <a:t>A three to one (3:1) turndown ration on an existing 1,000,000 Btu/Hr. boiler means that at low fire, the boiler consumes 333,333 Btu/Hr. </a:t>
          </a:r>
        </a:p>
        <a:p>
          <a:endParaRPr lang="en-US" sz="1100" i="1" baseline="0">
            <a:latin typeface="Arial" pitchFamily="34" charset="0"/>
            <a:cs typeface="Arial" pitchFamily="34" charset="0"/>
          </a:endParaRPr>
        </a:p>
        <a:p>
          <a:endParaRPr lang="en-US" sz="1100" i="1" baseline="0">
            <a:latin typeface="Arial" pitchFamily="34" charset="0"/>
            <a:cs typeface="Arial" pitchFamily="34" charset="0"/>
          </a:endParaRPr>
        </a:p>
        <a:p>
          <a:endParaRPr lang="en-US" sz="1100" i="1" baseline="0">
            <a:latin typeface="Arial" pitchFamily="34" charset="0"/>
            <a:cs typeface="Arial" pitchFamily="34" charset="0"/>
          </a:endParaRPr>
        </a:p>
        <a:p>
          <a:r>
            <a:rPr lang="en-US" sz="1100" i="0" baseline="0">
              <a:latin typeface="Arial" pitchFamily="34" charset="0"/>
              <a:cs typeface="Arial" pitchFamily="34" charset="0"/>
            </a:rPr>
            <a:t>Indicate if the new burner system is going include an O2 trim package. </a:t>
          </a:r>
        </a:p>
        <a:p>
          <a:endParaRPr lang="en-US" sz="1100" i="0" baseline="0">
            <a:latin typeface="Arial" pitchFamily="34" charset="0"/>
            <a:cs typeface="Arial" pitchFamily="34" charset="0"/>
          </a:endParaRPr>
        </a:p>
        <a:p>
          <a:endParaRPr lang="en-US" sz="1100" i="0" baseline="0">
            <a:latin typeface="Arial" pitchFamily="34" charset="0"/>
            <a:cs typeface="Arial" pitchFamily="34" charset="0"/>
          </a:endParaRPr>
        </a:p>
        <a:p>
          <a:r>
            <a:rPr lang="en-US" sz="1100" i="0" baseline="0">
              <a:latin typeface="Arial" pitchFamily="34" charset="0"/>
              <a:cs typeface="Arial" pitchFamily="34" charset="0"/>
            </a:rPr>
            <a:t>Indicate if the modeled boilers contain a new burner or an existing burner. </a:t>
          </a:r>
        </a:p>
        <a:p>
          <a:endParaRPr lang="en-US" sz="1100" i="0" baseline="0">
            <a:latin typeface="Arial" pitchFamily="34" charset="0"/>
            <a:cs typeface="Arial" pitchFamily="34" charset="0"/>
          </a:endParaRPr>
        </a:p>
        <a:p>
          <a:endParaRPr lang="en-US" sz="1100" i="0" baseline="0">
            <a:latin typeface="Arial" pitchFamily="34" charset="0"/>
            <a:cs typeface="Arial" pitchFamily="34" charset="0"/>
          </a:endParaRPr>
        </a:p>
        <a:p>
          <a:endParaRPr lang="en-US" sz="1100" i="0" baseline="0">
            <a:latin typeface="Arial" pitchFamily="34" charset="0"/>
            <a:cs typeface="Arial" pitchFamily="34" charset="0"/>
          </a:endParaRPr>
        </a:p>
        <a:p>
          <a:r>
            <a:rPr lang="en-US" sz="1100" i="0" baseline="0">
              <a:latin typeface="Arial" pitchFamily="34" charset="0"/>
              <a:cs typeface="Arial" pitchFamily="34" charset="0"/>
            </a:rPr>
            <a:t>Enter the turndown ratio of all proposed new burners. If the existing burner unit is the same as the baseline burner, the turndown ratios should be equal.</a:t>
          </a:r>
        </a:p>
      </xdr:txBody>
    </xdr:sp>
    <xdr:clientData/>
  </xdr:twoCellAnchor>
  <xdr:twoCellAnchor>
    <xdr:from>
      <xdr:col>3</xdr:col>
      <xdr:colOff>9524</xdr:colOff>
      <xdr:row>38</xdr:row>
      <xdr:rowOff>133350</xdr:rowOff>
    </xdr:from>
    <xdr:to>
      <xdr:col>8</xdr:col>
      <xdr:colOff>552450</xdr:colOff>
      <xdr:row>40</xdr:row>
      <xdr:rowOff>142875</xdr:rowOff>
    </xdr:to>
    <xdr:sp macro="" textlink="">
      <xdr:nvSpPr>
        <xdr:cNvPr id="2" name="TextBox 1"/>
        <xdr:cNvSpPr txBox="1"/>
      </xdr:nvSpPr>
      <xdr:spPr>
        <a:xfrm>
          <a:off x="3209924" y="7343775"/>
          <a:ext cx="6172201"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Enter the percentage of the total metered gas</a:t>
          </a:r>
          <a:r>
            <a:rPr lang="en-US" sz="1100" baseline="0">
              <a:latin typeface="Arial" pitchFamily="34" charset="0"/>
              <a:cs typeface="Arial" pitchFamily="34" charset="0"/>
            </a:rPr>
            <a:t> consumption that is consumed by the boiler(s).</a:t>
          </a:r>
          <a:endParaRPr lang="en-US" sz="1100">
            <a:latin typeface="Arial" pitchFamily="34" charset="0"/>
            <a:cs typeface="Arial" pitchFamily="34" charset="0"/>
          </a:endParaRPr>
        </a:p>
      </xdr:txBody>
    </xdr:sp>
    <xdr:clientData/>
  </xdr:twoCellAnchor>
  <xdr:twoCellAnchor>
    <xdr:from>
      <xdr:col>5</xdr:col>
      <xdr:colOff>85724</xdr:colOff>
      <xdr:row>41</xdr:row>
      <xdr:rowOff>276225</xdr:rowOff>
    </xdr:from>
    <xdr:to>
      <xdr:col>11</xdr:col>
      <xdr:colOff>514350</xdr:colOff>
      <xdr:row>48</xdr:row>
      <xdr:rowOff>209550</xdr:rowOff>
    </xdr:to>
    <xdr:sp macro="" textlink="">
      <xdr:nvSpPr>
        <xdr:cNvPr id="5" name="TextBox 4"/>
        <xdr:cNvSpPr txBox="1"/>
      </xdr:nvSpPr>
      <xdr:spPr>
        <a:xfrm>
          <a:off x="5753099" y="7981950"/>
          <a:ext cx="7639051"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Burner</a:t>
          </a:r>
          <a:r>
            <a:rPr lang="en-US" sz="1100" baseline="0">
              <a:latin typeface="Arial" pitchFamily="34" charset="0"/>
              <a:cs typeface="Arial" pitchFamily="34" charset="0"/>
            </a:rPr>
            <a:t> Cycle = The number of times the burner cycles annually.</a:t>
          </a:r>
        </a:p>
        <a:p>
          <a:r>
            <a:rPr lang="en-US" sz="1100" baseline="0">
              <a:latin typeface="Arial" pitchFamily="34" charset="0"/>
              <a:cs typeface="Arial" pitchFamily="34" charset="0"/>
            </a:rPr>
            <a:t>Burner Run Hrs. = The total number of hours the burner operates annually. See baseline tab.</a:t>
          </a:r>
        </a:p>
        <a:p>
          <a:r>
            <a:rPr lang="en-US" sz="1100" baseline="0">
              <a:latin typeface="Arial" pitchFamily="34" charset="0"/>
              <a:cs typeface="Arial" pitchFamily="34" charset="0"/>
            </a:rPr>
            <a:t>System Hrs. = The total number of hours the burner could operate annually.</a:t>
          </a:r>
          <a:r>
            <a:rPr lang="en-US" sz="1100" baseline="30000">
              <a:latin typeface="Arial" pitchFamily="34" charset="0"/>
              <a:cs typeface="Arial" pitchFamily="34" charset="0"/>
            </a:rPr>
            <a:t>1</a:t>
          </a:r>
          <a:r>
            <a:rPr lang="en-US" sz="1100" baseline="0">
              <a:latin typeface="Arial" pitchFamily="34" charset="0"/>
              <a:cs typeface="Arial" pitchFamily="34" charset="0"/>
            </a:rPr>
            <a:t> </a:t>
          </a:r>
        </a:p>
        <a:p>
          <a:endParaRPr lang="en-US" sz="1100" i="1" baseline="0">
            <a:latin typeface="Arial" pitchFamily="34" charset="0"/>
            <a:cs typeface="Arial" pitchFamily="34" charset="0"/>
          </a:endParaRPr>
        </a:p>
        <a:p>
          <a:r>
            <a:rPr lang="en-US" sz="1100" i="1" baseline="0">
              <a:latin typeface="Arial" pitchFamily="34" charset="0"/>
              <a:cs typeface="Arial" pitchFamily="34" charset="0"/>
            </a:rPr>
            <a:t>1. A burner that operates both space heating and process loads has 8,760 system hours while the burner hours are the percent of time the burner actually runs during the year. A burner that cycles two times each hour and has 4,000 annual burner hours cycles 8,000 time annually. </a:t>
          </a:r>
          <a:endParaRPr lang="en-US" sz="1100">
            <a:latin typeface="Arial" pitchFamily="34" charset="0"/>
            <a:cs typeface="Arial" pitchFamily="34" charset="0"/>
          </a:endParaRPr>
        </a:p>
      </xdr:txBody>
    </xdr:sp>
    <xdr:clientData/>
  </xdr:twoCellAnchor>
  <xdr:twoCellAnchor>
    <xdr:from>
      <xdr:col>4</xdr:col>
      <xdr:colOff>76200</xdr:colOff>
      <xdr:row>51</xdr:row>
      <xdr:rowOff>19050</xdr:rowOff>
    </xdr:from>
    <xdr:to>
      <xdr:col>9</xdr:col>
      <xdr:colOff>1009650</xdr:colOff>
      <xdr:row>55</xdr:row>
      <xdr:rowOff>28575</xdr:rowOff>
    </xdr:to>
    <xdr:sp macro="" textlink="">
      <xdr:nvSpPr>
        <xdr:cNvPr id="6" name="TextBox 5"/>
        <xdr:cNvSpPr txBox="1"/>
      </xdr:nvSpPr>
      <xdr:spPr>
        <a:xfrm>
          <a:off x="4391025" y="9515475"/>
          <a:ext cx="6829425"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Boiler</a:t>
          </a:r>
          <a:r>
            <a:rPr lang="en-US" sz="1100" baseline="0">
              <a:latin typeface="Arial" pitchFamily="34" charset="0"/>
              <a:cs typeface="Arial" pitchFamily="34" charset="0"/>
            </a:rPr>
            <a:t> that have a working fluid of steam should have a setpoint entered in PSI.</a:t>
          </a:r>
        </a:p>
        <a:p>
          <a:r>
            <a:rPr lang="en-US" sz="1100" baseline="0">
              <a:latin typeface="Arial" pitchFamily="34" charset="0"/>
              <a:cs typeface="Arial" pitchFamily="34" charset="0"/>
            </a:rPr>
            <a:t>Boilers with hot water as the working fluid should have a setpoint entered in degrees F.</a:t>
          </a:r>
        </a:p>
        <a:p>
          <a:r>
            <a:rPr lang="en-US" sz="1100" baseline="0">
              <a:latin typeface="Arial" pitchFamily="34" charset="0"/>
              <a:cs typeface="Arial" pitchFamily="34" charset="0"/>
            </a:rPr>
            <a:t>Enter the boilers approximate age. Rounding is acceptable.</a:t>
          </a:r>
          <a:endParaRPr lang="en-US" sz="1100">
            <a:latin typeface="Arial" pitchFamily="34" charset="0"/>
            <a:cs typeface="Arial" pitchFamily="34" charset="0"/>
          </a:endParaRPr>
        </a:p>
      </xdr:txBody>
    </xdr:sp>
    <xdr:clientData/>
  </xdr:twoCellAnchor>
  <xdr:twoCellAnchor>
    <xdr:from>
      <xdr:col>5</xdr:col>
      <xdr:colOff>19049</xdr:colOff>
      <xdr:row>59</xdr:row>
      <xdr:rowOff>9525</xdr:rowOff>
    </xdr:from>
    <xdr:to>
      <xdr:col>9</xdr:col>
      <xdr:colOff>1200150</xdr:colOff>
      <xdr:row>65</xdr:row>
      <xdr:rowOff>38100</xdr:rowOff>
    </xdr:to>
    <xdr:sp macro="" textlink="">
      <xdr:nvSpPr>
        <xdr:cNvPr id="7" name="TextBox 6"/>
        <xdr:cNvSpPr txBox="1"/>
      </xdr:nvSpPr>
      <xdr:spPr>
        <a:xfrm>
          <a:off x="5686424" y="11306175"/>
          <a:ext cx="5724526" cy="100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Enter the approximate</a:t>
          </a:r>
          <a:r>
            <a:rPr lang="en-US" sz="1100" baseline="0">
              <a:latin typeface="Arial" pitchFamily="34" charset="0"/>
              <a:cs typeface="Arial" pitchFamily="34" charset="0"/>
            </a:rPr>
            <a:t> outdoor temperature range at each fire percentage. This is one of two key profiles that dictate the modeled energy consumption of the boiler. This profile is translated to the bins displayed on the Baseline tab. The low temperature of the bin range is -10F and the high temperature of the bin range is 95F. Below is an example of how this turndown sequence should be entered:</a:t>
          </a:r>
          <a:endParaRPr lang="en-US" sz="1100">
            <a:latin typeface="Arial" pitchFamily="34" charset="0"/>
            <a:cs typeface="Arial" pitchFamily="34" charset="0"/>
          </a:endParaRPr>
        </a:p>
      </xdr:txBody>
    </xdr:sp>
    <xdr:clientData/>
  </xdr:twoCellAnchor>
  <xdr:twoCellAnchor editAs="oneCell">
    <xdr:from>
      <xdr:col>5</xdr:col>
      <xdr:colOff>114301</xdr:colOff>
      <xdr:row>64</xdr:row>
      <xdr:rowOff>95250</xdr:rowOff>
    </xdr:from>
    <xdr:to>
      <xdr:col>9</xdr:col>
      <xdr:colOff>1171576</xdr:colOff>
      <xdr:row>76</xdr:row>
      <xdr:rowOff>88071</xdr:rowOff>
    </xdr:to>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1676" y="12201525"/>
          <a:ext cx="5600700" cy="196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285750</xdr:colOff>
      <xdr:row>0</xdr:row>
      <xdr:rowOff>152401</xdr:rowOff>
    </xdr:from>
    <xdr:to>
      <xdr:col>17</xdr:col>
      <xdr:colOff>409575</xdr:colOff>
      <xdr:row>23</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23</xdr:row>
      <xdr:rowOff>47625</xdr:rowOff>
    </xdr:from>
    <xdr:to>
      <xdr:col>6</xdr:col>
      <xdr:colOff>333375</xdr:colOff>
      <xdr:row>27</xdr:row>
      <xdr:rowOff>171450</xdr:rowOff>
    </xdr:to>
    <xdr:sp macro="" textlink="">
      <xdr:nvSpPr>
        <xdr:cNvPr id="3" name="TextBox 2"/>
        <xdr:cNvSpPr txBox="1"/>
      </xdr:nvSpPr>
      <xdr:spPr>
        <a:xfrm>
          <a:off x="85725" y="4371975"/>
          <a:ext cx="4638675"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latin typeface="Arial" pitchFamily="34" charset="0"/>
              <a:cs typeface="Arial" pitchFamily="34" charset="0"/>
            </a:rPr>
            <a:t>1.</a:t>
          </a:r>
          <a:r>
            <a:rPr lang="en-US" sz="1100" baseline="0">
              <a:latin typeface="Arial" pitchFamily="34" charset="0"/>
              <a:cs typeface="Arial" pitchFamily="34" charset="0"/>
            </a:rPr>
            <a:t> </a:t>
          </a:r>
          <a:r>
            <a:rPr lang="en-US" sz="1100" baseline="0">
              <a:solidFill>
                <a:schemeClr val="dk1"/>
              </a:solidFill>
              <a:effectLst/>
              <a:latin typeface="Arial" pitchFamily="34" charset="0"/>
              <a:ea typeface="+mn-ea"/>
              <a:cs typeface="Arial" pitchFamily="34" charset="0"/>
            </a:rPr>
            <a:t>If any of the facility information is unknown, leave it blank.</a:t>
          </a:r>
          <a:endParaRPr lang="en-US">
            <a:effectLst/>
            <a:latin typeface="Arial" pitchFamily="34" charset="0"/>
            <a:cs typeface="Arial" pitchFamily="34" charset="0"/>
          </a:endParaRPr>
        </a:p>
        <a:p>
          <a:r>
            <a:rPr lang="en-US" sz="1100" baseline="0">
              <a:latin typeface="Arial" pitchFamily="34" charset="0"/>
              <a:cs typeface="Arial" pitchFamily="34" charset="0"/>
            </a:rPr>
            <a:t>2. </a:t>
          </a:r>
          <a:r>
            <a:rPr lang="en-US" sz="1100" baseline="0">
              <a:solidFill>
                <a:schemeClr val="dk1"/>
              </a:solidFill>
              <a:effectLst/>
              <a:latin typeface="Arial" pitchFamily="34" charset="0"/>
              <a:ea typeface="+mn-ea"/>
              <a:cs typeface="Arial" pitchFamily="34" charset="0"/>
            </a:rPr>
            <a:t>If the monthy breakdown is unknown, input total annual usage.</a:t>
          </a:r>
          <a:endParaRPr lang="en-US">
            <a:effectLst/>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222246</xdr:colOff>
      <xdr:row>34</xdr:row>
      <xdr:rowOff>116417</xdr:rowOff>
    </xdr:from>
    <xdr:to>
      <xdr:col>15</xdr:col>
      <xdr:colOff>613834</xdr:colOff>
      <xdr:row>39</xdr:row>
      <xdr:rowOff>148167</xdr:rowOff>
    </xdr:to>
    <xdr:sp macro="" textlink="">
      <xdr:nvSpPr>
        <xdr:cNvPr id="2" name="TextBox 1"/>
        <xdr:cNvSpPr txBox="1"/>
      </xdr:nvSpPr>
      <xdr:spPr>
        <a:xfrm>
          <a:off x="1936746" y="6106584"/>
          <a:ext cx="9768421" cy="825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The</a:t>
          </a:r>
          <a:r>
            <a:rPr lang="en-US" sz="1100" baseline="0">
              <a:latin typeface="Arial" pitchFamily="34" charset="0"/>
              <a:cs typeface="Arial" pitchFamily="34" charset="0"/>
            </a:rPr>
            <a:t> modeled consumption should be nearly identical to the utility consumption. Models that display a modeled consumption greater than the utility consumption will not be accepted.</a:t>
          </a:r>
          <a:endParaRPr lang="en-US" sz="1100">
            <a:latin typeface="Arial" pitchFamily="34" charset="0"/>
            <a:cs typeface="Arial" pitchFamily="34" charset="0"/>
          </a:endParaRPr>
        </a:p>
      </xdr:txBody>
    </xdr:sp>
    <xdr:clientData/>
  </xdr:twoCellAnchor>
  <xdr:twoCellAnchor>
    <xdr:from>
      <xdr:col>3</xdr:col>
      <xdr:colOff>211667</xdr:colOff>
      <xdr:row>29</xdr:row>
      <xdr:rowOff>95249</xdr:rowOff>
    </xdr:from>
    <xdr:to>
      <xdr:col>15</xdr:col>
      <xdr:colOff>709084</xdr:colOff>
      <xdr:row>34</xdr:row>
      <xdr:rowOff>123825</xdr:rowOff>
    </xdr:to>
    <xdr:sp macro="" textlink="">
      <xdr:nvSpPr>
        <xdr:cNvPr id="3" name="TextBox 2"/>
        <xdr:cNvSpPr txBox="1"/>
      </xdr:nvSpPr>
      <xdr:spPr>
        <a:xfrm>
          <a:off x="1926167" y="5343524"/>
          <a:ext cx="9879542" cy="866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itchFamily="34" charset="0"/>
              <a:cs typeface="Arial" pitchFamily="34" charset="0"/>
            </a:rPr>
            <a:t>"Boiler ON"</a:t>
          </a:r>
          <a:r>
            <a:rPr lang="en-US" sz="1100" baseline="0">
              <a:latin typeface="Arial" pitchFamily="34" charset="0"/>
              <a:cs typeface="Arial" pitchFamily="34" charset="0"/>
            </a:rPr>
            <a:t> % of Hrs. at Range is the percentage of time the boiler is firing at each bin level. The purposes of these ranges is to tune the boiler's operation to the known utility consumption. Generally boilers will fire for a larger percentage of time at lower outdoor air temperatures and reduce as the outdoor air increases. Boilers that have summer or process loads generally reduce to a minimum fire percentage as outdoor air temperatures decrease, but level off and show a consistent operation during the warmer months. An example of a combine process and space heating boielr profile can be seen to the right.</a:t>
          </a:r>
          <a:endParaRPr lang="en-US" sz="1100">
            <a:latin typeface="Arial" pitchFamily="34" charset="0"/>
            <a:cs typeface="Arial" pitchFamily="34" charset="0"/>
          </a:endParaRPr>
        </a:p>
      </xdr:txBody>
    </xdr:sp>
    <xdr:clientData/>
  </xdr:twoCellAnchor>
  <xdr:twoCellAnchor editAs="oneCell">
    <xdr:from>
      <xdr:col>16</xdr:col>
      <xdr:colOff>38100</xdr:colOff>
      <xdr:row>29</xdr:row>
      <xdr:rowOff>85725</xdr:rowOff>
    </xdr:from>
    <xdr:to>
      <xdr:col>16</xdr:col>
      <xdr:colOff>1066800</xdr:colOff>
      <xdr:row>54</xdr:row>
      <xdr:rowOff>95250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0075" y="5334000"/>
          <a:ext cx="1028700" cy="408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T30"/>
  <sheetViews>
    <sheetView tabSelected="1" zoomScaleNormal="100" workbookViewId="0"/>
  </sheetViews>
  <sheetFormatPr defaultRowHeight="12.75"/>
  <cols>
    <col min="1" max="1" width="3.42578125" style="63" customWidth="1"/>
    <col min="2" max="2" width="1.140625" style="63" customWidth="1"/>
    <col min="3" max="19" width="9.140625" style="63"/>
    <col min="20" max="20" width="1.140625" style="63" customWidth="1"/>
    <col min="21" max="16384" width="9.140625" style="63"/>
  </cols>
  <sheetData>
    <row r="1" spans="2:20" ht="13.5" thickBot="1"/>
    <row r="2" spans="2:20" ht="6" customHeight="1" thickBot="1">
      <c r="B2" s="530"/>
      <c r="C2" s="531"/>
      <c r="D2" s="531"/>
      <c r="E2" s="531"/>
      <c r="F2" s="531"/>
      <c r="G2" s="531"/>
      <c r="H2" s="531"/>
      <c r="I2" s="531"/>
      <c r="J2" s="531"/>
      <c r="K2" s="531"/>
      <c r="L2" s="531"/>
      <c r="M2" s="531"/>
      <c r="N2" s="531"/>
      <c r="O2" s="531"/>
      <c r="P2" s="531"/>
      <c r="Q2" s="531"/>
      <c r="R2" s="531"/>
      <c r="S2" s="531"/>
      <c r="T2" s="532"/>
    </row>
    <row r="3" spans="2:20">
      <c r="B3" s="533"/>
      <c r="C3" s="525"/>
      <c r="D3" s="526"/>
      <c r="E3" s="526"/>
      <c r="F3" s="526"/>
      <c r="G3" s="526"/>
      <c r="H3" s="526"/>
      <c r="I3" s="526"/>
      <c r="J3" s="526"/>
      <c r="K3" s="526"/>
      <c r="L3" s="526"/>
      <c r="M3" s="526"/>
      <c r="N3" s="526"/>
      <c r="O3" s="526"/>
      <c r="P3" s="526"/>
      <c r="Q3" s="526"/>
      <c r="R3" s="526"/>
      <c r="S3" s="527"/>
      <c r="T3" s="534"/>
    </row>
    <row r="4" spans="2:20">
      <c r="B4" s="533"/>
      <c r="C4" s="528"/>
      <c r="D4" s="299"/>
      <c r="E4" s="299"/>
      <c r="F4" s="299"/>
      <c r="G4" s="299"/>
      <c r="H4" s="299"/>
      <c r="I4" s="299"/>
      <c r="J4" s="299"/>
      <c r="K4" s="299"/>
      <c r="L4" s="299"/>
      <c r="M4" s="299"/>
      <c r="N4" s="299"/>
      <c r="O4" s="299"/>
      <c r="P4" s="299"/>
      <c r="Q4" s="299"/>
      <c r="R4" s="299"/>
      <c r="S4" s="529"/>
      <c r="T4" s="534"/>
    </row>
    <row r="5" spans="2:20">
      <c r="B5" s="533"/>
      <c r="C5" s="528"/>
      <c r="D5" s="299"/>
      <c r="E5" s="299"/>
      <c r="F5" s="299"/>
      <c r="G5" s="299"/>
      <c r="H5" s="299"/>
      <c r="I5" s="299"/>
      <c r="J5" s="299"/>
      <c r="K5" s="299"/>
      <c r="L5" s="299"/>
      <c r="M5" s="299"/>
      <c r="N5" s="299"/>
      <c r="O5" s="299"/>
      <c r="P5" s="299"/>
      <c r="Q5" s="299"/>
      <c r="R5" s="299"/>
      <c r="S5" s="529"/>
      <c r="T5" s="534"/>
    </row>
    <row r="6" spans="2:20">
      <c r="B6" s="533"/>
      <c r="C6" s="528"/>
      <c r="D6" s="299"/>
      <c r="E6" s="299"/>
      <c r="F6" s="299"/>
      <c r="G6" s="299"/>
      <c r="H6" s="299"/>
      <c r="I6" s="299"/>
      <c r="J6" s="299"/>
      <c r="K6" s="299"/>
      <c r="L6" s="299"/>
      <c r="M6" s="299"/>
      <c r="N6" s="299"/>
      <c r="O6" s="299"/>
      <c r="P6" s="299"/>
      <c r="Q6" s="299"/>
      <c r="R6" s="299"/>
      <c r="S6" s="529"/>
      <c r="T6" s="534"/>
    </row>
    <row r="7" spans="2:20">
      <c r="B7" s="533"/>
      <c r="C7" s="528"/>
      <c r="D7" s="299"/>
      <c r="E7" s="299"/>
      <c r="F7" s="299"/>
      <c r="G7" s="299"/>
      <c r="H7" s="299"/>
      <c r="I7" s="299"/>
      <c r="J7" s="299"/>
      <c r="K7" s="299"/>
      <c r="L7" s="299"/>
      <c r="M7" s="299"/>
      <c r="N7" s="299"/>
      <c r="O7" s="299"/>
      <c r="P7" s="299"/>
      <c r="Q7" s="299"/>
      <c r="R7" s="299"/>
      <c r="S7" s="529"/>
      <c r="T7" s="534"/>
    </row>
    <row r="8" spans="2:20">
      <c r="B8" s="533"/>
      <c r="C8" s="528"/>
      <c r="D8" s="299"/>
      <c r="E8" s="299"/>
      <c r="F8" s="299"/>
      <c r="G8" s="299"/>
      <c r="H8" s="299"/>
      <c r="I8" s="299"/>
      <c r="J8" s="299"/>
      <c r="K8" s="299"/>
      <c r="L8" s="299"/>
      <c r="M8" s="299"/>
      <c r="N8" s="299"/>
      <c r="O8" s="299"/>
      <c r="P8" s="299"/>
      <c r="Q8" s="299"/>
      <c r="R8" s="299"/>
      <c r="S8" s="529"/>
      <c r="T8" s="534"/>
    </row>
    <row r="9" spans="2:20">
      <c r="B9" s="533"/>
      <c r="C9" s="528"/>
      <c r="D9" s="299"/>
      <c r="E9" s="299"/>
      <c r="F9" s="299"/>
      <c r="G9" s="299"/>
      <c r="H9" s="299"/>
      <c r="I9" s="299"/>
      <c r="J9" s="299"/>
      <c r="K9" s="299"/>
      <c r="L9" s="299"/>
      <c r="M9" s="299"/>
      <c r="N9" s="299"/>
      <c r="O9" s="299"/>
      <c r="P9" s="299"/>
      <c r="Q9" s="299"/>
      <c r="R9" s="299"/>
      <c r="S9" s="529"/>
      <c r="T9" s="534"/>
    </row>
    <row r="10" spans="2:20">
      <c r="B10" s="533"/>
      <c r="C10" s="528"/>
      <c r="D10" s="299"/>
      <c r="E10" s="299"/>
      <c r="F10" s="299"/>
      <c r="G10" s="299"/>
      <c r="H10" s="299"/>
      <c r="I10" s="299"/>
      <c r="J10" s="299"/>
      <c r="K10" s="299"/>
      <c r="L10" s="299"/>
      <c r="M10" s="299"/>
      <c r="N10" s="299"/>
      <c r="O10" s="299"/>
      <c r="P10" s="299"/>
      <c r="Q10" s="299"/>
      <c r="R10" s="299"/>
      <c r="S10" s="529"/>
      <c r="T10" s="534"/>
    </row>
    <row r="11" spans="2:20">
      <c r="B11" s="533"/>
      <c r="C11" s="528"/>
      <c r="D11" s="299"/>
      <c r="E11" s="299"/>
      <c r="F11" s="299"/>
      <c r="G11" s="299"/>
      <c r="H11" s="299"/>
      <c r="I11" s="299"/>
      <c r="J11" s="299"/>
      <c r="K11" s="299"/>
      <c r="L11" s="299"/>
      <c r="M11" s="299"/>
      <c r="N11" s="299"/>
      <c r="O11" s="299"/>
      <c r="P11" s="299"/>
      <c r="Q11" s="299"/>
      <c r="R11" s="299"/>
      <c r="S11" s="529"/>
      <c r="T11" s="534"/>
    </row>
    <row r="12" spans="2:20">
      <c r="B12" s="533"/>
      <c r="C12" s="528"/>
      <c r="D12" s="299"/>
      <c r="E12" s="299"/>
      <c r="F12" s="299"/>
      <c r="G12" s="299"/>
      <c r="H12" s="299"/>
      <c r="I12" s="299"/>
      <c r="J12" s="299"/>
      <c r="K12" s="299"/>
      <c r="L12" s="299"/>
      <c r="M12" s="299"/>
      <c r="N12" s="299"/>
      <c r="O12" s="299"/>
      <c r="P12" s="299"/>
      <c r="Q12" s="299"/>
      <c r="R12" s="299"/>
      <c r="S12" s="529"/>
      <c r="T12" s="534"/>
    </row>
    <row r="13" spans="2:20">
      <c r="B13" s="533"/>
      <c r="C13" s="528"/>
      <c r="D13" s="299"/>
      <c r="E13" s="299"/>
      <c r="F13" s="299"/>
      <c r="G13" s="299"/>
      <c r="H13" s="299"/>
      <c r="I13" s="299"/>
      <c r="J13" s="299"/>
      <c r="K13" s="299"/>
      <c r="L13" s="299"/>
      <c r="M13" s="299"/>
      <c r="N13" s="299"/>
      <c r="O13" s="299"/>
      <c r="P13" s="299"/>
      <c r="Q13" s="299"/>
      <c r="R13" s="299"/>
      <c r="S13" s="529"/>
      <c r="T13" s="534"/>
    </row>
    <row r="14" spans="2:20">
      <c r="B14" s="533"/>
      <c r="C14" s="528"/>
      <c r="D14" s="299"/>
      <c r="E14" s="299"/>
      <c r="F14" s="299"/>
      <c r="G14" s="299"/>
      <c r="H14" s="299"/>
      <c r="I14" s="299"/>
      <c r="J14" s="299"/>
      <c r="K14" s="299"/>
      <c r="L14" s="299"/>
      <c r="M14" s="299"/>
      <c r="N14" s="299"/>
      <c r="O14" s="299"/>
      <c r="P14" s="299"/>
      <c r="Q14" s="299"/>
      <c r="R14" s="299"/>
      <c r="S14" s="529"/>
      <c r="T14" s="534"/>
    </row>
    <row r="15" spans="2:20">
      <c r="B15" s="533"/>
      <c r="C15" s="528"/>
      <c r="D15" s="299"/>
      <c r="E15" s="299"/>
      <c r="F15" s="299"/>
      <c r="G15" s="299"/>
      <c r="H15" s="299"/>
      <c r="I15" s="299"/>
      <c r="J15" s="299"/>
      <c r="K15" s="299"/>
      <c r="L15" s="299"/>
      <c r="M15" s="299"/>
      <c r="N15" s="299"/>
      <c r="O15" s="299"/>
      <c r="P15" s="299"/>
      <c r="Q15" s="299"/>
      <c r="R15" s="299"/>
      <c r="S15" s="529"/>
      <c r="T15" s="534"/>
    </row>
    <row r="16" spans="2:20">
      <c r="B16" s="533"/>
      <c r="C16" s="528"/>
      <c r="D16" s="299"/>
      <c r="E16" s="299"/>
      <c r="F16" s="299"/>
      <c r="G16" s="299"/>
      <c r="H16" s="299"/>
      <c r="I16" s="299"/>
      <c r="J16" s="299"/>
      <c r="K16" s="299"/>
      <c r="L16" s="299"/>
      <c r="M16" s="299"/>
      <c r="N16" s="299"/>
      <c r="O16" s="299"/>
      <c r="P16" s="299"/>
      <c r="Q16" s="299"/>
      <c r="R16" s="299"/>
      <c r="S16" s="529"/>
      <c r="T16" s="534"/>
    </row>
    <row r="17" spans="2:20">
      <c r="B17" s="533"/>
      <c r="C17" s="528"/>
      <c r="D17" s="299"/>
      <c r="E17" s="299"/>
      <c r="F17" s="299"/>
      <c r="G17" s="299"/>
      <c r="H17" s="299"/>
      <c r="I17" s="299"/>
      <c r="J17" s="299"/>
      <c r="K17" s="299"/>
      <c r="L17" s="299"/>
      <c r="M17" s="299"/>
      <c r="N17" s="299"/>
      <c r="O17" s="299"/>
      <c r="P17" s="299"/>
      <c r="Q17" s="299"/>
      <c r="R17" s="299"/>
      <c r="S17" s="529"/>
      <c r="T17" s="534"/>
    </row>
    <row r="18" spans="2:20">
      <c r="B18" s="533"/>
      <c r="C18" s="528"/>
      <c r="D18" s="299"/>
      <c r="E18" s="299"/>
      <c r="F18" s="299"/>
      <c r="G18" s="299"/>
      <c r="H18" s="299"/>
      <c r="I18" s="299"/>
      <c r="J18" s="299"/>
      <c r="K18" s="299"/>
      <c r="L18" s="299"/>
      <c r="M18" s="299"/>
      <c r="N18" s="299"/>
      <c r="O18" s="299"/>
      <c r="P18" s="299"/>
      <c r="Q18" s="299"/>
      <c r="R18" s="299"/>
      <c r="S18" s="529"/>
      <c r="T18" s="534"/>
    </row>
    <row r="19" spans="2:20">
      <c r="B19" s="533"/>
      <c r="C19" s="528"/>
      <c r="D19" s="299"/>
      <c r="E19" s="299"/>
      <c r="F19" s="299"/>
      <c r="G19" s="299"/>
      <c r="H19" s="299"/>
      <c r="I19" s="299"/>
      <c r="J19" s="299"/>
      <c r="K19" s="299"/>
      <c r="L19" s="299"/>
      <c r="M19" s="299"/>
      <c r="N19" s="299"/>
      <c r="O19" s="299"/>
      <c r="P19" s="299"/>
      <c r="Q19" s="299"/>
      <c r="R19" s="299"/>
      <c r="S19" s="529"/>
      <c r="T19" s="534"/>
    </row>
    <row r="20" spans="2:20">
      <c r="B20" s="533"/>
      <c r="C20" s="528"/>
      <c r="D20" s="299"/>
      <c r="E20" s="299"/>
      <c r="F20" s="299"/>
      <c r="G20" s="299"/>
      <c r="H20" s="299"/>
      <c r="I20" s="299"/>
      <c r="J20" s="299"/>
      <c r="K20" s="299"/>
      <c r="L20" s="299"/>
      <c r="M20" s="299"/>
      <c r="N20" s="299"/>
      <c r="O20" s="299"/>
      <c r="P20" s="299"/>
      <c r="Q20" s="299"/>
      <c r="R20" s="299"/>
      <c r="S20" s="529"/>
      <c r="T20" s="534"/>
    </row>
    <row r="21" spans="2:20">
      <c r="B21" s="533"/>
      <c r="C21" s="528"/>
      <c r="D21" s="299"/>
      <c r="E21" s="299"/>
      <c r="F21" s="299"/>
      <c r="G21" s="299"/>
      <c r="H21" s="299"/>
      <c r="I21" s="299"/>
      <c r="J21" s="299"/>
      <c r="K21" s="299"/>
      <c r="L21" s="299"/>
      <c r="M21" s="299"/>
      <c r="N21" s="299"/>
      <c r="O21" s="299"/>
      <c r="P21" s="299"/>
      <c r="Q21" s="299"/>
      <c r="R21" s="299"/>
      <c r="S21" s="529"/>
      <c r="T21" s="534"/>
    </row>
    <row r="22" spans="2:20">
      <c r="B22" s="533"/>
      <c r="C22" s="528"/>
      <c r="D22" s="299"/>
      <c r="E22" s="299"/>
      <c r="F22" s="299"/>
      <c r="G22" s="299"/>
      <c r="H22" s="299"/>
      <c r="I22" s="299"/>
      <c r="J22" s="299"/>
      <c r="K22" s="299"/>
      <c r="L22" s="299"/>
      <c r="M22" s="299"/>
      <c r="N22" s="299"/>
      <c r="O22" s="299"/>
      <c r="P22" s="299"/>
      <c r="Q22" s="299"/>
      <c r="R22" s="299"/>
      <c r="S22" s="529"/>
      <c r="T22" s="534"/>
    </row>
    <row r="23" spans="2:20">
      <c r="B23" s="533"/>
      <c r="C23" s="528"/>
      <c r="D23" s="299"/>
      <c r="E23" s="299"/>
      <c r="F23" s="299"/>
      <c r="G23" s="299"/>
      <c r="H23" s="299"/>
      <c r="I23" s="299"/>
      <c r="J23" s="299"/>
      <c r="K23" s="299"/>
      <c r="L23" s="299"/>
      <c r="M23" s="299"/>
      <c r="N23" s="299"/>
      <c r="O23" s="299"/>
      <c r="P23" s="299"/>
      <c r="Q23" s="299"/>
      <c r="R23" s="299"/>
      <c r="S23" s="529"/>
      <c r="T23" s="534"/>
    </row>
    <row r="24" spans="2:20">
      <c r="B24" s="533"/>
      <c r="C24" s="528"/>
      <c r="D24" s="299"/>
      <c r="E24" s="299"/>
      <c r="F24" s="299"/>
      <c r="G24" s="299"/>
      <c r="H24" s="299"/>
      <c r="I24" s="299"/>
      <c r="J24" s="299"/>
      <c r="K24" s="299"/>
      <c r="L24" s="299"/>
      <c r="M24" s="299"/>
      <c r="N24" s="299"/>
      <c r="O24" s="299"/>
      <c r="P24" s="299"/>
      <c r="Q24" s="299"/>
      <c r="R24" s="299"/>
      <c r="S24" s="529"/>
      <c r="T24" s="534"/>
    </row>
    <row r="25" spans="2:20">
      <c r="B25" s="533"/>
      <c r="C25" s="528"/>
      <c r="D25" s="299"/>
      <c r="E25" s="299"/>
      <c r="F25" s="299"/>
      <c r="G25" s="299"/>
      <c r="H25" s="299"/>
      <c r="I25" s="299"/>
      <c r="J25" s="299"/>
      <c r="K25" s="299"/>
      <c r="L25" s="299"/>
      <c r="M25" s="299"/>
      <c r="N25" s="299"/>
      <c r="O25" s="299"/>
      <c r="P25" s="299"/>
      <c r="Q25" s="299"/>
      <c r="R25" s="299"/>
      <c r="S25" s="529"/>
      <c r="T25" s="534"/>
    </row>
    <row r="26" spans="2:20">
      <c r="B26" s="533"/>
      <c r="C26" s="528"/>
      <c r="D26" s="299"/>
      <c r="E26" s="299"/>
      <c r="F26" s="299"/>
      <c r="G26" s="299"/>
      <c r="H26" s="299"/>
      <c r="I26" s="299"/>
      <c r="J26" s="299"/>
      <c r="K26" s="299"/>
      <c r="L26" s="299"/>
      <c r="M26" s="299"/>
      <c r="N26" s="299"/>
      <c r="O26" s="299"/>
      <c r="P26" s="299"/>
      <c r="Q26" s="299"/>
      <c r="R26" s="299"/>
      <c r="S26" s="529"/>
      <c r="T26" s="534"/>
    </row>
    <row r="27" spans="2:20">
      <c r="B27" s="533"/>
      <c r="C27" s="528"/>
      <c r="D27" s="299"/>
      <c r="E27" s="299"/>
      <c r="F27" s="299"/>
      <c r="G27" s="299"/>
      <c r="H27" s="299"/>
      <c r="I27" s="299"/>
      <c r="J27" s="299"/>
      <c r="K27" s="299"/>
      <c r="L27" s="299"/>
      <c r="M27" s="299"/>
      <c r="N27" s="299"/>
      <c r="O27" s="299"/>
      <c r="P27" s="299"/>
      <c r="Q27" s="299"/>
      <c r="R27" s="299"/>
      <c r="S27" s="529"/>
      <c r="T27" s="534"/>
    </row>
    <row r="28" spans="2:20">
      <c r="B28" s="533"/>
      <c r="C28" s="528"/>
      <c r="D28" s="299"/>
      <c r="E28" s="299"/>
      <c r="F28" s="299"/>
      <c r="G28" s="299"/>
      <c r="H28" s="299"/>
      <c r="I28" s="299"/>
      <c r="J28" s="299"/>
      <c r="K28" s="299"/>
      <c r="L28" s="299"/>
      <c r="M28" s="299"/>
      <c r="N28" s="299"/>
      <c r="O28" s="299"/>
      <c r="P28" s="299"/>
      <c r="Q28" s="299"/>
      <c r="R28" s="299"/>
      <c r="S28" s="529"/>
      <c r="T28" s="534"/>
    </row>
    <row r="29" spans="2:20">
      <c r="B29" s="533"/>
      <c r="C29" s="528"/>
      <c r="D29" s="299"/>
      <c r="E29" s="299"/>
      <c r="F29" s="299"/>
      <c r="G29" s="299"/>
      <c r="H29" s="299"/>
      <c r="I29" s="299"/>
      <c r="J29" s="299"/>
      <c r="K29" s="299"/>
      <c r="L29" s="299"/>
      <c r="M29" s="299"/>
      <c r="N29" s="299"/>
      <c r="O29" s="299"/>
      <c r="P29" s="299"/>
      <c r="Q29" s="299"/>
      <c r="R29" s="299"/>
      <c r="S29" s="529"/>
      <c r="T29" s="534"/>
    </row>
    <row r="30" spans="2:20" ht="6" customHeight="1" thickBot="1">
      <c r="B30" s="535"/>
      <c r="C30" s="536"/>
      <c r="D30" s="536"/>
      <c r="E30" s="536"/>
      <c r="F30" s="536"/>
      <c r="G30" s="536"/>
      <c r="H30" s="536"/>
      <c r="I30" s="536"/>
      <c r="J30" s="536"/>
      <c r="K30" s="536"/>
      <c r="L30" s="536"/>
      <c r="M30" s="536"/>
      <c r="N30" s="536"/>
      <c r="O30" s="536"/>
      <c r="P30" s="536"/>
      <c r="Q30" s="536"/>
      <c r="R30" s="536"/>
      <c r="S30" s="536"/>
      <c r="T30" s="537"/>
    </row>
  </sheetData>
  <sheetProtection password="8A33" sheet="1" objects="1" scenarios="1"/>
  <customSheetViews>
    <customSheetView guid="{E7ACAE69-9EF1-4C13-8DE7-715E540F83CD}">
      <pageMargins left="0.7" right="0.7" top="0.75" bottom="0.75" header="0.3" footer="0.3"/>
    </customSheetView>
  </customSheetView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dimension ref="B2:AI89"/>
  <sheetViews>
    <sheetView defaultGridColor="0" topLeftCell="S1" colorId="22" zoomScale="90" zoomScaleNormal="90" workbookViewId="0">
      <selection activeCell="AB44" sqref="AB44"/>
    </sheetView>
  </sheetViews>
  <sheetFormatPr defaultColWidth="16.28515625" defaultRowHeight="12.75"/>
  <cols>
    <col min="1" max="1" width="3" style="84" customWidth="1"/>
    <col min="2" max="2" width="32.140625" style="84" bestFit="1" customWidth="1"/>
    <col min="3" max="3" width="11.5703125" style="84" bestFit="1" customWidth="1"/>
    <col min="4" max="4" width="9.42578125" style="84" bestFit="1" customWidth="1"/>
    <col min="5" max="5" width="2.85546875" style="84" customWidth="1"/>
    <col min="6" max="6" width="5.85546875" style="84" bestFit="1" customWidth="1"/>
    <col min="7" max="7" width="9.5703125" style="84" bestFit="1" customWidth="1"/>
    <col min="8" max="8" width="9.140625" style="84" bestFit="1" customWidth="1"/>
    <col min="9" max="9" width="10" style="84" bestFit="1" customWidth="1"/>
    <col min="10" max="10" width="8.28515625" style="84" bestFit="1" customWidth="1"/>
    <col min="11" max="11" width="9.42578125" style="84" bestFit="1" customWidth="1"/>
    <col min="12" max="12" width="7.7109375" style="84" bestFit="1" customWidth="1"/>
    <col min="13" max="13" width="9.42578125" style="84" bestFit="1" customWidth="1"/>
    <col min="14" max="14" width="12" style="84" bestFit="1" customWidth="1"/>
    <col min="15" max="15" width="9.140625" style="84" bestFit="1" customWidth="1"/>
    <col min="16" max="16" width="10" style="84" customWidth="1"/>
    <col min="17" max="17" width="8.28515625" style="84" bestFit="1" customWidth="1"/>
    <col min="18" max="18" width="9.42578125" style="84" bestFit="1" customWidth="1"/>
    <col min="19" max="19" width="7.85546875" style="65" bestFit="1" customWidth="1"/>
    <col min="20" max="20" width="9.42578125" style="65" bestFit="1" customWidth="1"/>
    <col min="21" max="21" width="12" style="65" bestFit="1" customWidth="1"/>
    <col min="22" max="22" width="9.140625" style="65" bestFit="1" customWidth="1"/>
    <col min="23" max="23" width="10" style="65" bestFit="1" customWidth="1"/>
    <col min="24" max="24" width="8.28515625" style="65" bestFit="1" customWidth="1"/>
    <col min="25" max="25" width="9.42578125" style="65" bestFit="1" customWidth="1"/>
    <col min="26" max="26" width="7.7109375" style="65" bestFit="1" customWidth="1"/>
    <col min="27" max="27" width="9.42578125" style="65" bestFit="1" customWidth="1"/>
    <col min="28" max="28" width="12" style="65" bestFit="1" customWidth="1"/>
    <col min="29" max="29" width="9.140625" style="65" bestFit="1" customWidth="1"/>
    <col min="30" max="30" width="10.140625" style="65" bestFit="1" customWidth="1"/>
    <col min="31" max="31" width="8.28515625" style="65" bestFit="1" customWidth="1"/>
    <col min="32" max="32" width="8.85546875" style="65" bestFit="1" customWidth="1"/>
    <col min="33" max="33" width="7.85546875" style="84" bestFit="1" customWidth="1"/>
    <col min="34" max="34" width="8.7109375" style="84" bestFit="1" customWidth="1"/>
    <col min="35" max="35" width="11.140625" style="84" bestFit="1" customWidth="1"/>
    <col min="36" max="16384" width="16.28515625" style="84"/>
  </cols>
  <sheetData>
    <row r="2" spans="2:35" ht="15" thickBot="1">
      <c r="B2" s="82" t="s">
        <v>22</v>
      </c>
      <c r="C2" s="83"/>
      <c r="D2" s="83"/>
      <c r="E2" s="83"/>
      <c r="P2" s="83"/>
      <c r="Q2" s="85"/>
    </row>
    <row r="3" spans="2:35" ht="13.5" thickBot="1">
      <c r="B3" s="684" t="s">
        <v>23</v>
      </c>
      <c r="C3" s="685"/>
      <c r="D3" s="686"/>
      <c r="E3" s="83"/>
      <c r="F3" s="678" t="s">
        <v>91</v>
      </c>
      <c r="G3" s="679"/>
      <c r="H3" s="679"/>
      <c r="I3" s="679"/>
      <c r="J3" s="679"/>
      <c r="K3" s="679"/>
      <c r="L3" s="679"/>
      <c r="M3" s="679"/>
      <c r="N3" s="680"/>
      <c r="O3" s="678" t="s">
        <v>11</v>
      </c>
      <c r="P3" s="679"/>
      <c r="Q3" s="679"/>
      <c r="R3" s="679"/>
      <c r="S3" s="679"/>
      <c r="T3" s="679"/>
      <c r="U3" s="679"/>
      <c r="V3" s="681" t="s">
        <v>12</v>
      </c>
      <c r="W3" s="682"/>
      <c r="X3" s="682"/>
      <c r="Y3" s="682"/>
      <c r="Z3" s="682"/>
      <c r="AA3" s="682"/>
      <c r="AB3" s="683"/>
      <c r="AC3" s="681" t="s">
        <v>100</v>
      </c>
      <c r="AD3" s="682"/>
      <c r="AE3" s="682"/>
      <c r="AF3" s="682"/>
      <c r="AG3" s="682"/>
      <c r="AH3" s="682"/>
      <c r="AI3" s="683"/>
    </row>
    <row r="4" spans="2:35" s="123" customFormat="1" ht="26.25" thickBot="1">
      <c r="B4" s="113" t="s">
        <v>10</v>
      </c>
      <c r="C4" s="114">
        <f>Inputs!$E$6/33450</f>
        <v>0</v>
      </c>
      <c r="D4" s="115" t="s">
        <v>25</v>
      </c>
      <c r="E4" s="116"/>
      <c r="F4" s="117" t="s">
        <v>26</v>
      </c>
      <c r="G4" s="549" t="s">
        <v>27</v>
      </c>
      <c r="H4" s="228" t="s">
        <v>28</v>
      </c>
      <c r="I4" s="119" t="s">
        <v>29</v>
      </c>
      <c r="J4" s="120" t="s">
        <v>30</v>
      </c>
      <c r="K4" s="119" t="s">
        <v>31</v>
      </c>
      <c r="L4" s="120" t="s">
        <v>90</v>
      </c>
      <c r="M4" s="121" t="s">
        <v>31</v>
      </c>
      <c r="N4" s="122" t="s">
        <v>92</v>
      </c>
      <c r="O4" s="228" t="s">
        <v>28</v>
      </c>
      <c r="P4" s="119" t="s">
        <v>29</v>
      </c>
      <c r="Q4" s="120" t="s">
        <v>30</v>
      </c>
      <c r="R4" s="119" t="s">
        <v>31</v>
      </c>
      <c r="S4" s="120" t="s">
        <v>90</v>
      </c>
      <c r="T4" s="121" t="s">
        <v>31</v>
      </c>
      <c r="U4" s="122" t="s">
        <v>92</v>
      </c>
      <c r="V4" s="228" t="s">
        <v>28</v>
      </c>
      <c r="W4" s="120" t="s">
        <v>29</v>
      </c>
      <c r="X4" s="119" t="s">
        <v>30</v>
      </c>
      <c r="Y4" s="120" t="s">
        <v>31</v>
      </c>
      <c r="Z4" s="119" t="s">
        <v>90</v>
      </c>
      <c r="AA4" s="120" t="s">
        <v>31</v>
      </c>
      <c r="AB4" s="122" t="s">
        <v>92</v>
      </c>
      <c r="AC4" s="228" t="s">
        <v>28</v>
      </c>
      <c r="AD4" s="120" t="s">
        <v>29</v>
      </c>
      <c r="AE4" s="119" t="s">
        <v>30</v>
      </c>
      <c r="AF4" s="120" t="s">
        <v>31</v>
      </c>
      <c r="AG4" s="119" t="s">
        <v>90</v>
      </c>
      <c r="AH4" s="120" t="s">
        <v>31</v>
      </c>
      <c r="AI4" s="122" t="s">
        <v>92</v>
      </c>
    </row>
    <row r="5" spans="2:35">
      <c r="B5" s="89" t="s">
        <v>4</v>
      </c>
      <c r="C5" s="90">
        <f>C4*33450*1</f>
        <v>0</v>
      </c>
      <c r="D5" s="91" t="s">
        <v>32</v>
      </c>
      <c r="E5" s="92"/>
      <c r="F5" s="547">
        <v>-10</v>
      </c>
      <c r="G5" s="550">
        <f t="shared" ref="G5:G25" si="0">IF(F5&gt;80,F5+15,IF(AND(F5&lt;=80,F5&gt;40),80,60))</f>
        <v>60</v>
      </c>
      <c r="H5" s="551">
        <f>1.08*$C$15*($C$20-G5)*$C$11/3600</f>
        <v>0</v>
      </c>
      <c r="I5" s="552">
        <f>1.08*$C$15*($C$19-G5)*$C$12/3600</f>
        <v>0</v>
      </c>
      <c r="J5" s="553">
        <f>$C$16*$C$17*SQRT(2*32.17*$C$18*(((AVERAGE($C$19:$C$20)+460.67)-(460.67+G5))/(460.67+AVERAGE($C$19:$C$20))))*60</f>
        <v>728.44406544123399</v>
      </c>
      <c r="K5" s="554">
        <f>1.08*J5*(AVERAGE($C$19,$C$20)-G5)</f>
        <v>152361.46562363397</v>
      </c>
      <c r="L5" s="555" t="e">
        <f>$C$9*SUM(H5:I5)/10^5/Inputs!$C$41</f>
        <v>#DIV/0!</v>
      </c>
      <c r="M5" s="556" t="e">
        <f>K5*($C$10/60)*$C$9/10^5/Inputs!$C$41</f>
        <v>#DIV/0!</v>
      </c>
      <c r="N5" s="557" t="e">
        <f>SUM(L5:M5)</f>
        <v>#DIV/0!</v>
      </c>
      <c r="O5" s="551">
        <f>1.08*$C$33*($C$38-G5)*$C$29/3600</f>
        <v>0</v>
      </c>
      <c r="P5" s="552">
        <f>1.08*$C$33*($C$37-G5)*$C$30/3600</f>
        <v>0</v>
      </c>
      <c r="Q5" s="553">
        <f>$C$34*$C$35*SQRT(2*32.17*$C$36*(((AVERAGE($C$37:$C$38)+460.67)-(460.67+G5))/(460.67+AVERAGE($C$37:$C$38))))*60</f>
        <v>728.44406544123399</v>
      </c>
      <c r="R5" s="554">
        <f>1.08*Q5*(AVERAGE($C$37,$C$38)-G5)</f>
        <v>152361.46562363397</v>
      </c>
      <c r="S5" s="555" t="e">
        <f>$C$27*SUM(O5:P5)/10^5/Inputs!$C$41</f>
        <v>#DIV/0!</v>
      </c>
      <c r="T5" s="558" t="e">
        <f>R5*($C$28/60)*$C$27/10^5/Inputs!$C$41</f>
        <v>#DIV/0!</v>
      </c>
      <c r="U5" s="557" t="e">
        <f>SUM(S5:T5)</f>
        <v>#DIV/0!</v>
      </c>
      <c r="V5" s="551">
        <f>1.08*$C$51*($C$56-G5)*$C$47/3600</f>
        <v>0</v>
      </c>
      <c r="W5" s="553">
        <f>1.08*$C$51*($C$55-G5)*$C$48/3600</f>
        <v>0</v>
      </c>
      <c r="X5" s="552">
        <f>$C$52*$C$53*SQRT(2*32.17*$C$54*(((AVERAGE($C$55:$C$56)+460.67)-(460.67+G5))/(460.67+AVERAGE($C$55:$C$56))))*60</f>
        <v>728.44406544123399</v>
      </c>
      <c r="Y5" s="559">
        <f t="shared" ref="Y5:Y25" si="1">1.08*X5*(AVERAGE($C$55,$C$56)-G5)</f>
        <v>152361.46562363397</v>
      </c>
      <c r="Z5" s="560" t="e">
        <f>$C$45*SUM(V5:W5)/10^5/Inputs!$C$41</f>
        <v>#DIV/0!</v>
      </c>
      <c r="AA5" s="555" t="e">
        <f>Y5*($C$46/60)*$C$45/10^5/Inputs!$C$41</f>
        <v>#DIV/0!</v>
      </c>
      <c r="AB5" s="561" t="e">
        <f>SUM(Z5:AA5)</f>
        <v>#DIV/0!</v>
      </c>
      <c r="AC5" s="551">
        <f>1.08*$C$69*($C$74-G5)*$C$65/3600</f>
        <v>0</v>
      </c>
      <c r="AD5" s="553">
        <f>1.08*$C$69*($C$73-G5)*$C$66/3600</f>
        <v>0</v>
      </c>
      <c r="AE5" s="552">
        <f>$C$70*$C$71*SQRT(2*32.17*$C$72*(((AVERAGE($C$73:$C$74)+460.67)-(460.67+G5))/(460.67+AVERAGE($C$73:$C$74))))*60</f>
        <v>728.44406544123399</v>
      </c>
      <c r="AF5" s="559" t="e">
        <f t="shared" ref="AF5:AF25" si="2">1.08*AE5*(AVERAGE($C$55,$C$56)-N5)</f>
        <v>#DIV/0!</v>
      </c>
      <c r="AG5" s="560" t="e">
        <f>$C$45*SUM(AC5:AD5)/10^5/Inputs!$C$41</f>
        <v>#DIV/0!</v>
      </c>
      <c r="AH5" s="555" t="e">
        <f>AF5*($C$46/60)*$C$45/10^5/Inputs!$C$41</f>
        <v>#DIV/0!</v>
      </c>
      <c r="AI5" s="562" t="e">
        <f>SUM(AG5:AH5)</f>
        <v>#DIV/0!</v>
      </c>
    </row>
    <row r="6" spans="2:35">
      <c r="B6" s="89" t="s">
        <v>107</v>
      </c>
      <c r="C6" s="90">
        <f>Inputs!C45</f>
        <v>0</v>
      </c>
      <c r="D6" s="91" t="s">
        <v>33</v>
      </c>
      <c r="F6" s="548">
        <v>-5</v>
      </c>
      <c r="G6" s="317">
        <f t="shared" si="0"/>
        <v>60</v>
      </c>
      <c r="H6" s="94">
        <f t="shared" ref="H6:H25" si="3">1.08*$C$15*($C$20-G6)*$C$11/3600</f>
        <v>0</v>
      </c>
      <c r="I6" s="95">
        <f t="shared" ref="I6:I25" si="4">1.08*$C$15*($C$19-G6)*$C$12/3600</f>
        <v>0</v>
      </c>
      <c r="J6" s="93">
        <f t="shared" ref="J6:J25" si="5">$C$16*$C$17*SQRT(2*32.17*$C$18*(((AVERAGE($C$19:$C$20)+460.67)-(460.67+G6))/(460.67+AVERAGE($C$19:$C$20))))*60</f>
        <v>728.44406544123399</v>
      </c>
      <c r="K6" s="90">
        <f t="shared" ref="K6:K25" si="6">1.08*J6*(AVERAGE($C$19,$C$20)-G6)</f>
        <v>152361.46562363397</v>
      </c>
      <c r="L6" s="124" t="e">
        <f>$C$9*SUM(H6:I6)/10^5/Inputs!$C$41</f>
        <v>#DIV/0!</v>
      </c>
      <c r="M6" s="318" t="e">
        <f>K6*($C$10/60)*$C$9/10^5/Inputs!$C$41</f>
        <v>#DIV/0!</v>
      </c>
      <c r="N6" s="319" t="e">
        <f t="shared" ref="N6:N25" si="7">SUM(L6:M6)</f>
        <v>#DIV/0!</v>
      </c>
      <c r="O6" s="94">
        <f t="shared" ref="O6:O25" si="8">1.08*$C$33*($C$38-G6)*$C$29/3600</f>
        <v>0</v>
      </c>
      <c r="P6" s="95">
        <f t="shared" ref="P6:P25" si="9">1.08*$C$33*($C$37-G6)*$C$30/3600</f>
        <v>0</v>
      </c>
      <c r="Q6" s="93">
        <f t="shared" ref="Q6:Q25" si="10">$C$34*$C$35*SQRT(2*32.17*$C$36*(((AVERAGE($C$37:$C$38)+460.67)-(460.67+G6))/(460.67+AVERAGE($C$37:$C$38))))*60</f>
        <v>728.44406544123399</v>
      </c>
      <c r="R6" s="90">
        <f t="shared" ref="R6:R25" si="11">1.08*Q6*(AVERAGE($C$37,$C$38)-G6)</f>
        <v>152361.46562363397</v>
      </c>
      <c r="S6" s="124" t="e">
        <f>$C$27*SUM(O6:P6)/10^5/Inputs!$C$41</f>
        <v>#DIV/0!</v>
      </c>
      <c r="T6" s="127" t="e">
        <f>R6*($C$28/60)*$C$27/10^5/Inputs!$C$41</f>
        <v>#DIV/0!</v>
      </c>
      <c r="U6" s="319" t="e">
        <f t="shared" ref="U6:U25" si="12">SUM(S6:T6)</f>
        <v>#DIV/0!</v>
      </c>
      <c r="V6" s="94">
        <f t="shared" ref="V6:V25" si="13">1.08*$C$51*($C$56-G6)*$C$47/3600</f>
        <v>0</v>
      </c>
      <c r="W6" s="93">
        <f t="shared" ref="W6:W25" si="14">1.08*$C$51*($C$55-G6)*$C$48/3600</f>
        <v>0</v>
      </c>
      <c r="X6" s="95">
        <f t="shared" ref="X6:X25" si="15">$C$52*$C$53*SQRT(2*32.17*$C$54*(((AVERAGE($C$55:$C$56)+460.67)-(460.67+G6))/(460.67+AVERAGE($C$55:$C$56))))*60</f>
        <v>728.44406544123399</v>
      </c>
      <c r="Y6" s="92">
        <f t="shared" si="1"/>
        <v>152361.46562363397</v>
      </c>
      <c r="Z6" s="126" t="e">
        <f>$C$45*SUM(V6:W6)/10^5/Inputs!$C$41</f>
        <v>#DIV/0!</v>
      </c>
      <c r="AA6" s="124" t="e">
        <f>Y6*($C$46/60)*$C$45/10^5/Inputs!$C$41</f>
        <v>#DIV/0!</v>
      </c>
      <c r="AB6" s="125" t="e">
        <f t="shared" ref="AB6:AB25" si="16">SUM(Z6:AA6)</f>
        <v>#DIV/0!</v>
      </c>
      <c r="AC6" s="94">
        <f t="shared" ref="AC6:AC25" si="17">1.08*$C$69*($C$74-G6)*$C$65/3600</f>
        <v>0</v>
      </c>
      <c r="AD6" s="93">
        <f t="shared" ref="AD6:AD25" si="18">1.08*$C$69*($C$73-G6)*$C$66/3600</f>
        <v>0</v>
      </c>
      <c r="AE6" s="95">
        <f t="shared" ref="AE6:AE25" si="19">$C$70*$C$71*SQRT(2*32.17*$C$72*(((AVERAGE($C$73:$C$74)+460.67)-(460.67+G6))/(460.67+AVERAGE($C$73:$C$74))))*60</f>
        <v>728.44406544123399</v>
      </c>
      <c r="AF6" s="92" t="e">
        <f t="shared" si="2"/>
        <v>#DIV/0!</v>
      </c>
      <c r="AG6" s="126" t="e">
        <f>$C$45*SUM(AC6:AD6)/10^5/Inputs!$C$41</f>
        <v>#DIV/0!</v>
      </c>
      <c r="AH6" s="124" t="e">
        <f>AF6*($C$46/60)*$C$45/10^5/Inputs!$C$41</f>
        <v>#DIV/0!</v>
      </c>
      <c r="AI6" s="563" t="e">
        <f t="shared" ref="AI6:AI25" si="20">SUM(AG6:AH6)</f>
        <v>#DIV/0!</v>
      </c>
    </row>
    <row r="7" spans="2:35">
      <c r="B7" s="89" t="s">
        <v>108</v>
      </c>
      <c r="C7" s="90">
        <f>Inputs!D45</f>
        <v>0</v>
      </c>
      <c r="D7" s="91" t="s">
        <v>110</v>
      </c>
      <c r="F7" s="548">
        <v>0</v>
      </c>
      <c r="G7" s="317">
        <f t="shared" si="0"/>
        <v>60</v>
      </c>
      <c r="H7" s="94">
        <f t="shared" si="3"/>
        <v>0</v>
      </c>
      <c r="I7" s="95">
        <f t="shared" si="4"/>
        <v>0</v>
      </c>
      <c r="J7" s="93">
        <f t="shared" si="5"/>
        <v>728.44406544123399</v>
      </c>
      <c r="K7" s="90">
        <f t="shared" si="6"/>
        <v>152361.46562363397</v>
      </c>
      <c r="L7" s="124" t="e">
        <f>$C$9*SUM(H7:I7)/10^5/Inputs!$C$41</f>
        <v>#DIV/0!</v>
      </c>
      <c r="M7" s="318" t="e">
        <f>K7*($C$10/60)*$C$9/10^5/Inputs!$C$41</f>
        <v>#DIV/0!</v>
      </c>
      <c r="N7" s="319" t="e">
        <f t="shared" si="7"/>
        <v>#DIV/0!</v>
      </c>
      <c r="O7" s="94">
        <f t="shared" si="8"/>
        <v>0</v>
      </c>
      <c r="P7" s="95">
        <f t="shared" si="9"/>
        <v>0</v>
      </c>
      <c r="Q7" s="93">
        <f t="shared" si="10"/>
        <v>728.44406544123399</v>
      </c>
      <c r="R7" s="90">
        <f t="shared" si="11"/>
        <v>152361.46562363397</v>
      </c>
      <c r="S7" s="124" t="e">
        <f>$C$27*SUM(O7:P7)/10^5/Inputs!$C$41</f>
        <v>#DIV/0!</v>
      </c>
      <c r="T7" s="127" t="e">
        <f>R7*($C$28/60)*$C$27/10^5/Inputs!$C$41</f>
        <v>#DIV/0!</v>
      </c>
      <c r="U7" s="319" t="e">
        <f t="shared" si="12"/>
        <v>#DIV/0!</v>
      </c>
      <c r="V7" s="94">
        <f t="shared" si="13"/>
        <v>0</v>
      </c>
      <c r="W7" s="93">
        <f t="shared" si="14"/>
        <v>0</v>
      </c>
      <c r="X7" s="95">
        <f t="shared" si="15"/>
        <v>728.44406544123399</v>
      </c>
      <c r="Y7" s="92">
        <f t="shared" si="1"/>
        <v>152361.46562363397</v>
      </c>
      <c r="Z7" s="126" t="e">
        <f>$C$45*SUM(V7:W7)/10^5/Inputs!$C$41</f>
        <v>#DIV/0!</v>
      </c>
      <c r="AA7" s="124" t="e">
        <f>Y7*($C$46/60)*$C$45/10^5/Inputs!$C$41</f>
        <v>#DIV/0!</v>
      </c>
      <c r="AB7" s="125" t="e">
        <f t="shared" si="16"/>
        <v>#DIV/0!</v>
      </c>
      <c r="AC7" s="94">
        <f t="shared" si="17"/>
        <v>0</v>
      </c>
      <c r="AD7" s="93">
        <f t="shared" si="18"/>
        <v>0</v>
      </c>
      <c r="AE7" s="95">
        <f t="shared" si="19"/>
        <v>728.44406544123399</v>
      </c>
      <c r="AF7" s="92" t="e">
        <f t="shared" si="2"/>
        <v>#DIV/0!</v>
      </c>
      <c r="AG7" s="126" t="e">
        <f>$C$45*SUM(AC7:AD7)/10^5/Inputs!$C$41</f>
        <v>#DIV/0!</v>
      </c>
      <c r="AH7" s="124" t="e">
        <f>AF7*($C$46/60)*$C$45/10^5/Inputs!$C$41</f>
        <v>#DIV/0!</v>
      </c>
      <c r="AI7" s="563" t="e">
        <f t="shared" si="20"/>
        <v>#DIV/0!</v>
      </c>
    </row>
    <row r="8" spans="2:35">
      <c r="B8" s="89" t="s">
        <v>109</v>
      </c>
      <c r="C8" s="90">
        <f>Inputs!E45</f>
        <v>0</v>
      </c>
      <c r="D8" s="91" t="s">
        <v>110</v>
      </c>
      <c r="F8" s="548">
        <v>5</v>
      </c>
      <c r="G8" s="317">
        <f t="shared" si="0"/>
        <v>60</v>
      </c>
      <c r="H8" s="94">
        <f t="shared" si="3"/>
        <v>0</v>
      </c>
      <c r="I8" s="95">
        <f t="shared" si="4"/>
        <v>0</v>
      </c>
      <c r="J8" s="93">
        <f t="shared" si="5"/>
        <v>728.44406544123399</v>
      </c>
      <c r="K8" s="90">
        <f t="shared" si="6"/>
        <v>152361.46562363397</v>
      </c>
      <c r="L8" s="124" t="e">
        <f>$C$9*SUM(H8:I8)/10^5/Inputs!$C$41</f>
        <v>#DIV/0!</v>
      </c>
      <c r="M8" s="318" t="e">
        <f>K8*($C$10/60)*$C$9/10^5/Inputs!$C$41</f>
        <v>#DIV/0!</v>
      </c>
      <c r="N8" s="319" t="e">
        <f t="shared" si="7"/>
        <v>#DIV/0!</v>
      </c>
      <c r="O8" s="94">
        <f t="shared" si="8"/>
        <v>0</v>
      </c>
      <c r="P8" s="95">
        <f t="shared" si="9"/>
        <v>0</v>
      </c>
      <c r="Q8" s="93">
        <f t="shared" si="10"/>
        <v>728.44406544123399</v>
      </c>
      <c r="R8" s="90">
        <f t="shared" si="11"/>
        <v>152361.46562363397</v>
      </c>
      <c r="S8" s="124" t="e">
        <f>$C$27*SUM(O8:P8)/10^5/Inputs!$C$41</f>
        <v>#DIV/0!</v>
      </c>
      <c r="T8" s="127" t="e">
        <f>R8*($C$28/60)*$C$27/10^5/Inputs!$C$41</f>
        <v>#DIV/0!</v>
      </c>
      <c r="U8" s="319" t="e">
        <f t="shared" si="12"/>
        <v>#DIV/0!</v>
      </c>
      <c r="V8" s="94">
        <f t="shared" si="13"/>
        <v>0</v>
      </c>
      <c r="W8" s="93">
        <f t="shared" si="14"/>
        <v>0</v>
      </c>
      <c r="X8" s="95">
        <f t="shared" si="15"/>
        <v>728.44406544123399</v>
      </c>
      <c r="Y8" s="92">
        <f t="shared" si="1"/>
        <v>152361.46562363397</v>
      </c>
      <c r="Z8" s="126" t="e">
        <f>$C$45*SUM(V8:W8)/10^5/Inputs!$C$41</f>
        <v>#DIV/0!</v>
      </c>
      <c r="AA8" s="124" t="e">
        <f>Y8*($C$46/60)*$C$45/10^5/Inputs!$C$41</f>
        <v>#DIV/0!</v>
      </c>
      <c r="AB8" s="125" t="e">
        <f t="shared" si="16"/>
        <v>#DIV/0!</v>
      </c>
      <c r="AC8" s="94">
        <f t="shared" si="17"/>
        <v>0</v>
      </c>
      <c r="AD8" s="93">
        <f t="shared" si="18"/>
        <v>0</v>
      </c>
      <c r="AE8" s="95">
        <f t="shared" si="19"/>
        <v>728.44406544123399</v>
      </c>
      <c r="AF8" s="92" t="e">
        <f t="shared" si="2"/>
        <v>#DIV/0!</v>
      </c>
      <c r="AG8" s="126" t="e">
        <f>$C$45*SUM(AC8:AD8)/10^5/Inputs!$C$41</f>
        <v>#DIV/0!</v>
      </c>
      <c r="AH8" s="124" t="e">
        <f>AF8*($C$46/60)*$C$45/10^5/Inputs!$C$41</f>
        <v>#DIV/0!</v>
      </c>
      <c r="AI8" s="563" t="e">
        <f t="shared" si="20"/>
        <v>#DIV/0!</v>
      </c>
    </row>
    <row r="9" spans="2:35">
      <c r="B9" s="89" t="s">
        <v>35</v>
      </c>
      <c r="C9" s="90" t="e">
        <f>Inputs!C45/(Inputs!E45/8760)</f>
        <v>#DIV/0!</v>
      </c>
      <c r="D9" s="91" t="s">
        <v>36</v>
      </c>
      <c r="F9" s="548">
        <v>10</v>
      </c>
      <c r="G9" s="317">
        <f t="shared" si="0"/>
        <v>60</v>
      </c>
      <c r="H9" s="94">
        <f t="shared" si="3"/>
        <v>0</v>
      </c>
      <c r="I9" s="95">
        <f t="shared" si="4"/>
        <v>0</v>
      </c>
      <c r="J9" s="93">
        <f t="shared" si="5"/>
        <v>728.44406544123399</v>
      </c>
      <c r="K9" s="90">
        <f t="shared" si="6"/>
        <v>152361.46562363397</v>
      </c>
      <c r="L9" s="124" t="e">
        <f>$C$9*SUM(H9:I9)/10^5/Inputs!$C$41</f>
        <v>#DIV/0!</v>
      </c>
      <c r="M9" s="318" t="e">
        <f>K9*($C$10/60)*$C$9/10^5/Inputs!$C$41</f>
        <v>#DIV/0!</v>
      </c>
      <c r="N9" s="319" t="e">
        <f t="shared" si="7"/>
        <v>#DIV/0!</v>
      </c>
      <c r="O9" s="94">
        <f t="shared" si="8"/>
        <v>0</v>
      </c>
      <c r="P9" s="95">
        <f t="shared" si="9"/>
        <v>0</v>
      </c>
      <c r="Q9" s="93">
        <f t="shared" si="10"/>
        <v>728.44406544123399</v>
      </c>
      <c r="R9" s="90">
        <f t="shared" si="11"/>
        <v>152361.46562363397</v>
      </c>
      <c r="S9" s="124" t="e">
        <f>$C$27*SUM(O9:P9)/10^5/Inputs!$C$41</f>
        <v>#DIV/0!</v>
      </c>
      <c r="T9" s="127" t="e">
        <f>R9*($C$28/60)*$C$27/10^5/Inputs!$C$41</f>
        <v>#DIV/0!</v>
      </c>
      <c r="U9" s="319" t="e">
        <f t="shared" si="12"/>
        <v>#DIV/0!</v>
      </c>
      <c r="V9" s="94">
        <f t="shared" si="13"/>
        <v>0</v>
      </c>
      <c r="W9" s="93">
        <f t="shared" si="14"/>
        <v>0</v>
      </c>
      <c r="X9" s="95">
        <f t="shared" si="15"/>
        <v>728.44406544123399</v>
      </c>
      <c r="Y9" s="92">
        <f t="shared" si="1"/>
        <v>152361.46562363397</v>
      </c>
      <c r="Z9" s="126" t="e">
        <f>$C$45*SUM(V9:W9)/10^5/Inputs!$C$41</f>
        <v>#DIV/0!</v>
      </c>
      <c r="AA9" s="124" t="e">
        <f>Y9*($C$46/60)*$C$45/10^5/Inputs!$C$41</f>
        <v>#DIV/0!</v>
      </c>
      <c r="AB9" s="125" t="e">
        <f t="shared" si="16"/>
        <v>#DIV/0!</v>
      </c>
      <c r="AC9" s="94">
        <f t="shared" si="17"/>
        <v>0</v>
      </c>
      <c r="AD9" s="93">
        <f t="shared" si="18"/>
        <v>0</v>
      </c>
      <c r="AE9" s="95">
        <f t="shared" si="19"/>
        <v>728.44406544123399</v>
      </c>
      <c r="AF9" s="92" t="e">
        <f t="shared" si="2"/>
        <v>#DIV/0!</v>
      </c>
      <c r="AG9" s="126" t="e">
        <f>$C$45*SUM(AC9:AD9)/10^5/Inputs!$C$41</f>
        <v>#DIV/0!</v>
      </c>
      <c r="AH9" s="124" t="e">
        <f>AF9*($C$46/60)*$C$45/10^5/Inputs!$C$41</f>
        <v>#DIV/0!</v>
      </c>
      <c r="AI9" s="563" t="e">
        <f t="shared" si="20"/>
        <v>#DIV/0!</v>
      </c>
    </row>
    <row r="10" spans="2:35">
      <c r="B10" s="89" t="s">
        <v>37</v>
      </c>
      <c r="C10" s="90" t="e">
        <f>60*(1-(C7/C8))</f>
        <v>#DIV/0!</v>
      </c>
      <c r="D10" s="91" t="s">
        <v>38</v>
      </c>
      <c r="F10" s="548">
        <v>15</v>
      </c>
      <c r="G10" s="317">
        <f t="shared" si="0"/>
        <v>60</v>
      </c>
      <c r="H10" s="94">
        <f t="shared" si="3"/>
        <v>0</v>
      </c>
      <c r="I10" s="95">
        <f t="shared" si="4"/>
        <v>0</v>
      </c>
      <c r="J10" s="93">
        <f t="shared" si="5"/>
        <v>728.44406544123399</v>
      </c>
      <c r="K10" s="90">
        <f t="shared" si="6"/>
        <v>152361.46562363397</v>
      </c>
      <c r="L10" s="124" t="e">
        <f>$C$9*SUM(H10:I10)/10^5/Inputs!$C$41</f>
        <v>#DIV/0!</v>
      </c>
      <c r="M10" s="318" t="e">
        <f>K10*($C$10/60)*$C$9/10^5/Inputs!$C$41</f>
        <v>#DIV/0!</v>
      </c>
      <c r="N10" s="319" t="e">
        <f t="shared" si="7"/>
        <v>#DIV/0!</v>
      </c>
      <c r="O10" s="94">
        <f t="shared" si="8"/>
        <v>0</v>
      </c>
      <c r="P10" s="95">
        <f t="shared" si="9"/>
        <v>0</v>
      </c>
      <c r="Q10" s="93">
        <f t="shared" si="10"/>
        <v>728.44406544123399</v>
      </c>
      <c r="R10" s="90">
        <f t="shared" si="11"/>
        <v>152361.46562363397</v>
      </c>
      <c r="S10" s="124" t="e">
        <f>$C$27*SUM(O10:P10)/10^5/Inputs!$C$41</f>
        <v>#DIV/0!</v>
      </c>
      <c r="T10" s="127" t="e">
        <f>R10*($C$28/60)*$C$27/10^5/Inputs!$C$41</f>
        <v>#DIV/0!</v>
      </c>
      <c r="U10" s="319" t="e">
        <f t="shared" si="12"/>
        <v>#DIV/0!</v>
      </c>
      <c r="V10" s="94">
        <f t="shared" si="13"/>
        <v>0</v>
      </c>
      <c r="W10" s="93">
        <f t="shared" si="14"/>
        <v>0</v>
      </c>
      <c r="X10" s="95">
        <f t="shared" si="15"/>
        <v>728.44406544123399</v>
      </c>
      <c r="Y10" s="92">
        <f t="shared" si="1"/>
        <v>152361.46562363397</v>
      </c>
      <c r="Z10" s="126" t="e">
        <f>$C$45*SUM(V10:W10)/10^5/Inputs!$C$41</f>
        <v>#DIV/0!</v>
      </c>
      <c r="AA10" s="124" t="e">
        <f>Y10*($C$46/60)*$C$45/10^5/Inputs!$C$41</f>
        <v>#DIV/0!</v>
      </c>
      <c r="AB10" s="125" t="e">
        <f t="shared" si="16"/>
        <v>#DIV/0!</v>
      </c>
      <c r="AC10" s="94">
        <f t="shared" si="17"/>
        <v>0</v>
      </c>
      <c r="AD10" s="93">
        <f t="shared" si="18"/>
        <v>0</v>
      </c>
      <c r="AE10" s="95">
        <f t="shared" si="19"/>
        <v>728.44406544123399</v>
      </c>
      <c r="AF10" s="92" t="e">
        <f t="shared" si="2"/>
        <v>#DIV/0!</v>
      </c>
      <c r="AG10" s="126" t="e">
        <f>$C$45*SUM(AC10:AD10)/10^5/Inputs!$C$41</f>
        <v>#DIV/0!</v>
      </c>
      <c r="AH10" s="124" t="e">
        <f>AF10*($C$46/60)*$C$45/10^5/Inputs!$C$41</f>
        <v>#DIV/0!</v>
      </c>
      <c r="AI10" s="563" t="e">
        <f t="shared" si="20"/>
        <v>#DIV/0!</v>
      </c>
    </row>
    <row r="11" spans="2:35">
      <c r="B11" s="89" t="s">
        <v>75</v>
      </c>
      <c r="C11" s="90">
        <v>30</v>
      </c>
      <c r="D11" s="91" t="s">
        <v>143</v>
      </c>
      <c r="F11" s="548">
        <v>20</v>
      </c>
      <c r="G11" s="317">
        <f t="shared" si="0"/>
        <v>60</v>
      </c>
      <c r="H11" s="94">
        <f t="shared" si="3"/>
        <v>0</v>
      </c>
      <c r="I11" s="95">
        <f t="shared" si="4"/>
        <v>0</v>
      </c>
      <c r="J11" s="93">
        <f t="shared" si="5"/>
        <v>728.44406544123399</v>
      </c>
      <c r="K11" s="90">
        <f t="shared" si="6"/>
        <v>152361.46562363397</v>
      </c>
      <c r="L11" s="124" t="e">
        <f>$C$9*SUM(H11:I11)/10^5/Inputs!$C$41</f>
        <v>#DIV/0!</v>
      </c>
      <c r="M11" s="318" t="e">
        <f>K11*($C$10/60)*$C$9/10^5/Inputs!$C$41</f>
        <v>#DIV/0!</v>
      </c>
      <c r="N11" s="319" t="e">
        <f t="shared" si="7"/>
        <v>#DIV/0!</v>
      </c>
      <c r="O11" s="94">
        <f t="shared" si="8"/>
        <v>0</v>
      </c>
      <c r="P11" s="95">
        <f t="shared" si="9"/>
        <v>0</v>
      </c>
      <c r="Q11" s="93">
        <f t="shared" si="10"/>
        <v>728.44406544123399</v>
      </c>
      <c r="R11" s="90">
        <f t="shared" si="11"/>
        <v>152361.46562363397</v>
      </c>
      <c r="S11" s="124" t="e">
        <f>$C$27*SUM(O11:P11)/10^5/Inputs!$C$41</f>
        <v>#DIV/0!</v>
      </c>
      <c r="T11" s="127" t="e">
        <f>R11*($C$28/60)*$C$27/10^5/Inputs!$C$41</f>
        <v>#DIV/0!</v>
      </c>
      <c r="U11" s="319" t="e">
        <f t="shared" si="12"/>
        <v>#DIV/0!</v>
      </c>
      <c r="V11" s="94">
        <f t="shared" si="13"/>
        <v>0</v>
      </c>
      <c r="W11" s="93">
        <f t="shared" si="14"/>
        <v>0</v>
      </c>
      <c r="X11" s="95">
        <f t="shared" si="15"/>
        <v>728.44406544123399</v>
      </c>
      <c r="Y11" s="92">
        <f t="shared" si="1"/>
        <v>152361.46562363397</v>
      </c>
      <c r="Z11" s="126" t="e">
        <f>$C$45*SUM(V11:W11)/10^5/Inputs!$C$41</f>
        <v>#DIV/0!</v>
      </c>
      <c r="AA11" s="124" t="e">
        <f>Y11*($C$46/60)*$C$45/10^5/Inputs!$C$41</f>
        <v>#DIV/0!</v>
      </c>
      <c r="AB11" s="125" t="e">
        <f t="shared" si="16"/>
        <v>#DIV/0!</v>
      </c>
      <c r="AC11" s="94">
        <f t="shared" si="17"/>
        <v>0</v>
      </c>
      <c r="AD11" s="93">
        <f t="shared" si="18"/>
        <v>0</v>
      </c>
      <c r="AE11" s="95">
        <f t="shared" si="19"/>
        <v>728.44406544123399</v>
      </c>
      <c r="AF11" s="92" t="e">
        <f t="shared" si="2"/>
        <v>#DIV/0!</v>
      </c>
      <c r="AG11" s="126" t="e">
        <f>$C$45*SUM(AC11:AD11)/10^5/Inputs!$C$41</f>
        <v>#DIV/0!</v>
      </c>
      <c r="AH11" s="124" t="e">
        <f>AF11*($C$46/60)*$C$45/10^5/Inputs!$C$41</f>
        <v>#DIV/0!</v>
      </c>
      <c r="AI11" s="563" t="e">
        <f t="shared" si="20"/>
        <v>#DIV/0!</v>
      </c>
    </row>
    <row r="12" spans="2:35">
      <c r="B12" s="89" t="s">
        <v>142</v>
      </c>
      <c r="C12" s="90">
        <v>60</v>
      </c>
      <c r="D12" s="91" t="s">
        <v>143</v>
      </c>
      <c r="F12" s="548">
        <v>25</v>
      </c>
      <c r="G12" s="317">
        <f t="shared" si="0"/>
        <v>60</v>
      </c>
      <c r="H12" s="94">
        <f t="shared" si="3"/>
        <v>0</v>
      </c>
      <c r="I12" s="95">
        <f t="shared" si="4"/>
        <v>0</v>
      </c>
      <c r="J12" s="93">
        <f t="shared" si="5"/>
        <v>728.44406544123399</v>
      </c>
      <c r="K12" s="90">
        <f t="shared" si="6"/>
        <v>152361.46562363397</v>
      </c>
      <c r="L12" s="124" t="e">
        <f>$C$9*SUM(H12:I12)/10^5/Inputs!$C$41</f>
        <v>#DIV/0!</v>
      </c>
      <c r="M12" s="318" t="e">
        <f>K12*($C$10/60)*$C$9/10^5/Inputs!$C$41</f>
        <v>#DIV/0!</v>
      </c>
      <c r="N12" s="319" t="e">
        <f>SUM(L12:M12)</f>
        <v>#DIV/0!</v>
      </c>
      <c r="O12" s="94">
        <f t="shared" si="8"/>
        <v>0</v>
      </c>
      <c r="P12" s="95">
        <f t="shared" si="9"/>
        <v>0</v>
      </c>
      <c r="Q12" s="93">
        <f t="shared" si="10"/>
        <v>728.44406544123399</v>
      </c>
      <c r="R12" s="90">
        <f t="shared" si="11"/>
        <v>152361.46562363397</v>
      </c>
      <c r="S12" s="124" t="e">
        <f>$C$27*SUM(O12:P12)/10^5/Inputs!$C$41</f>
        <v>#DIV/0!</v>
      </c>
      <c r="T12" s="127" t="e">
        <f>R12*($C$28/60)*$C$27/10^5/Inputs!$C$41</f>
        <v>#DIV/0!</v>
      </c>
      <c r="U12" s="319" t="e">
        <f t="shared" si="12"/>
        <v>#DIV/0!</v>
      </c>
      <c r="V12" s="94">
        <f t="shared" si="13"/>
        <v>0</v>
      </c>
      <c r="W12" s="93">
        <f t="shared" si="14"/>
        <v>0</v>
      </c>
      <c r="X12" s="95">
        <f t="shared" si="15"/>
        <v>728.44406544123399</v>
      </c>
      <c r="Y12" s="92">
        <f t="shared" si="1"/>
        <v>152361.46562363397</v>
      </c>
      <c r="Z12" s="126" t="e">
        <f>$C$45*SUM(V12:W12)/10^5/Inputs!$C$41</f>
        <v>#DIV/0!</v>
      </c>
      <c r="AA12" s="124" t="e">
        <f>Y12*($C$46/60)*$C$45/10^5/Inputs!$C$41</f>
        <v>#DIV/0!</v>
      </c>
      <c r="AB12" s="125" t="e">
        <f t="shared" si="16"/>
        <v>#DIV/0!</v>
      </c>
      <c r="AC12" s="94">
        <f t="shared" si="17"/>
        <v>0</v>
      </c>
      <c r="AD12" s="93">
        <f t="shared" si="18"/>
        <v>0</v>
      </c>
      <c r="AE12" s="95">
        <f t="shared" si="19"/>
        <v>728.44406544123399</v>
      </c>
      <c r="AF12" s="92" t="e">
        <f t="shared" si="2"/>
        <v>#DIV/0!</v>
      </c>
      <c r="AG12" s="126" t="e">
        <f>$C$45*SUM(AC12:AD12)/10^5/Inputs!$C$41</f>
        <v>#DIV/0!</v>
      </c>
      <c r="AH12" s="124" t="e">
        <f>AF12*($C$46/60)*$C$45/10^5/Inputs!$C$41</f>
        <v>#DIV/0!</v>
      </c>
      <c r="AI12" s="563" t="e">
        <f t="shared" si="20"/>
        <v>#DIV/0!</v>
      </c>
    </row>
    <row r="13" spans="2:35">
      <c r="B13" s="89" t="s">
        <v>39</v>
      </c>
      <c r="C13" s="96">
        <f>Inputs!C52+14.7</f>
        <v>14.7</v>
      </c>
      <c r="D13" s="91" t="s">
        <v>40</v>
      </c>
      <c r="F13" s="548">
        <v>30</v>
      </c>
      <c r="G13" s="317">
        <f t="shared" si="0"/>
        <v>60</v>
      </c>
      <c r="H13" s="94">
        <f t="shared" si="3"/>
        <v>0</v>
      </c>
      <c r="I13" s="95">
        <f t="shared" si="4"/>
        <v>0</v>
      </c>
      <c r="J13" s="93">
        <f>$C$16*$C$17*SQRT(2*32.17*$C$18*(((AVERAGE($C$19:$C$20)+460.67)-(460.67+G13))/(460.67+AVERAGE($C$19:$C$20))))*60</f>
        <v>728.44406544123399</v>
      </c>
      <c r="K13" s="90">
        <f t="shared" si="6"/>
        <v>152361.46562363397</v>
      </c>
      <c r="L13" s="124" t="e">
        <f>$C$9*SUM(H13:I13)/10^5/Inputs!$C$41</f>
        <v>#DIV/0!</v>
      </c>
      <c r="M13" s="318" t="e">
        <f>K13*($C$10/60)*$C$9/10^5/Inputs!$C$41</f>
        <v>#DIV/0!</v>
      </c>
      <c r="N13" s="319" t="e">
        <f t="shared" si="7"/>
        <v>#DIV/0!</v>
      </c>
      <c r="O13" s="94">
        <f t="shared" si="8"/>
        <v>0</v>
      </c>
      <c r="P13" s="95">
        <f t="shared" si="9"/>
        <v>0</v>
      </c>
      <c r="Q13" s="93">
        <f t="shared" si="10"/>
        <v>728.44406544123399</v>
      </c>
      <c r="R13" s="90">
        <f t="shared" si="11"/>
        <v>152361.46562363397</v>
      </c>
      <c r="S13" s="124" t="e">
        <f>$C$27*SUM(O13:P13)/10^5/Inputs!$C$41</f>
        <v>#DIV/0!</v>
      </c>
      <c r="T13" s="127" t="e">
        <f>R13*($C$28/60)*$C$27/10^5/Inputs!$C$41</f>
        <v>#DIV/0!</v>
      </c>
      <c r="U13" s="319" t="e">
        <f t="shared" si="12"/>
        <v>#DIV/0!</v>
      </c>
      <c r="V13" s="94">
        <f t="shared" si="13"/>
        <v>0</v>
      </c>
      <c r="W13" s="93">
        <f t="shared" si="14"/>
        <v>0</v>
      </c>
      <c r="X13" s="95">
        <f t="shared" si="15"/>
        <v>728.44406544123399</v>
      </c>
      <c r="Y13" s="92">
        <f t="shared" si="1"/>
        <v>152361.46562363397</v>
      </c>
      <c r="Z13" s="126" t="e">
        <f>$C$45*SUM(V13:W13)/10^5/Inputs!$C$41</f>
        <v>#DIV/0!</v>
      </c>
      <c r="AA13" s="124" t="e">
        <f>Y13*($C$46/60)*$C$45/10^5/Inputs!$C$41</f>
        <v>#DIV/0!</v>
      </c>
      <c r="AB13" s="125" t="e">
        <f t="shared" si="16"/>
        <v>#DIV/0!</v>
      </c>
      <c r="AC13" s="94">
        <f t="shared" si="17"/>
        <v>0</v>
      </c>
      <c r="AD13" s="93">
        <f t="shared" si="18"/>
        <v>0</v>
      </c>
      <c r="AE13" s="95">
        <f t="shared" si="19"/>
        <v>728.44406544123399</v>
      </c>
      <c r="AF13" s="92" t="e">
        <f t="shared" si="2"/>
        <v>#DIV/0!</v>
      </c>
      <c r="AG13" s="126" t="e">
        <f>$C$45*SUM(AC13:AD13)/10^5/Inputs!$C$41</f>
        <v>#DIV/0!</v>
      </c>
      <c r="AH13" s="124" t="e">
        <f>AF13*($C$46/60)*$C$45/10^5/Inputs!$C$41</f>
        <v>#DIV/0!</v>
      </c>
      <c r="AI13" s="563" t="e">
        <f t="shared" si="20"/>
        <v>#DIV/0!</v>
      </c>
    </row>
    <row r="14" spans="2:35">
      <c r="B14" s="89" t="s">
        <v>41</v>
      </c>
      <c r="C14" s="96">
        <f>C13+5</f>
        <v>19.7</v>
      </c>
      <c r="D14" s="91" t="s">
        <v>40</v>
      </c>
      <c r="F14" s="548">
        <v>35</v>
      </c>
      <c r="G14" s="317">
        <f t="shared" si="0"/>
        <v>60</v>
      </c>
      <c r="H14" s="94">
        <f t="shared" si="3"/>
        <v>0</v>
      </c>
      <c r="I14" s="95">
        <f t="shared" si="4"/>
        <v>0</v>
      </c>
      <c r="J14" s="93">
        <f t="shared" si="5"/>
        <v>728.44406544123399</v>
      </c>
      <c r="K14" s="90">
        <f t="shared" si="6"/>
        <v>152361.46562363397</v>
      </c>
      <c r="L14" s="124" t="e">
        <f>$C$9*SUM(H14:I14)/10^5/Inputs!$C$41</f>
        <v>#DIV/0!</v>
      </c>
      <c r="M14" s="318" t="e">
        <f>K14*($C$10/60)*$C$9/10^5/Inputs!$C$41</f>
        <v>#DIV/0!</v>
      </c>
      <c r="N14" s="319" t="e">
        <f t="shared" si="7"/>
        <v>#DIV/0!</v>
      </c>
      <c r="O14" s="94">
        <f t="shared" si="8"/>
        <v>0</v>
      </c>
      <c r="P14" s="95">
        <f t="shared" si="9"/>
        <v>0</v>
      </c>
      <c r="Q14" s="93">
        <f t="shared" si="10"/>
        <v>728.44406544123399</v>
      </c>
      <c r="R14" s="90">
        <f t="shared" si="11"/>
        <v>152361.46562363397</v>
      </c>
      <c r="S14" s="124" t="e">
        <f>$C$27*SUM(O14:P14)/10^5/Inputs!$C$41</f>
        <v>#DIV/0!</v>
      </c>
      <c r="T14" s="127" t="e">
        <f>R14*($C$28/60)*$C$27/10^5/Inputs!$C$41</f>
        <v>#DIV/0!</v>
      </c>
      <c r="U14" s="319" t="e">
        <f t="shared" si="12"/>
        <v>#DIV/0!</v>
      </c>
      <c r="V14" s="94">
        <f t="shared" si="13"/>
        <v>0</v>
      </c>
      <c r="W14" s="93">
        <f t="shared" si="14"/>
        <v>0</v>
      </c>
      <c r="X14" s="95">
        <f t="shared" si="15"/>
        <v>728.44406544123399</v>
      </c>
      <c r="Y14" s="92">
        <f t="shared" si="1"/>
        <v>152361.46562363397</v>
      </c>
      <c r="Z14" s="126" t="e">
        <f>$C$45*SUM(V14:W14)/10^5/Inputs!$C$41</f>
        <v>#DIV/0!</v>
      </c>
      <c r="AA14" s="124" t="e">
        <f>Y14*($C$46/60)*$C$45/10^5/Inputs!$C$41</f>
        <v>#DIV/0!</v>
      </c>
      <c r="AB14" s="125" t="e">
        <f t="shared" si="16"/>
        <v>#DIV/0!</v>
      </c>
      <c r="AC14" s="94">
        <f t="shared" si="17"/>
        <v>0</v>
      </c>
      <c r="AD14" s="93">
        <f t="shared" si="18"/>
        <v>0</v>
      </c>
      <c r="AE14" s="95">
        <f t="shared" si="19"/>
        <v>728.44406544123399</v>
      </c>
      <c r="AF14" s="92" t="e">
        <f t="shared" si="2"/>
        <v>#DIV/0!</v>
      </c>
      <c r="AG14" s="126" t="e">
        <f>$C$45*SUM(AC14:AD14)/10^5/Inputs!$C$41</f>
        <v>#DIV/0!</v>
      </c>
      <c r="AH14" s="124" t="e">
        <f>AF14*($C$46/60)*$C$45/10^5/Inputs!$C$41</f>
        <v>#DIV/0!</v>
      </c>
      <c r="AI14" s="563" t="e">
        <f t="shared" si="20"/>
        <v>#DIV/0!</v>
      </c>
    </row>
    <row r="15" spans="2:35">
      <c r="B15" s="89" t="s">
        <v>42</v>
      </c>
      <c r="C15" s="90">
        <f>0.000185182*C5</f>
        <v>0</v>
      </c>
      <c r="D15" s="91" t="s">
        <v>43</v>
      </c>
      <c r="F15" s="548">
        <v>40</v>
      </c>
      <c r="G15" s="317">
        <f t="shared" si="0"/>
        <v>60</v>
      </c>
      <c r="H15" s="94">
        <f t="shared" si="3"/>
        <v>0</v>
      </c>
      <c r="I15" s="95">
        <f t="shared" si="4"/>
        <v>0</v>
      </c>
      <c r="J15" s="93">
        <f t="shared" si="5"/>
        <v>728.44406544123399</v>
      </c>
      <c r="K15" s="90">
        <f t="shared" si="6"/>
        <v>152361.46562363397</v>
      </c>
      <c r="L15" s="124" t="e">
        <f>$C$9*SUM(H15:I15)/10^5/Inputs!$C$41</f>
        <v>#DIV/0!</v>
      </c>
      <c r="M15" s="318" t="e">
        <f>K15*($C$10/60)*$C$9/10^5/Inputs!$C$41</f>
        <v>#DIV/0!</v>
      </c>
      <c r="N15" s="319" t="e">
        <f t="shared" si="7"/>
        <v>#DIV/0!</v>
      </c>
      <c r="O15" s="94">
        <f t="shared" si="8"/>
        <v>0</v>
      </c>
      <c r="P15" s="95">
        <f t="shared" si="9"/>
        <v>0</v>
      </c>
      <c r="Q15" s="93">
        <f t="shared" si="10"/>
        <v>728.44406544123399</v>
      </c>
      <c r="R15" s="90">
        <f t="shared" si="11"/>
        <v>152361.46562363397</v>
      </c>
      <c r="S15" s="124" t="e">
        <f>$C$27*SUM(O15:P15)/10^5/Inputs!$C$41</f>
        <v>#DIV/0!</v>
      </c>
      <c r="T15" s="127" t="e">
        <f>R15*($C$28/60)*$C$27/10^5/Inputs!$C$41</f>
        <v>#DIV/0!</v>
      </c>
      <c r="U15" s="319" t="e">
        <f t="shared" si="12"/>
        <v>#DIV/0!</v>
      </c>
      <c r="V15" s="94">
        <f t="shared" si="13"/>
        <v>0</v>
      </c>
      <c r="W15" s="93">
        <f t="shared" si="14"/>
        <v>0</v>
      </c>
      <c r="X15" s="95">
        <f t="shared" si="15"/>
        <v>728.44406544123399</v>
      </c>
      <c r="Y15" s="92">
        <f t="shared" si="1"/>
        <v>152361.46562363397</v>
      </c>
      <c r="Z15" s="126" t="e">
        <f>$C$45*SUM(V15:W15)/10^5/Inputs!$C$41</f>
        <v>#DIV/0!</v>
      </c>
      <c r="AA15" s="124" t="e">
        <f>Y15*($C$46/60)*$C$45/10^5/Inputs!$C$41</f>
        <v>#DIV/0!</v>
      </c>
      <c r="AB15" s="125" t="e">
        <f t="shared" si="16"/>
        <v>#DIV/0!</v>
      </c>
      <c r="AC15" s="94">
        <f t="shared" si="17"/>
        <v>0</v>
      </c>
      <c r="AD15" s="93">
        <f t="shared" si="18"/>
        <v>0</v>
      </c>
      <c r="AE15" s="95">
        <f t="shared" si="19"/>
        <v>728.44406544123399</v>
      </c>
      <c r="AF15" s="92" t="e">
        <f t="shared" si="2"/>
        <v>#DIV/0!</v>
      </c>
      <c r="AG15" s="126" t="e">
        <f>$C$45*SUM(AC15:AD15)/10^5/Inputs!$C$41</f>
        <v>#DIV/0!</v>
      </c>
      <c r="AH15" s="124" t="e">
        <f>AF15*($C$46/60)*$C$45/10^5/Inputs!$C$41</f>
        <v>#DIV/0!</v>
      </c>
      <c r="AI15" s="563" t="e">
        <f t="shared" si="20"/>
        <v>#DIV/0!</v>
      </c>
    </row>
    <row r="16" spans="2:35">
      <c r="B16" s="89" t="s">
        <v>44</v>
      </c>
      <c r="C16" s="97">
        <v>1</v>
      </c>
      <c r="D16" s="91" t="s">
        <v>45</v>
      </c>
      <c r="F16" s="548">
        <v>45</v>
      </c>
      <c r="G16" s="317">
        <f t="shared" si="0"/>
        <v>80</v>
      </c>
      <c r="H16" s="94">
        <f t="shared" si="3"/>
        <v>0</v>
      </c>
      <c r="I16" s="95">
        <f t="shared" si="4"/>
        <v>0</v>
      </c>
      <c r="J16" s="93">
        <f t="shared" si="5"/>
        <v>689.80608670288177</v>
      </c>
      <c r="K16" s="90">
        <f t="shared" si="6"/>
        <v>129380.128954069</v>
      </c>
      <c r="L16" s="124" t="e">
        <f>$C$9*SUM(H16:I16)/10^5/Inputs!$C$41</f>
        <v>#DIV/0!</v>
      </c>
      <c r="M16" s="318" t="e">
        <f>K16*($C$10/60)*$C$9/10^5/Inputs!$C$41</f>
        <v>#DIV/0!</v>
      </c>
      <c r="N16" s="319" t="e">
        <f t="shared" si="7"/>
        <v>#DIV/0!</v>
      </c>
      <c r="O16" s="94">
        <f t="shared" si="8"/>
        <v>0</v>
      </c>
      <c r="P16" s="95">
        <f t="shared" si="9"/>
        <v>0</v>
      </c>
      <c r="Q16" s="93">
        <f t="shared" si="10"/>
        <v>689.80608670288177</v>
      </c>
      <c r="R16" s="90">
        <f t="shared" si="11"/>
        <v>129380.128954069</v>
      </c>
      <c r="S16" s="124" t="e">
        <f>$C$27*SUM(O16:P16)/10^5/Inputs!$C$41</f>
        <v>#DIV/0!</v>
      </c>
      <c r="T16" s="127" t="e">
        <f>R16*($C$28/60)*$C$27/10^5/Inputs!$C$41</f>
        <v>#DIV/0!</v>
      </c>
      <c r="U16" s="319" t="e">
        <f t="shared" si="12"/>
        <v>#DIV/0!</v>
      </c>
      <c r="V16" s="94">
        <f t="shared" si="13"/>
        <v>0</v>
      </c>
      <c r="W16" s="93">
        <f t="shared" si="14"/>
        <v>0</v>
      </c>
      <c r="X16" s="95">
        <f t="shared" si="15"/>
        <v>689.80608670288177</v>
      </c>
      <c r="Y16" s="92">
        <f t="shared" si="1"/>
        <v>129380.128954069</v>
      </c>
      <c r="Z16" s="126" t="e">
        <f>$C$45*SUM(V16:W16)/10^5/Inputs!$C$41</f>
        <v>#DIV/0!</v>
      </c>
      <c r="AA16" s="124" t="e">
        <f>Y16*($C$46/60)*$C$45/10^5/Inputs!$C$41</f>
        <v>#DIV/0!</v>
      </c>
      <c r="AB16" s="125" t="e">
        <f t="shared" si="16"/>
        <v>#DIV/0!</v>
      </c>
      <c r="AC16" s="94">
        <f t="shared" si="17"/>
        <v>0</v>
      </c>
      <c r="AD16" s="93">
        <f t="shared" si="18"/>
        <v>0</v>
      </c>
      <c r="AE16" s="95">
        <f t="shared" si="19"/>
        <v>689.80608670288177</v>
      </c>
      <c r="AF16" s="92" t="e">
        <f t="shared" si="2"/>
        <v>#DIV/0!</v>
      </c>
      <c r="AG16" s="126" t="e">
        <f>$C$45*SUM(AC16:AD16)/10^5/Inputs!$C$41</f>
        <v>#DIV/0!</v>
      </c>
      <c r="AH16" s="124" t="e">
        <f>AF16*($C$46/60)*$C$45/10^5/Inputs!$C$41</f>
        <v>#DIV/0!</v>
      </c>
      <c r="AI16" s="563" t="e">
        <f t="shared" si="20"/>
        <v>#DIV/0!</v>
      </c>
    </row>
    <row r="17" spans="2:35">
      <c r="B17" s="89" t="s">
        <v>46</v>
      </c>
      <c r="C17" s="97">
        <v>0.65</v>
      </c>
      <c r="D17" s="91"/>
      <c r="F17" s="548">
        <v>50</v>
      </c>
      <c r="G17" s="317">
        <f t="shared" si="0"/>
        <v>80</v>
      </c>
      <c r="H17" s="94">
        <f t="shared" si="3"/>
        <v>0</v>
      </c>
      <c r="I17" s="95">
        <f t="shared" si="4"/>
        <v>0</v>
      </c>
      <c r="J17" s="93">
        <f t="shared" si="5"/>
        <v>689.80608670288177</v>
      </c>
      <c r="K17" s="90">
        <f t="shared" si="6"/>
        <v>129380.128954069</v>
      </c>
      <c r="L17" s="124" t="e">
        <f>$C$9*SUM(H17:I17)/10^5/Inputs!$C$41</f>
        <v>#DIV/0!</v>
      </c>
      <c r="M17" s="318" t="e">
        <f>K17*($C$10/60)*$C$9/10^5/Inputs!$C$41</f>
        <v>#DIV/0!</v>
      </c>
      <c r="N17" s="319" t="e">
        <f t="shared" si="7"/>
        <v>#DIV/0!</v>
      </c>
      <c r="O17" s="94">
        <f t="shared" si="8"/>
        <v>0</v>
      </c>
      <c r="P17" s="95">
        <f t="shared" si="9"/>
        <v>0</v>
      </c>
      <c r="Q17" s="93">
        <f t="shared" si="10"/>
        <v>689.80608670288177</v>
      </c>
      <c r="R17" s="90">
        <f t="shared" si="11"/>
        <v>129380.128954069</v>
      </c>
      <c r="S17" s="124" t="e">
        <f>$C$27*SUM(O17:P17)/10^5/Inputs!$C$41</f>
        <v>#DIV/0!</v>
      </c>
      <c r="T17" s="127" t="e">
        <f>R17*($C$28/60)*$C$27/10^5/Inputs!$C$41</f>
        <v>#DIV/0!</v>
      </c>
      <c r="U17" s="319" t="e">
        <f t="shared" si="12"/>
        <v>#DIV/0!</v>
      </c>
      <c r="V17" s="94">
        <f t="shared" si="13"/>
        <v>0</v>
      </c>
      <c r="W17" s="93">
        <f t="shared" si="14"/>
        <v>0</v>
      </c>
      <c r="X17" s="95">
        <f t="shared" si="15"/>
        <v>689.80608670288177</v>
      </c>
      <c r="Y17" s="92">
        <f t="shared" si="1"/>
        <v>129380.128954069</v>
      </c>
      <c r="Z17" s="126" t="e">
        <f>$C$45*SUM(V17:W17)/10^5/Inputs!$C$41</f>
        <v>#DIV/0!</v>
      </c>
      <c r="AA17" s="124" t="e">
        <f>Y17*($C$46/60)*$C$45/10^5/Inputs!$C$41</f>
        <v>#DIV/0!</v>
      </c>
      <c r="AB17" s="125" t="e">
        <f t="shared" si="16"/>
        <v>#DIV/0!</v>
      </c>
      <c r="AC17" s="94">
        <f t="shared" si="17"/>
        <v>0</v>
      </c>
      <c r="AD17" s="93">
        <f t="shared" si="18"/>
        <v>0</v>
      </c>
      <c r="AE17" s="95">
        <f t="shared" si="19"/>
        <v>689.80608670288177</v>
      </c>
      <c r="AF17" s="92" t="e">
        <f t="shared" si="2"/>
        <v>#DIV/0!</v>
      </c>
      <c r="AG17" s="126" t="e">
        <f>$C$45*SUM(AC17:AD17)/10^5/Inputs!$C$41</f>
        <v>#DIV/0!</v>
      </c>
      <c r="AH17" s="124" t="e">
        <f>AF17*($C$46/60)*$C$45/10^5/Inputs!$C$41</f>
        <v>#DIV/0!</v>
      </c>
      <c r="AI17" s="563" t="e">
        <f t="shared" si="20"/>
        <v>#DIV/0!</v>
      </c>
    </row>
    <row r="18" spans="2:35">
      <c r="B18" s="89" t="s">
        <v>47</v>
      </c>
      <c r="C18" s="98">
        <f>IF(Inputs!D52&lt;=20,20,IF(AND(Inputs!D52&gt;20,Inputs!D52&lt;=50),50,100))</f>
        <v>20</v>
      </c>
      <c r="D18" s="91" t="s">
        <v>48</v>
      </c>
      <c r="F18" s="548">
        <v>55</v>
      </c>
      <c r="G18" s="317">
        <f t="shared" si="0"/>
        <v>80</v>
      </c>
      <c r="H18" s="94">
        <f t="shared" si="3"/>
        <v>0</v>
      </c>
      <c r="I18" s="95">
        <f t="shared" si="4"/>
        <v>0</v>
      </c>
      <c r="J18" s="93">
        <f t="shared" si="5"/>
        <v>689.80608670288177</v>
      </c>
      <c r="K18" s="90">
        <f t="shared" si="6"/>
        <v>129380.128954069</v>
      </c>
      <c r="L18" s="124" t="e">
        <f>$C$9*SUM(H18:I18)/10^5/Inputs!$C$41</f>
        <v>#DIV/0!</v>
      </c>
      <c r="M18" s="318" t="e">
        <f>K18*($C$10/60)*$C$9/10^5/Inputs!$C$41</f>
        <v>#DIV/0!</v>
      </c>
      <c r="N18" s="319" t="e">
        <f t="shared" si="7"/>
        <v>#DIV/0!</v>
      </c>
      <c r="O18" s="94">
        <f t="shared" si="8"/>
        <v>0</v>
      </c>
      <c r="P18" s="95">
        <f t="shared" si="9"/>
        <v>0</v>
      </c>
      <c r="Q18" s="93">
        <f t="shared" si="10"/>
        <v>689.80608670288177</v>
      </c>
      <c r="R18" s="90">
        <f t="shared" si="11"/>
        <v>129380.128954069</v>
      </c>
      <c r="S18" s="124" t="e">
        <f>$C$27*SUM(O18:P18)/10^5/Inputs!$C$41</f>
        <v>#DIV/0!</v>
      </c>
      <c r="T18" s="127" t="e">
        <f>R18*($C$28/60)*$C$27/10^5/Inputs!$C$41</f>
        <v>#DIV/0!</v>
      </c>
      <c r="U18" s="319" t="e">
        <f t="shared" si="12"/>
        <v>#DIV/0!</v>
      </c>
      <c r="V18" s="94">
        <f t="shared" si="13"/>
        <v>0</v>
      </c>
      <c r="W18" s="93">
        <f t="shared" si="14"/>
        <v>0</v>
      </c>
      <c r="X18" s="95">
        <f t="shared" si="15"/>
        <v>689.80608670288177</v>
      </c>
      <c r="Y18" s="92">
        <f t="shared" si="1"/>
        <v>129380.128954069</v>
      </c>
      <c r="Z18" s="126" t="e">
        <f>$C$45*SUM(V18:W18)/10^5/Inputs!$C$41</f>
        <v>#DIV/0!</v>
      </c>
      <c r="AA18" s="124" t="e">
        <f>Y18*($C$46/60)*$C$45/10^5/Inputs!$C$41</f>
        <v>#DIV/0!</v>
      </c>
      <c r="AB18" s="125" t="e">
        <f t="shared" si="16"/>
        <v>#DIV/0!</v>
      </c>
      <c r="AC18" s="94">
        <f t="shared" si="17"/>
        <v>0</v>
      </c>
      <c r="AD18" s="93">
        <f t="shared" si="18"/>
        <v>0</v>
      </c>
      <c r="AE18" s="95">
        <f t="shared" si="19"/>
        <v>689.80608670288177</v>
      </c>
      <c r="AF18" s="92" t="e">
        <f t="shared" si="2"/>
        <v>#DIV/0!</v>
      </c>
      <c r="AG18" s="126" t="e">
        <f>$C$45*SUM(AC18:AD18)/10^5/Inputs!$C$41</f>
        <v>#DIV/0!</v>
      </c>
      <c r="AH18" s="124" t="e">
        <f>AF18*($C$46/60)*$C$45/10^5/Inputs!$C$41</f>
        <v>#DIV/0!</v>
      </c>
      <c r="AI18" s="563" t="e">
        <f t="shared" si="20"/>
        <v>#DIV/0!</v>
      </c>
    </row>
    <row r="19" spans="2:35">
      <c r="B19" s="89" t="s">
        <v>49</v>
      </c>
      <c r="C19" s="97">
        <f>IF(Inputs!D6="Steam",((INDEX('H2O P sat'!$B$2:$B$58,MATCH(C14+14.7,'H2O P sat'!$A$2:$A$58)+1,1)-INDEX('H2O P sat'!$B$2:$B$58,MATCH(C14+14.7,'H2O P sat'!$A$2:$A$58),1))/(INDEX('H2O P sat'!$A$2:$A$58,MATCH(C14+14.7,'H2O P sat'!$A$2:$A$58)+1,1)-INDEX('H2O P sat'!$A$2:$A$58,MATCH(C14+14.7,'H2O P sat'!$A$2:$A$58),1))*(C14+14.7-INDEX('H2O P sat'!$A$2:$A$58,MATCH(C14+14.7,'H2O P sat'!$A$2:$A$58),1)))+INDEX('H2O P sat'!$B$2:$B$58,MATCH(C14+14.7,'H2O P sat'!$A$2:$A$58),1),Inputs!C52+5)</f>
        <v>258.22480000000002</v>
      </c>
      <c r="D19" s="99" t="s">
        <v>9</v>
      </c>
      <c r="F19" s="548">
        <v>60</v>
      </c>
      <c r="G19" s="317">
        <f t="shared" si="0"/>
        <v>80</v>
      </c>
      <c r="H19" s="94">
        <f t="shared" si="3"/>
        <v>0</v>
      </c>
      <c r="I19" s="95">
        <f t="shared" si="4"/>
        <v>0</v>
      </c>
      <c r="J19" s="93">
        <f t="shared" si="5"/>
        <v>689.80608670288177</v>
      </c>
      <c r="K19" s="90">
        <f t="shared" si="6"/>
        <v>129380.128954069</v>
      </c>
      <c r="L19" s="124" t="e">
        <f>$C$9*SUM(H19:I19)/10^5/Inputs!$C$41</f>
        <v>#DIV/0!</v>
      </c>
      <c r="M19" s="318" t="e">
        <f>K19*($C$10/60)*$C$9/10^5/Inputs!$C$41</f>
        <v>#DIV/0!</v>
      </c>
      <c r="N19" s="319" t="e">
        <f t="shared" si="7"/>
        <v>#DIV/0!</v>
      </c>
      <c r="O19" s="94">
        <f t="shared" si="8"/>
        <v>0</v>
      </c>
      <c r="P19" s="95">
        <f t="shared" si="9"/>
        <v>0</v>
      </c>
      <c r="Q19" s="93">
        <f t="shared" si="10"/>
        <v>689.80608670288177</v>
      </c>
      <c r="R19" s="90">
        <f t="shared" si="11"/>
        <v>129380.128954069</v>
      </c>
      <c r="S19" s="124" t="e">
        <f>$C$27*SUM(O19:P19)/10^5/Inputs!$C$41</f>
        <v>#DIV/0!</v>
      </c>
      <c r="T19" s="127" t="e">
        <f>R19*($C$28/60)*$C$27/10^5/Inputs!$C$41</f>
        <v>#DIV/0!</v>
      </c>
      <c r="U19" s="319" t="e">
        <f t="shared" si="12"/>
        <v>#DIV/0!</v>
      </c>
      <c r="V19" s="94">
        <f t="shared" si="13"/>
        <v>0</v>
      </c>
      <c r="W19" s="93">
        <f t="shared" si="14"/>
        <v>0</v>
      </c>
      <c r="X19" s="95">
        <f t="shared" si="15"/>
        <v>689.80608670288177</v>
      </c>
      <c r="Y19" s="92">
        <f t="shared" si="1"/>
        <v>129380.128954069</v>
      </c>
      <c r="Z19" s="126" t="e">
        <f>$C$45*SUM(V19:W19)/10^5/Inputs!$C$41</f>
        <v>#DIV/0!</v>
      </c>
      <c r="AA19" s="124" t="e">
        <f>Y19*($C$46/60)*$C$45/10^5/Inputs!$C$41</f>
        <v>#DIV/0!</v>
      </c>
      <c r="AB19" s="125" t="e">
        <f t="shared" si="16"/>
        <v>#DIV/0!</v>
      </c>
      <c r="AC19" s="94">
        <f t="shared" si="17"/>
        <v>0</v>
      </c>
      <c r="AD19" s="93">
        <f t="shared" si="18"/>
        <v>0</v>
      </c>
      <c r="AE19" s="95">
        <f t="shared" si="19"/>
        <v>689.80608670288177</v>
      </c>
      <c r="AF19" s="92" t="e">
        <f t="shared" si="2"/>
        <v>#DIV/0!</v>
      </c>
      <c r="AG19" s="126" t="e">
        <f>$C$45*SUM(AC19:AD19)/10^5/Inputs!$C$41</f>
        <v>#DIV/0!</v>
      </c>
      <c r="AH19" s="124" t="e">
        <f>AF19*($C$46/60)*$C$45/10^5/Inputs!$C$41</f>
        <v>#DIV/0!</v>
      </c>
      <c r="AI19" s="563" t="e">
        <f t="shared" si="20"/>
        <v>#DIV/0!</v>
      </c>
    </row>
    <row r="20" spans="2:35" ht="13.5" thickBot="1">
      <c r="B20" s="100" t="s">
        <v>50</v>
      </c>
      <c r="C20" s="101">
        <f>IF(Inputs!D6="Steam",((INDEX('H2O P sat'!$B$2:$B$58,MATCH(C13+14.7,'H2O P sat'!$A$2:$A$58)+1,1)-INDEX('H2O P sat'!$B$2:$B$58,MATCH(C13+14.7,'H2O P sat'!$A$2:$A$58),1))/(INDEX('H2O P sat'!$A$2:$A$58,MATCH(C13+14.7,'H2O P sat'!$A$2:$A$58)+1,1)-INDEX('H2O P sat'!$A$2:$A$58,MATCH(C13+14.7,'H2O P sat'!$A$2:$A$58),1))*(C13+14.7-INDEX('H2O P sat'!$A$2:$A$58,MATCH(C13+14.7,'H2O P sat'!$A$2:$A$58),1)))+INDEX('H2O P sat'!$B$2:$B$58,MATCH(C13+14.7,'H2O P sat'!$A$2:$A$58),1),Inputs!C52)</f>
        <v>249.1088</v>
      </c>
      <c r="D20" s="102" t="s">
        <v>9</v>
      </c>
      <c r="F20" s="548">
        <v>65</v>
      </c>
      <c r="G20" s="317">
        <f t="shared" si="0"/>
        <v>80</v>
      </c>
      <c r="H20" s="94">
        <f t="shared" si="3"/>
        <v>0</v>
      </c>
      <c r="I20" s="95">
        <f t="shared" si="4"/>
        <v>0</v>
      </c>
      <c r="J20" s="93">
        <f t="shared" si="5"/>
        <v>689.80608670288177</v>
      </c>
      <c r="K20" s="90">
        <f t="shared" si="6"/>
        <v>129380.128954069</v>
      </c>
      <c r="L20" s="124" t="e">
        <f>$C$9*SUM(H20:I20)/10^5/Inputs!$C$41</f>
        <v>#DIV/0!</v>
      </c>
      <c r="M20" s="318" t="e">
        <f>K20*($C$10/60)*$C$9/10^5/Inputs!$C$41</f>
        <v>#DIV/0!</v>
      </c>
      <c r="N20" s="319" t="e">
        <f t="shared" si="7"/>
        <v>#DIV/0!</v>
      </c>
      <c r="O20" s="94">
        <f t="shared" si="8"/>
        <v>0</v>
      </c>
      <c r="P20" s="95">
        <f t="shared" si="9"/>
        <v>0</v>
      </c>
      <c r="Q20" s="93">
        <f t="shared" si="10"/>
        <v>689.80608670288177</v>
      </c>
      <c r="R20" s="90">
        <f t="shared" si="11"/>
        <v>129380.128954069</v>
      </c>
      <c r="S20" s="124" t="e">
        <f>$C$27*SUM(O20:P20)/10^5/Inputs!$C$41</f>
        <v>#DIV/0!</v>
      </c>
      <c r="T20" s="127" t="e">
        <f>R20*($C$28/60)*$C$27/10^5/Inputs!$C$41</f>
        <v>#DIV/0!</v>
      </c>
      <c r="U20" s="319" t="e">
        <f t="shared" si="12"/>
        <v>#DIV/0!</v>
      </c>
      <c r="V20" s="94">
        <f t="shared" si="13"/>
        <v>0</v>
      </c>
      <c r="W20" s="93">
        <f t="shared" si="14"/>
        <v>0</v>
      </c>
      <c r="X20" s="95">
        <f t="shared" si="15"/>
        <v>689.80608670288177</v>
      </c>
      <c r="Y20" s="92">
        <f t="shared" si="1"/>
        <v>129380.128954069</v>
      </c>
      <c r="Z20" s="126" t="e">
        <f>$C$45*SUM(V20:W20)/10^5/Inputs!$C$41</f>
        <v>#DIV/0!</v>
      </c>
      <c r="AA20" s="124" t="e">
        <f>Y20*($C$46/60)*$C$45/10^5/Inputs!$C$41</f>
        <v>#DIV/0!</v>
      </c>
      <c r="AB20" s="125" t="e">
        <f t="shared" si="16"/>
        <v>#DIV/0!</v>
      </c>
      <c r="AC20" s="94">
        <f t="shared" si="17"/>
        <v>0</v>
      </c>
      <c r="AD20" s="93">
        <f t="shared" si="18"/>
        <v>0</v>
      </c>
      <c r="AE20" s="95">
        <f t="shared" si="19"/>
        <v>689.80608670288177</v>
      </c>
      <c r="AF20" s="92" t="e">
        <f t="shared" si="2"/>
        <v>#DIV/0!</v>
      </c>
      <c r="AG20" s="126" t="e">
        <f>$C$45*SUM(AC20:AD20)/10^5/Inputs!$C$41</f>
        <v>#DIV/0!</v>
      </c>
      <c r="AH20" s="124" t="e">
        <f>AF20*($C$46/60)*$C$45/10^5/Inputs!$C$41</f>
        <v>#DIV/0!</v>
      </c>
      <c r="AI20" s="563" t="e">
        <f t="shared" si="20"/>
        <v>#DIV/0!</v>
      </c>
    </row>
    <row r="21" spans="2:35" ht="13.5" thickBot="1">
      <c r="F21" s="548">
        <v>70</v>
      </c>
      <c r="G21" s="317">
        <f t="shared" si="0"/>
        <v>80</v>
      </c>
      <c r="H21" s="94">
        <f t="shared" si="3"/>
        <v>0</v>
      </c>
      <c r="I21" s="95">
        <f t="shared" si="4"/>
        <v>0</v>
      </c>
      <c r="J21" s="93">
        <f t="shared" si="5"/>
        <v>689.80608670288177</v>
      </c>
      <c r="K21" s="90">
        <f t="shared" si="6"/>
        <v>129380.128954069</v>
      </c>
      <c r="L21" s="124" t="e">
        <f>$C$9*SUM(H21:I21)/10^5/Inputs!$C$41</f>
        <v>#DIV/0!</v>
      </c>
      <c r="M21" s="318" t="e">
        <f>K21*($C$10/60)*$C$9/10^5/Inputs!$C$41</f>
        <v>#DIV/0!</v>
      </c>
      <c r="N21" s="319" t="e">
        <f t="shared" si="7"/>
        <v>#DIV/0!</v>
      </c>
      <c r="O21" s="94">
        <f t="shared" si="8"/>
        <v>0</v>
      </c>
      <c r="P21" s="95">
        <f t="shared" si="9"/>
        <v>0</v>
      </c>
      <c r="Q21" s="93">
        <f t="shared" si="10"/>
        <v>689.80608670288177</v>
      </c>
      <c r="R21" s="90">
        <f t="shared" si="11"/>
        <v>129380.128954069</v>
      </c>
      <c r="S21" s="124" t="e">
        <f>$C$27*SUM(O21:P21)/10^5/Inputs!$C$41</f>
        <v>#DIV/0!</v>
      </c>
      <c r="T21" s="127" t="e">
        <f>R21*($C$28/60)*$C$27/10^5/Inputs!$C$41</f>
        <v>#DIV/0!</v>
      </c>
      <c r="U21" s="319" t="e">
        <f t="shared" si="12"/>
        <v>#DIV/0!</v>
      </c>
      <c r="V21" s="94">
        <f t="shared" si="13"/>
        <v>0</v>
      </c>
      <c r="W21" s="93">
        <f t="shared" si="14"/>
        <v>0</v>
      </c>
      <c r="X21" s="95">
        <f t="shared" si="15"/>
        <v>689.80608670288177</v>
      </c>
      <c r="Y21" s="92">
        <f t="shared" si="1"/>
        <v>129380.128954069</v>
      </c>
      <c r="Z21" s="126" t="e">
        <f>$C$45*SUM(V21:W21)/10^5/Inputs!$C$41</f>
        <v>#DIV/0!</v>
      </c>
      <c r="AA21" s="124" t="e">
        <f>Y21*($C$46/60)*$C$45/10^5/Inputs!$C$41</f>
        <v>#DIV/0!</v>
      </c>
      <c r="AB21" s="125" t="e">
        <f t="shared" si="16"/>
        <v>#DIV/0!</v>
      </c>
      <c r="AC21" s="94">
        <f t="shared" si="17"/>
        <v>0</v>
      </c>
      <c r="AD21" s="93">
        <f t="shared" si="18"/>
        <v>0</v>
      </c>
      <c r="AE21" s="95">
        <f t="shared" si="19"/>
        <v>689.80608670288177</v>
      </c>
      <c r="AF21" s="92" t="e">
        <f t="shared" si="2"/>
        <v>#DIV/0!</v>
      </c>
      <c r="AG21" s="126" t="e">
        <f>$C$45*SUM(AC21:AD21)/10^5/Inputs!$C$41</f>
        <v>#DIV/0!</v>
      </c>
      <c r="AH21" s="124" t="e">
        <f>AF21*($C$46/60)*$C$45/10^5/Inputs!$C$41</f>
        <v>#DIV/0!</v>
      </c>
      <c r="AI21" s="563" t="e">
        <f t="shared" si="20"/>
        <v>#DIV/0!</v>
      </c>
    </row>
    <row r="22" spans="2:35" ht="13.5" thickBot="1">
      <c r="B22" s="86" t="s">
        <v>11</v>
      </c>
      <c r="C22" s="87">
        <f>Inputs!$E$7/33450</f>
        <v>0</v>
      </c>
      <c r="D22" s="88" t="s">
        <v>25</v>
      </c>
      <c r="F22" s="548">
        <v>75</v>
      </c>
      <c r="G22" s="317">
        <f t="shared" si="0"/>
        <v>80</v>
      </c>
      <c r="H22" s="94">
        <f t="shared" si="3"/>
        <v>0</v>
      </c>
      <c r="I22" s="95">
        <f t="shared" si="4"/>
        <v>0</v>
      </c>
      <c r="J22" s="93">
        <f t="shared" si="5"/>
        <v>689.80608670288177</v>
      </c>
      <c r="K22" s="90">
        <f t="shared" si="6"/>
        <v>129380.128954069</v>
      </c>
      <c r="L22" s="124" t="e">
        <f>$C$9*SUM(H22:I22)/10^5/Inputs!$C$41</f>
        <v>#DIV/0!</v>
      </c>
      <c r="M22" s="318" t="e">
        <f>K22*($C$10/60)*$C$9/10^5/Inputs!$C$41</f>
        <v>#DIV/0!</v>
      </c>
      <c r="N22" s="319" t="e">
        <f t="shared" si="7"/>
        <v>#DIV/0!</v>
      </c>
      <c r="O22" s="94">
        <f t="shared" si="8"/>
        <v>0</v>
      </c>
      <c r="P22" s="95">
        <f t="shared" si="9"/>
        <v>0</v>
      </c>
      <c r="Q22" s="93">
        <f t="shared" si="10"/>
        <v>689.80608670288177</v>
      </c>
      <c r="R22" s="90">
        <f t="shared" si="11"/>
        <v>129380.128954069</v>
      </c>
      <c r="S22" s="124" t="e">
        <f>$C$27*SUM(O22:P22)/10^5/Inputs!$C$41</f>
        <v>#DIV/0!</v>
      </c>
      <c r="T22" s="127" t="e">
        <f>R22*($C$28/60)*$C$27/10^5/Inputs!$C$41</f>
        <v>#DIV/0!</v>
      </c>
      <c r="U22" s="319" t="e">
        <f t="shared" si="12"/>
        <v>#DIV/0!</v>
      </c>
      <c r="V22" s="94">
        <f t="shared" si="13"/>
        <v>0</v>
      </c>
      <c r="W22" s="93">
        <f t="shared" si="14"/>
        <v>0</v>
      </c>
      <c r="X22" s="95">
        <f t="shared" si="15"/>
        <v>689.80608670288177</v>
      </c>
      <c r="Y22" s="92">
        <f t="shared" si="1"/>
        <v>129380.128954069</v>
      </c>
      <c r="Z22" s="126" t="e">
        <f>$C$45*SUM(V22:W22)/10^5/Inputs!$C$41</f>
        <v>#DIV/0!</v>
      </c>
      <c r="AA22" s="124" t="e">
        <f>Y22*($C$46/60)*$C$45/10^5/Inputs!$C$41</f>
        <v>#DIV/0!</v>
      </c>
      <c r="AB22" s="125" t="e">
        <f t="shared" si="16"/>
        <v>#DIV/0!</v>
      </c>
      <c r="AC22" s="94">
        <f t="shared" si="17"/>
        <v>0</v>
      </c>
      <c r="AD22" s="93">
        <f t="shared" si="18"/>
        <v>0</v>
      </c>
      <c r="AE22" s="95">
        <f t="shared" si="19"/>
        <v>689.80608670288177</v>
      </c>
      <c r="AF22" s="92" t="e">
        <f t="shared" si="2"/>
        <v>#DIV/0!</v>
      </c>
      <c r="AG22" s="126" t="e">
        <f>$C$45*SUM(AC22:AD22)/10^5/Inputs!$C$41</f>
        <v>#DIV/0!</v>
      </c>
      <c r="AH22" s="124" t="e">
        <f>AF22*($C$46/60)*$C$45/10^5/Inputs!$C$41</f>
        <v>#DIV/0!</v>
      </c>
      <c r="AI22" s="563" t="e">
        <f t="shared" si="20"/>
        <v>#DIV/0!</v>
      </c>
    </row>
    <row r="23" spans="2:35">
      <c r="B23" s="89" t="s">
        <v>4</v>
      </c>
      <c r="C23" s="90">
        <f>C22*33450*1</f>
        <v>0</v>
      </c>
      <c r="D23" s="91" t="s">
        <v>32</v>
      </c>
      <c r="F23" s="548">
        <v>80</v>
      </c>
      <c r="G23" s="317">
        <f t="shared" si="0"/>
        <v>80</v>
      </c>
      <c r="H23" s="94">
        <f t="shared" si="3"/>
        <v>0</v>
      </c>
      <c r="I23" s="95">
        <f t="shared" si="4"/>
        <v>0</v>
      </c>
      <c r="J23" s="93">
        <f t="shared" si="5"/>
        <v>689.80608670288177</v>
      </c>
      <c r="K23" s="90">
        <f t="shared" si="6"/>
        <v>129380.128954069</v>
      </c>
      <c r="L23" s="124" t="e">
        <f>$C$9*SUM(H23:I23)/10^5/Inputs!$C$41</f>
        <v>#DIV/0!</v>
      </c>
      <c r="M23" s="318" t="e">
        <f>K23*($C$10/60)*$C$9/10^5/Inputs!$C$41</f>
        <v>#DIV/0!</v>
      </c>
      <c r="N23" s="319" t="e">
        <f t="shared" si="7"/>
        <v>#DIV/0!</v>
      </c>
      <c r="O23" s="94">
        <f t="shared" si="8"/>
        <v>0</v>
      </c>
      <c r="P23" s="95">
        <f t="shared" si="9"/>
        <v>0</v>
      </c>
      <c r="Q23" s="93">
        <f t="shared" si="10"/>
        <v>689.80608670288177</v>
      </c>
      <c r="R23" s="90">
        <f t="shared" si="11"/>
        <v>129380.128954069</v>
      </c>
      <c r="S23" s="124" t="e">
        <f>$C$27*SUM(O23:P23)/10^5/Inputs!$C$41</f>
        <v>#DIV/0!</v>
      </c>
      <c r="T23" s="127" t="e">
        <f>R23*($C$28/60)*$C$27/10^5/Inputs!$C$41</f>
        <v>#DIV/0!</v>
      </c>
      <c r="U23" s="319" t="e">
        <f t="shared" si="12"/>
        <v>#DIV/0!</v>
      </c>
      <c r="V23" s="94">
        <f t="shared" si="13"/>
        <v>0</v>
      </c>
      <c r="W23" s="93">
        <f t="shared" si="14"/>
        <v>0</v>
      </c>
      <c r="X23" s="95">
        <f t="shared" si="15"/>
        <v>689.80608670288177</v>
      </c>
      <c r="Y23" s="92">
        <f t="shared" si="1"/>
        <v>129380.128954069</v>
      </c>
      <c r="Z23" s="126" t="e">
        <f>$C$45*SUM(V23:W23)/10^5/Inputs!$C$41</f>
        <v>#DIV/0!</v>
      </c>
      <c r="AA23" s="124" t="e">
        <f>Y23*($C$46/60)*$C$45/10^5/Inputs!$C$41</f>
        <v>#DIV/0!</v>
      </c>
      <c r="AB23" s="125" t="e">
        <f t="shared" si="16"/>
        <v>#DIV/0!</v>
      </c>
      <c r="AC23" s="94">
        <f t="shared" si="17"/>
        <v>0</v>
      </c>
      <c r="AD23" s="93">
        <f t="shared" si="18"/>
        <v>0</v>
      </c>
      <c r="AE23" s="95">
        <f t="shared" si="19"/>
        <v>689.80608670288177</v>
      </c>
      <c r="AF23" s="92" t="e">
        <f t="shared" si="2"/>
        <v>#DIV/0!</v>
      </c>
      <c r="AG23" s="126" t="e">
        <f>$C$45*SUM(AC23:AD23)/10^5/Inputs!$C$41</f>
        <v>#DIV/0!</v>
      </c>
      <c r="AH23" s="124" t="e">
        <f>AF23*($C$46/60)*$C$45/10^5/Inputs!$C$41</f>
        <v>#DIV/0!</v>
      </c>
      <c r="AI23" s="563" t="e">
        <f t="shared" si="20"/>
        <v>#DIV/0!</v>
      </c>
    </row>
    <row r="24" spans="2:35">
      <c r="B24" s="89" t="s">
        <v>107</v>
      </c>
      <c r="C24" s="90">
        <f>Inputs!C46</f>
        <v>0</v>
      </c>
      <c r="D24" s="91" t="s">
        <v>33</v>
      </c>
      <c r="F24" s="548">
        <v>85</v>
      </c>
      <c r="G24" s="317">
        <f t="shared" si="0"/>
        <v>100</v>
      </c>
      <c r="H24" s="94">
        <f t="shared" si="3"/>
        <v>0</v>
      </c>
      <c r="I24" s="95">
        <f t="shared" si="4"/>
        <v>0</v>
      </c>
      <c r="J24" s="93">
        <f t="shared" si="5"/>
        <v>648.87141871724839</v>
      </c>
      <c r="K24" s="90">
        <f t="shared" si="6"/>
        <v>107686.79408779886</v>
      </c>
      <c r="L24" s="124" t="e">
        <f>$C$9*SUM(H24:I24)/10^5/Inputs!$C$41</f>
        <v>#DIV/0!</v>
      </c>
      <c r="M24" s="318" t="e">
        <f>K24*($C$10/60)*$C$9/10^5/Inputs!$C$41</f>
        <v>#DIV/0!</v>
      </c>
      <c r="N24" s="319" t="e">
        <f t="shared" si="7"/>
        <v>#DIV/0!</v>
      </c>
      <c r="O24" s="94">
        <f t="shared" si="8"/>
        <v>0</v>
      </c>
      <c r="P24" s="95">
        <f t="shared" si="9"/>
        <v>0</v>
      </c>
      <c r="Q24" s="93">
        <f t="shared" si="10"/>
        <v>648.87141871724839</v>
      </c>
      <c r="R24" s="90">
        <f t="shared" si="11"/>
        <v>107686.79408779886</v>
      </c>
      <c r="S24" s="124" t="e">
        <f>$C$27*SUM(O24:P24)/10^5/Inputs!$C$41</f>
        <v>#DIV/0!</v>
      </c>
      <c r="T24" s="127" t="e">
        <f>R24*($C$28/60)*$C$27/10^5/Inputs!$C$41</f>
        <v>#DIV/0!</v>
      </c>
      <c r="U24" s="319" t="e">
        <f t="shared" si="12"/>
        <v>#DIV/0!</v>
      </c>
      <c r="V24" s="94">
        <f t="shared" si="13"/>
        <v>0</v>
      </c>
      <c r="W24" s="93">
        <f t="shared" si="14"/>
        <v>0</v>
      </c>
      <c r="X24" s="95">
        <f t="shared" si="15"/>
        <v>648.87141871724839</v>
      </c>
      <c r="Y24" s="92">
        <f t="shared" si="1"/>
        <v>107686.79408779886</v>
      </c>
      <c r="Z24" s="126" t="e">
        <f>$C$45*SUM(V24:W24)/10^5/Inputs!$C$41</f>
        <v>#DIV/0!</v>
      </c>
      <c r="AA24" s="124" t="e">
        <f>Y24*($C$46/60)*$C$45/10^5/Inputs!$C$41</f>
        <v>#DIV/0!</v>
      </c>
      <c r="AB24" s="125" t="e">
        <f t="shared" si="16"/>
        <v>#DIV/0!</v>
      </c>
      <c r="AC24" s="94">
        <f t="shared" si="17"/>
        <v>0</v>
      </c>
      <c r="AD24" s="93">
        <f t="shared" si="18"/>
        <v>0</v>
      </c>
      <c r="AE24" s="95">
        <f t="shared" si="19"/>
        <v>648.87141871724839</v>
      </c>
      <c r="AF24" s="92" t="e">
        <f t="shared" si="2"/>
        <v>#DIV/0!</v>
      </c>
      <c r="AG24" s="126" t="e">
        <f>$C$45*SUM(AC24:AD24)/10^5/Inputs!$C$41</f>
        <v>#DIV/0!</v>
      </c>
      <c r="AH24" s="124" t="e">
        <f>AF24*($C$46/60)*$C$45/10^5/Inputs!$C$41</f>
        <v>#DIV/0!</v>
      </c>
      <c r="AI24" s="563" t="e">
        <f t="shared" si="20"/>
        <v>#DIV/0!</v>
      </c>
    </row>
    <row r="25" spans="2:35" ht="13.5" thickBot="1">
      <c r="B25" s="89" t="s">
        <v>108</v>
      </c>
      <c r="C25" s="90">
        <f>Inputs!D46</f>
        <v>0</v>
      </c>
      <c r="D25" s="91" t="s">
        <v>110</v>
      </c>
      <c r="F25" s="564">
        <v>90</v>
      </c>
      <c r="G25" s="565">
        <f t="shared" si="0"/>
        <v>105</v>
      </c>
      <c r="H25" s="566">
        <f t="shared" si="3"/>
        <v>0</v>
      </c>
      <c r="I25" s="567">
        <f t="shared" si="4"/>
        <v>0</v>
      </c>
      <c r="J25" s="568">
        <f t="shared" si="5"/>
        <v>638.2276539151859</v>
      </c>
      <c r="K25" s="569">
        <f t="shared" si="6"/>
        <v>102473.92401740442</v>
      </c>
      <c r="L25" s="570" t="e">
        <f>$C$9*SUM(H25:I25)/10^5/Inputs!$C$41</f>
        <v>#DIV/0!</v>
      </c>
      <c r="M25" s="571" t="e">
        <f>K25*($C$10/60)*$C$9/10^5/Inputs!$C$41</f>
        <v>#DIV/0!</v>
      </c>
      <c r="N25" s="572" t="e">
        <f t="shared" si="7"/>
        <v>#DIV/0!</v>
      </c>
      <c r="O25" s="566">
        <f t="shared" si="8"/>
        <v>0</v>
      </c>
      <c r="P25" s="567">
        <f t="shared" si="9"/>
        <v>0</v>
      </c>
      <c r="Q25" s="568">
        <f t="shared" si="10"/>
        <v>638.2276539151859</v>
      </c>
      <c r="R25" s="569">
        <f t="shared" si="11"/>
        <v>102473.92401740442</v>
      </c>
      <c r="S25" s="570" t="e">
        <f>$C$27*SUM(O25:P25)/10^5/Inputs!$C$41</f>
        <v>#DIV/0!</v>
      </c>
      <c r="T25" s="573" t="e">
        <f>R25*($C$28/60)*$C$27/10^5/Inputs!$C$41</f>
        <v>#DIV/0!</v>
      </c>
      <c r="U25" s="572" t="e">
        <f t="shared" si="12"/>
        <v>#DIV/0!</v>
      </c>
      <c r="V25" s="566">
        <f t="shared" si="13"/>
        <v>0</v>
      </c>
      <c r="W25" s="568">
        <f t="shared" si="14"/>
        <v>0</v>
      </c>
      <c r="X25" s="567">
        <f t="shared" si="15"/>
        <v>638.2276539151859</v>
      </c>
      <c r="Y25" s="574">
        <f t="shared" si="1"/>
        <v>102473.92401740442</v>
      </c>
      <c r="Z25" s="575" t="e">
        <f>$C$45*SUM(V25:W25)/10^5/Inputs!$C$41</f>
        <v>#DIV/0!</v>
      </c>
      <c r="AA25" s="570" t="e">
        <f>Y25*($C$46/60)*$C$45/10^5/Inputs!$C$41</f>
        <v>#DIV/0!</v>
      </c>
      <c r="AB25" s="576" t="e">
        <f t="shared" si="16"/>
        <v>#DIV/0!</v>
      </c>
      <c r="AC25" s="566">
        <f t="shared" si="17"/>
        <v>0</v>
      </c>
      <c r="AD25" s="568">
        <f t="shared" si="18"/>
        <v>0</v>
      </c>
      <c r="AE25" s="567">
        <f t="shared" si="19"/>
        <v>638.2276539151859</v>
      </c>
      <c r="AF25" s="574" t="e">
        <f t="shared" si="2"/>
        <v>#DIV/0!</v>
      </c>
      <c r="AG25" s="575" t="e">
        <f>$C$45*SUM(AC25:AD25)/10^5/Inputs!$C$41</f>
        <v>#DIV/0!</v>
      </c>
      <c r="AH25" s="570" t="e">
        <f>AF25*($C$46/60)*$C$45/10^5/Inputs!$C$41</f>
        <v>#DIV/0!</v>
      </c>
      <c r="AI25" s="577" t="e">
        <f t="shared" si="20"/>
        <v>#DIV/0!</v>
      </c>
    </row>
    <row r="26" spans="2:35">
      <c r="B26" s="89" t="s">
        <v>109</v>
      </c>
      <c r="C26" s="90">
        <f>Inputs!E46</f>
        <v>0</v>
      </c>
      <c r="D26" s="91" t="s">
        <v>110</v>
      </c>
    </row>
    <row r="27" spans="2:35">
      <c r="B27" s="89" t="s">
        <v>35</v>
      </c>
      <c r="C27" s="90" t="e">
        <f>C24/(C26/8760)</f>
        <v>#DIV/0!</v>
      </c>
      <c r="D27" s="91" t="s">
        <v>36</v>
      </c>
      <c r="P27" s="83"/>
      <c r="R27" s="103"/>
    </row>
    <row r="28" spans="2:35">
      <c r="B28" s="89" t="s">
        <v>37</v>
      </c>
      <c r="C28" s="90" t="e">
        <f>60*(1-(C25/C26))</f>
        <v>#DIV/0!</v>
      </c>
      <c r="D28" s="91" t="s">
        <v>38</v>
      </c>
      <c r="I28" s="83"/>
      <c r="J28" s="83"/>
      <c r="K28" s="83"/>
      <c r="L28" s="83"/>
      <c r="M28" s="83"/>
      <c r="N28" s="83"/>
      <c r="P28" s="82"/>
      <c r="Q28" s="82"/>
      <c r="R28" s="82"/>
      <c r="T28" s="82"/>
      <c r="U28" s="82"/>
      <c r="V28" s="82"/>
    </row>
    <row r="29" spans="2:35">
      <c r="B29" s="89" t="s">
        <v>75</v>
      </c>
      <c r="C29" s="90">
        <v>30</v>
      </c>
      <c r="D29" s="91" t="s">
        <v>143</v>
      </c>
      <c r="E29" s="83"/>
      <c r="F29" s="21"/>
      <c r="L29" s="92"/>
      <c r="M29" s="92"/>
      <c r="N29" s="92"/>
      <c r="P29" s="83"/>
      <c r="Q29" s="104"/>
      <c r="R29" s="83"/>
      <c r="T29" s="83"/>
      <c r="U29" s="104"/>
      <c r="V29" s="83"/>
    </row>
    <row r="30" spans="2:35">
      <c r="B30" s="89" t="s">
        <v>142</v>
      </c>
      <c r="C30" s="90">
        <v>60</v>
      </c>
      <c r="D30" s="91" t="s">
        <v>143</v>
      </c>
      <c r="E30" s="92"/>
      <c r="F30" s="21"/>
      <c r="L30" s="92"/>
      <c r="M30" s="92"/>
      <c r="N30" s="92"/>
      <c r="P30" s="83"/>
      <c r="Q30" s="104"/>
      <c r="R30" s="83"/>
      <c r="T30" s="83"/>
      <c r="U30" s="104"/>
      <c r="V30" s="83"/>
    </row>
    <row r="31" spans="2:35">
      <c r="B31" s="89" t="s">
        <v>39</v>
      </c>
      <c r="C31" s="96">
        <f>Inputs!C53+14.7</f>
        <v>14.7</v>
      </c>
      <c r="D31" s="91" t="s">
        <v>40</v>
      </c>
      <c r="F31" s="21"/>
      <c r="L31" s="92"/>
      <c r="M31" s="92"/>
      <c r="N31" s="92"/>
      <c r="P31" s="83"/>
      <c r="Q31" s="92"/>
      <c r="R31" s="83"/>
      <c r="T31" s="83"/>
      <c r="U31" s="92"/>
      <c r="V31" s="83"/>
    </row>
    <row r="32" spans="2:35">
      <c r="B32" s="89" t="s">
        <v>41</v>
      </c>
      <c r="C32" s="96">
        <f>C31+5</f>
        <v>19.7</v>
      </c>
      <c r="D32" s="91" t="s">
        <v>40</v>
      </c>
      <c r="F32" s="21"/>
      <c r="L32" s="92"/>
      <c r="M32" s="92"/>
      <c r="N32" s="92"/>
      <c r="P32" s="83"/>
      <c r="Q32" s="92"/>
      <c r="R32" s="83"/>
      <c r="T32" s="83"/>
      <c r="U32" s="92"/>
      <c r="V32" s="83"/>
    </row>
    <row r="33" spans="2:22">
      <c r="B33" s="89" t="s">
        <v>42</v>
      </c>
      <c r="C33" s="90">
        <f>0.000185182*C23</f>
        <v>0</v>
      </c>
      <c r="D33" s="91" t="s">
        <v>43</v>
      </c>
      <c r="F33" s="21"/>
      <c r="L33" s="92"/>
      <c r="M33" s="92"/>
      <c r="N33" s="92"/>
      <c r="P33" s="83"/>
      <c r="Q33" s="106"/>
      <c r="R33" s="83"/>
      <c r="T33" s="83"/>
      <c r="U33" s="106"/>
      <c r="V33" s="83"/>
    </row>
    <row r="34" spans="2:22">
      <c r="B34" s="89" t="s">
        <v>44</v>
      </c>
      <c r="C34" s="97">
        <v>1</v>
      </c>
      <c r="D34" s="91" t="s">
        <v>45</v>
      </c>
      <c r="F34" s="21"/>
      <c r="L34" s="92"/>
      <c r="M34" s="92"/>
      <c r="N34" s="92"/>
      <c r="Q34" s="107"/>
      <c r="T34" s="84"/>
      <c r="U34" s="107"/>
      <c r="V34" s="84"/>
    </row>
    <row r="35" spans="2:22">
      <c r="B35" s="89" t="s">
        <v>46</v>
      </c>
      <c r="C35" s="97">
        <v>0.65</v>
      </c>
      <c r="D35" s="91"/>
      <c r="F35" s="21"/>
      <c r="L35" s="92"/>
      <c r="M35" s="92"/>
      <c r="N35" s="92"/>
      <c r="Q35" s="108"/>
      <c r="T35" s="84"/>
      <c r="U35" s="108"/>
      <c r="V35" s="84"/>
    </row>
    <row r="36" spans="2:22">
      <c r="B36" s="89" t="s">
        <v>47</v>
      </c>
      <c r="C36" s="98">
        <f>IF(Inputs!D53&lt;=20,20,IF(AND(Inputs!D53&gt;20,Inputs!D53&lt;=50),50,100))</f>
        <v>20</v>
      </c>
      <c r="D36" s="91" t="s">
        <v>48</v>
      </c>
      <c r="F36" s="21"/>
      <c r="L36" s="92"/>
      <c r="M36" s="92"/>
      <c r="N36" s="92"/>
      <c r="T36" s="84"/>
      <c r="U36" s="84"/>
      <c r="V36" s="84"/>
    </row>
    <row r="37" spans="2:22">
      <c r="B37" s="89" t="s">
        <v>49</v>
      </c>
      <c r="C37" s="97">
        <f>IF(Inputs!D7="Steam",((INDEX('H2O P sat'!$B$2:$B$58,MATCH(C32+14.7,'H2O P sat'!$A$2:$A$58)+1,1)-INDEX('H2O P sat'!$B$2:$B$58,MATCH(C32+14.7,'H2O P sat'!$A$2:$A$58),1))/(INDEX('H2O P sat'!$A$2:$A$58,MATCH(C32+14.7,'H2O P sat'!$A$2:$A$58)+1,1)-INDEX('H2O P sat'!$A$2:$A$58,MATCH(C32+14.7,'H2O P sat'!$A$2:$A$58),1))*(C32+14.7-INDEX('H2O P sat'!$A$2:$A$58,MATCH(C32+14.7,'H2O P sat'!$A$2:$A$58),1)))+INDEX('H2O P sat'!$B$2:$B$58,MATCH(C32+14.7,'H2O P sat'!$A$2:$A$58),1),Inputs!C53+5)</f>
        <v>258.22480000000002</v>
      </c>
      <c r="D37" s="99" t="s">
        <v>9</v>
      </c>
      <c r="F37" s="21"/>
      <c r="L37" s="92"/>
      <c r="M37" s="92"/>
      <c r="N37" s="92"/>
      <c r="T37" s="84"/>
      <c r="U37" s="84"/>
      <c r="V37" s="84"/>
    </row>
    <row r="38" spans="2:22" ht="13.5" thickBot="1">
      <c r="B38" s="100" t="s">
        <v>50</v>
      </c>
      <c r="C38" s="101">
        <f>IF(Inputs!D7="Steam",((INDEX('H2O P sat'!$B$2:$B$58,MATCH(C31+14.7,'H2O P sat'!$A$2:$A$58)+1,1)-INDEX('H2O P sat'!$B$2:$B$58,MATCH(C31+14.7,'H2O P sat'!$A$2:$A$58),1))/(INDEX('H2O P sat'!$A$2:$A$58,MATCH(C31+14.7,'H2O P sat'!$A$2:$A$58)+1,1)-INDEX('H2O P sat'!$A$2:$A$58,MATCH(C31+14.7,'H2O P sat'!$A$2:$A$58),1))*(C31+14.7-INDEX('H2O P sat'!$A$2:$A$58,MATCH(C31+14.7,'H2O P sat'!$A$2:$A$58),1)))+INDEX('H2O P sat'!$B$2:$B$58,MATCH(C31+14.7,'H2O P sat'!$A$2:$A$58),1),Inputs!C53)</f>
        <v>249.1088</v>
      </c>
      <c r="D38" s="102" t="s">
        <v>9</v>
      </c>
      <c r="F38" s="21"/>
      <c r="L38" s="92"/>
      <c r="M38" s="92"/>
      <c r="N38" s="92"/>
      <c r="P38" s="82"/>
      <c r="Q38" s="82"/>
      <c r="R38" s="82"/>
      <c r="T38" s="83"/>
      <c r="U38" s="104"/>
      <c r="V38" s="83"/>
    </row>
    <row r="39" spans="2:22" ht="13.5" thickBot="1">
      <c r="F39" s="21"/>
      <c r="L39" s="92"/>
      <c r="M39" s="92"/>
      <c r="N39" s="92"/>
      <c r="P39" s="83"/>
      <c r="Q39" s="92"/>
      <c r="R39" s="83"/>
      <c r="T39" s="82"/>
      <c r="U39" s="82"/>
      <c r="V39" s="82"/>
    </row>
    <row r="40" spans="2:22" ht="13.5" thickBot="1">
      <c r="B40" s="86" t="s">
        <v>12</v>
      </c>
      <c r="C40" s="105">
        <f>Inputs!$E$8/33450</f>
        <v>0</v>
      </c>
      <c r="D40" s="88" t="s">
        <v>25</v>
      </c>
      <c r="F40" s="21"/>
      <c r="L40" s="92"/>
      <c r="M40" s="92"/>
      <c r="N40" s="92"/>
      <c r="P40" s="83"/>
      <c r="Q40" s="93"/>
      <c r="R40" s="83"/>
      <c r="T40" s="83"/>
      <c r="U40" s="92"/>
      <c r="V40" s="83"/>
    </row>
    <row r="41" spans="2:22">
      <c r="B41" s="89" t="s">
        <v>4</v>
      </c>
      <c r="C41" s="90">
        <f>C40*33450*1</f>
        <v>0</v>
      </c>
      <c r="D41" s="91" t="s">
        <v>32</v>
      </c>
      <c r="F41" s="21"/>
      <c r="L41" s="92"/>
      <c r="M41" s="92"/>
      <c r="N41" s="92"/>
      <c r="P41" s="83"/>
      <c r="Q41" s="92"/>
      <c r="R41" s="83"/>
      <c r="T41" s="83"/>
      <c r="U41" s="93"/>
      <c r="V41" s="83"/>
    </row>
    <row r="42" spans="2:22">
      <c r="B42" s="89" t="s">
        <v>107</v>
      </c>
      <c r="C42" s="90">
        <f>Inputs!C47</f>
        <v>0</v>
      </c>
      <c r="D42" s="91" t="s">
        <v>33</v>
      </c>
      <c r="F42" s="21"/>
      <c r="L42" s="92"/>
      <c r="M42" s="92"/>
      <c r="N42" s="92"/>
      <c r="P42" s="83"/>
      <c r="Q42" s="92"/>
      <c r="R42" s="83"/>
      <c r="T42" s="83"/>
      <c r="U42" s="92"/>
      <c r="V42" s="83"/>
    </row>
    <row r="43" spans="2:22">
      <c r="B43" s="89" t="s">
        <v>108</v>
      </c>
      <c r="C43" s="90">
        <f>Inputs!D47</f>
        <v>0</v>
      </c>
      <c r="D43" s="91" t="s">
        <v>34</v>
      </c>
      <c r="F43" s="21"/>
      <c r="L43" s="92"/>
      <c r="M43" s="92"/>
      <c r="N43" s="92"/>
      <c r="Q43" s="108"/>
      <c r="T43" s="83"/>
      <c r="U43" s="92"/>
      <c r="V43" s="83"/>
    </row>
    <row r="44" spans="2:22">
      <c r="B44" s="89" t="s">
        <v>109</v>
      </c>
      <c r="C44" s="90">
        <f>Inputs!E47</f>
        <v>0</v>
      </c>
      <c r="D44" s="91"/>
      <c r="F44" s="21"/>
      <c r="L44" s="92"/>
      <c r="M44" s="92"/>
      <c r="N44" s="92"/>
      <c r="T44" s="84"/>
      <c r="U44" s="108"/>
      <c r="V44" s="84"/>
    </row>
    <row r="45" spans="2:22">
      <c r="B45" s="89" t="s">
        <v>35</v>
      </c>
      <c r="C45" s="90" t="e">
        <f>C42/(C44/8760)</f>
        <v>#DIV/0!</v>
      </c>
      <c r="D45" s="91" t="s">
        <v>36</v>
      </c>
      <c r="F45" s="21"/>
      <c r="L45" s="92"/>
      <c r="M45" s="92"/>
      <c r="N45" s="92"/>
      <c r="P45" s="83"/>
      <c r="Q45" s="104"/>
      <c r="R45" s="83"/>
      <c r="T45" s="83"/>
      <c r="U45" s="104"/>
      <c r="V45" s="83"/>
    </row>
    <row r="46" spans="2:22">
      <c r="B46" s="89" t="s">
        <v>37</v>
      </c>
      <c r="C46" s="90" t="e">
        <f>(Baseline!R28-(8760*C43/C44))/(8760*C43/C44)*60</f>
        <v>#DIV/0!</v>
      </c>
      <c r="D46" s="91" t="s">
        <v>38</v>
      </c>
      <c r="F46" s="21"/>
      <c r="L46" s="92"/>
      <c r="M46" s="92"/>
      <c r="N46" s="92"/>
      <c r="P46" s="109"/>
      <c r="Q46" s="110"/>
      <c r="R46" s="109"/>
      <c r="T46" s="84"/>
      <c r="U46" s="84"/>
      <c r="V46" s="84"/>
    </row>
    <row r="47" spans="2:22">
      <c r="B47" s="89" t="s">
        <v>75</v>
      </c>
      <c r="C47" s="90">
        <v>30</v>
      </c>
      <c r="D47" s="91" t="s">
        <v>143</v>
      </c>
      <c r="F47" s="21"/>
      <c r="L47" s="92"/>
      <c r="M47" s="92"/>
      <c r="N47" s="92"/>
      <c r="P47" s="109"/>
      <c r="Q47" s="111"/>
      <c r="T47" s="109"/>
      <c r="U47" s="110"/>
      <c r="V47" s="109"/>
    </row>
    <row r="48" spans="2:22">
      <c r="B48" s="89" t="s">
        <v>142</v>
      </c>
      <c r="C48" s="90">
        <v>60</v>
      </c>
      <c r="D48" s="91" t="s">
        <v>143</v>
      </c>
      <c r="F48" s="21"/>
      <c r="L48" s="92"/>
      <c r="M48" s="92"/>
      <c r="N48" s="92"/>
      <c r="T48" s="109"/>
      <c r="U48" s="111"/>
      <c r="V48" s="84"/>
    </row>
    <row r="49" spans="2:22">
      <c r="B49" s="89" t="s">
        <v>39</v>
      </c>
      <c r="C49" s="96">
        <f>Inputs!C54+14.7</f>
        <v>14.7</v>
      </c>
      <c r="D49" s="91" t="s">
        <v>40</v>
      </c>
      <c r="F49" s="21"/>
      <c r="L49" s="92"/>
      <c r="M49" s="92"/>
      <c r="N49" s="92"/>
      <c r="T49" s="84"/>
      <c r="U49" s="84"/>
      <c r="V49" s="84"/>
    </row>
    <row r="50" spans="2:22">
      <c r="B50" s="89" t="s">
        <v>41</v>
      </c>
      <c r="C50" s="96">
        <f>C49+5</f>
        <v>19.7</v>
      </c>
      <c r="D50" s="91" t="s">
        <v>40</v>
      </c>
      <c r="F50" s="21"/>
      <c r="L50" s="92"/>
      <c r="M50" s="92"/>
      <c r="N50" s="92"/>
      <c r="T50" s="84"/>
      <c r="U50" s="84"/>
      <c r="V50" s="84"/>
    </row>
    <row r="51" spans="2:22">
      <c r="B51" s="89" t="s">
        <v>42</v>
      </c>
      <c r="C51" s="90">
        <f>0.000185182*C41</f>
        <v>0</v>
      </c>
      <c r="D51" s="91" t="s">
        <v>43</v>
      </c>
      <c r="F51" s="83"/>
      <c r="G51" s="83"/>
      <c r="P51" s="83"/>
      <c r="Q51" s="83"/>
      <c r="R51" s="104"/>
      <c r="T51" s="84"/>
      <c r="U51" s="84"/>
      <c r="V51" s="84"/>
    </row>
    <row r="52" spans="2:22">
      <c r="B52" s="89" t="s">
        <v>44</v>
      </c>
      <c r="C52" s="97">
        <v>1</v>
      </c>
      <c r="D52" s="91" t="s">
        <v>45</v>
      </c>
      <c r="P52" s="83"/>
      <c r="R52" s="103"/>
    </row>
    <row r="53" spans="2:22">
      <c r="B53" s="89" t="s">
        <v>46</v>
      </c>
      <c r="C53" s="97">
        <v>0.65</v>
      </c>
      <c r="D53" s="91"/>
      <c r="E53" s="83"/>
      <c r="L53" s="83"/>
      <c r="M53" s="83"/>
      <c r="N53" s="83"/>
      <c r="P53" s="82"/>
      <c r="Q53" s="82"/>
      <c r="R53" s="82"/>
    </row>
    <row r="54" spans="2:22">
      <c r="B54" s="89" t="s">
        <v>47</v>
      </c>
      <c r="C54" s="98">
        <f>IF(Inputs!D54&lt;=20,20,IF(AND(Inputs!D54&gt;20,Inputs!D54&lt;=50),50,100))</f>
        <v>20</v>
      </c>
      <c r="D54" s="91" t="s">
        <v>48</v>
      </c>
      <c r="E54" s="83"/>
      <c r="F54" s="21"/>
      <c r="L54" s="92"/>
      <c r="M54" s="92"/>
      <c r="N54" s="92"/>
      <c r="P54" s="83"/>
      <c r="Q54" s="104"/>
      <c r="R54" s="83"/>
    </row>
    <row r="55" spans="2:22">
      <c r="B55" s="89" t="s">
        <v>49</v>
      </c>
      <c r="C55" s="97">
        <f>IF(Inputs!D8="Steam",((INDEX('H2O P sat'!$B$2:$B$58,MATCH(C50+14.7,'H2O P sat'!$A$2:$A$58)+1,1)-INDEX('H2O P sat'!$B$2:$B$58,MATCH(C50+14.7,'H2O P sat'!$A$2:$A$58),1))/(INDEX('H2O P sat'!$A$2:$A$58,MATCH(C50+14.7,'H2O P sat'!$A$2:$A$58)+1,1)-INDEX('H2O P sat'!$A$2:$A$58,MATCH(C50+14.7,'H2O P sat'!$A$2:$A$58),1))*(C50+14.7-INDEX('H2O P sat'!$A$2:$A$58,MATCH(C50+14.7,'H2O P sat'!$A$2:$A$58),1)))+INDEX('H2O P sat'!$B$2:$B$58,MATCH(C50+14.7,'H2O P sat'!$A$2:$A$58),1),Inputs!C54+5)</f>
        <v>258.22480000000002</v>
      </c>
      <c r="D55" s="99" t="s">
        <v>9</v>
      </c>
      <c r="E55" s="92"/>
      <c r="F55" s="21"/>
      <c r="L55" s="92"/>
      <c r="M55" s="92"/>
      <c r="N55" s="92"/>
      <c r="P55" s="83"/>
      <c r="Q55" s="104"/>
      <c r="R55" s="83"/>
    </row>
    <row r="56" spans="2:22" ht="13.5" thickBot="1">
      <c r="B56" s="100" t="s">
        <v>50</v>
      </c>
      <c r="C56" s="101">
        <f>IF(Inputs!D8="Steam",((INDEX('H2O P sat'!$B$2:$B$58,MATCH(C49+14.7,'H2O P sat'!$A$2:$A$58)+1,1)-INDEX('H2O P sat'!$B$2:$B$58,MATCH(C49+14.7,'H2O P sat'!$A$2:$A$58),1))/(INDEX('H2O P sat'!$A$2:$A$58,MATCH(C49+14.7,'H2O P sat'!$A$2:$A$58)+1,1)-INDEX('H2O P sat'!$A$2:$A$58,MATCH(C49+14.7,'H2O P sat'!$A$2:$A$58),1))*(C49+14.7-INDEX('H2O P sat'!$A$2:$A$58,MATCH(C49+14.7,'H2O P sat'!$A$2:$A$58),1)))+INDEX('H2O P sat'!$B$2:$B$58,MATCH(C49+14.7,'H2O P sat'!$A$2:$A$58),1),Inputs!C54)</f>
        <v>249.1088</v>
      </c>
      <c r="D56" s="102" t="s">
        <v>9</v>
      </c>
      <c r="F56" s="21"/>
      <c r="L56" s="92"/>
      <c r="M56" s="92"/>
      <c r="N56" s="92"/>
      <c r="P56" s="83"/>
      <c r="Q56" s="92"/>
      <c r="R56" s="83"/>
    </row>
    <row r="57" spans="2:22" ht="13.5" thickBot="1">
      <c r="F57" s="21"/>
      <c r="L57" s="92"/>
      <c r="M57" s="92"/>
      <c r="N57" s="92"/>
      <c r="P57" s="83"/>
      <c r="Q57" s="92"/>
      <c r="R57" s="83"/>
    </row>
    <row r="58" spans="2:22" ht="13.5" thickBot="1">
      <c r="B58" s="86" t="s">
        <v>100</v>
      </c>
      <c r="C58" s="105">
        <f>Inputs!$E$9/33450</f>
        <v>0</v>
      </c>
      <c r="D58" s="88" t="s">
        <v>25</v>
      </c>
      <c r="F58" s="21"/>
      <c r="L58" s="92"/>
      <c r="M58" s="92"/>
      <c r="N58" s="92"/>
      <c r="P58" s="83"/>
      <c r="Q58" s="106"/>
      <c r="R58" s="83"/>
    </row>
    <row r="59" spans="2:22">
      <c r="B59" s="89" t="s">
        <v>4</v>
      </c>
      <c r="C59" s="90">
        <f>C58*33450*1</f>
        <v>0</v>
      </c>
      <c r="D59" s="91" t="s">
        <v>32</v>
      </c>
      <c r="F59" s="21"/>
      <c r="L59" s="92"/>
      <c r="M59" s="92"/>
      <c r="N59" s="92"/>
      <c r="Q59" s="107"/>
    </row>
    <row r="60" spans="2:22">
      <c r="B60" s="89" t="s">
        <v>107</v>
      </c>
      <c r="C60" s="90">
        <f>Inputs!C48</f>
        <v>0</v>
      </c>
      <c r="D60" s="91" t="s">
        <v>33</v>
      </c>
      <c r="F60" s="21"/>
      <c r="L60" s="92"/>
      <c r="M60" s="92"/>
      <c r="N60" s="92"/>
      <c r="Q60" s="108"/>
    </row>
    <row r="61" spans="2:22">
      <c r="B61" s="89" t="s">
        <v>108</v>
      </c>
      <c r="C61" s="90">
        <f>Inputs!D48</f>
        <v>0</v>
      </c>
      <c r="D61" s="91" t="s">
        <v>34</v>
      </c>
      <c r="F61" s="21"/>
      <c r="L61" s="92"/>
      <c r="M61" s="92"/>
      <c r="N61" s="92"/>
    </row>
    <row r="62" spans="2:22">
      <c r="B62" s="89" t="s">
        <v>109</v>
      </c>
      <c r="C62" s="90">
        <f>Inputs!E48</f>
        <v>0</v>
      </c>
      <c r="D62" s="91"/>
      <c r="F62" s="21"/>
      <c r="L62" s="92"/>
      <c r="M62" s="92"/>
      <c r="N62" s="92"/>
    </row>
    <row r="63" spans="2:22">
      <c r="B63" s="89" t="s">
        <v>35</v>
      </c>
      <c r="C63" s="90" t="e">
        <f>C60/(C62/8760)</f>
        <v>#DIV/0!</v>
      </c>
      <c r="D63" s="91" t="s">
        <v>36</v>
      </c>
      <c r="F63" s="21"/>
      <c r="L63" s="92"/>
      <c r="M63" s="92"/>
      <c r="N63" s="92"/>
      <c r="P63" s="82"/>
      <c r="Q63" s="82"/>
      <c r="R63" s="82"/>
    </row>
    <row r="64" spans="2:22">
      <c r="B64" s="89" t="s">
        <v>37</v>
      </c>
      <c r="C64" s="90" t="e">
        <f>(Baseline!Y28-(8760*C61/C62))/(8760*C61/C62)*60</f>
        <v>#DIV/0!</v>
      </c>
      <c r="D64" s="91" t="s">
        <v>38</v>
      </c>
      <c r="F64" s="21"/>
      <c r="L64" s="92"/>
      <c r="M64" s="92"/>
      <c r="N64" s="92"/>
      <c r="P64" s="83"/>
      <c r="Q64" s="92"/>
      <c r="R64" s="83"/>
    </row>
    <row r="65" spans="2:18">
      <c r="B65" s="89" t="s">
        <v>75</v>
      </c>
      <c r="C65" s="90">
        <v>30</v>
      </c>
      <c r="D65" s="91" t="s">
        <v>143</v>
      </c>
      <c r="F65" s="21"/>
      <c r="L65" s="92"/>
      <c r="M65" s="92"/>
      <c r="N65" s="92"/>
      <c r="P65" s="83"/>
      <c r="Q65" s="93"/>
      <c r="R65" s="83"/>
    </row>
    <row r="66" spans="2:18">
      <c r="B66" s="89" t="s">
        <v>142</v>
      </c>
      <c r="C66" s="90">
        <v>60</v>
      </c>
      <c r="D66" s="91" t="s">
        <v>143</v>
      </c>
      <c r="F66" s="21"/>
      <c r="L66" s="92"/>
      <c r="M66" s="92"/>
      <c r="N66" s="92"/>
      <c r="P66" s="83"/>
      <c r="Q66" s="92"/>
      <c r="R66" s="83"/>
    </row>
    <row r="67" spans="2:18">
      <c r="B67" s="89" t="s">
        <v>39</v>
      </c>
      <c r="C67" s="96">
        <f>Inputs!C55+14.7</f>
        <v>14.7</v>
      </c>
      <c r="D67" s="91" t="s">
        <v>40</v>
      </c>
      <c r="F67" s="21"/>
      <c r="L67" s="92"/>
      <c r="M67" s="92"/>
      <c r="N67" s="92"/>
      <c r="P67" s="83"/>
      <c r="Q67" s="92"/>
      <c r="R67" s="83"/>
    </row>
    <row r="68" spans="2:18">
      <c r="B68" s="89" t="s">
        <v>41</v>
      </c>
      <c r="C68" s="96">
        <f>C67+5</f>
        <v>19.7</v>
      </c>
      <c r="D68" s="91" t="s">
        <v>40</v>
      </c>
      <c r="F68" s="21"/>
      <c r="L68" s="92"/>
      <c r="M68" s="92"/>
      <c r="N68" s="92"/>
      <c r="Q68" s="108"/>
    </row>
    <row r="69" spans="2:18">
      <c r="B69" s="89" t="s">
        <v>42</v>
      </c>
      <c r="C69" s="90">
        <f>0.000185182*C59</f>
        <v>0</v>
      </c>
      <c r="D69" s="91" t="s">
        <v>43</v>
      </c>
      <c r="F69" s="21"/>
      <c r="L69" s="92"/>
      <c r="M69" s="92"/>
      <c r="N69" s="92"/>
    </row>
    <row r="70" spans="2:18">
      <c r="B70" s="89" t="s">
        <v>44</v>
      </c>
      <c r="C70" s="97">
        <v>1</v>
      </c>
      <c r="D70" s="91" t="s">
        <v>45</v>
      </c>
      <c r="F70" s="21"/>
      <c r="L70" s="92"/>
      <c r="M70" s="92"/>
      <c r="N70" s="92"/>
      <c r="P70" s="83"/>
      <c r="Q70" s="104"/>
      <c r="R70" s="83"/>
    </row>
    <row r="71" spans="2:18">
      <c r="B71" s="89" t="s">
        <v>46</v>
      </c>
      <c r="C71" s="97">
        <v>0.65</v>
      </c>
      <c r="D71" s="91"/>
      <c r="F71" s="21"/>
      <c r="L71" s="92"/>
      <c r="M71" s="92"/>
      <c r="N71" s="92"/>
      <c r="P71" s="109"/>
      <c r="Q71" s="110"/>
      <c r="R71" s="109"/>
    </row>
    <row r="72" spans="2:18">
      <c r="B72" s="89" t="s">
        <v>47</v>
      </c>
      <c r="C72" s="98">
        <f>IF(Inputs!D54&lt;=20,20,IF(AND(Inputs!D54&gt;20,Inputs!D54&lt;=50),50,100))</f>
        <v>20</v>
      </c>
      <c r="D72" s="91" t="s">
        <v>48</v>
      </c>
      <c r="F72" s="21"/>
      <c r="L72" s="92"/>
      <c r="M72" s="92"/>
      <c r="N72" s="92"/>
      <c r="P72" s="109"/>
      <c r="Q72" s="111"/>
    </row>
    <row r="73" spans="2:18">
      <c r="B73" s="89" t="s">
        <v>49</v>
      </c>
      <c r="C73" s="97">
        <f>IF(Inputs!D9="Steam",((INDEX('H2O P sat'!$B$2:$B$58,MATCH(C68+14.7,'H2O P sat'!$A$2:$A$58)+1,1)-INDEX('H2O P sat'!$B$2:$B$58,MATCH(C68+14.7,'H2O P sat'!$A$2:$A$58),1))/(INDEX('H2O P sat'!$A$2:$A$58,MATCH(C68+14.7,'H2O P sat'!$A$2:$A$58)+1,1)-INDEX('H2O P sat'!$A$2:$A$58,MATCH(C68+14.7,'H2O P sat'!$A$2:$A$58),1))*(C68+14.7-INDEX('H2O P sat'!$A$2:$A$58,MATCH(C68+14.7,'H2O P sat'!$A$2:$A$58),1)))+INDEX('H2O P sat'!$B$2:$B$58,MATCH(C68+14.7,'H2O P sat'!$A$2:$A$58),1),Inputs!C55+5)</f>
        <v>258.22480000000002</v>
      </c>
      <c r="D73" s="99" t="s">
        <v>9</v>
      </c>
      <c r="F73" s="21"/>
      <c r="L73" s="92"/>
      <c r="M73" s="92"/>
      <c r="N73" s="92"/>
    </row>
    <row r="74" spans="2:18" ht="13.5" thickBot="1">
      <c r="B74" s="100" t="s">
        <v>50</v>
      </c>
      <c r="C74" s="101">
        <f>IF(Inputs!D9="Steam",((INDEX('H2O P sat'!$B$2:$B$58,MATCH(C67+14.7,'H2O P sat'!$A$2:$A$58)+1,1)-INDEX('H2O P sat'!$B$2:$B$58,MATCH(C67+14.7,'H2O P sat'!$A$2:$A$58),1))/(INDEX('H2O P sat'!$A$2:$A$58,MATCH(C67+14.7,'H2O P sat'!$A$2:$A$58)+1,1)-INDEX('H2O P sat'!$A$2:$A$58,MATCH(C67+14.7,'H2O P sat'!$A$2:$A$58),1))*(C67+14.7-INDEX('H2O P sat'!$A$2:$A$58,MATCH(C67+14.7,'H2O P sat'!$A$2:$A$58),1)))+INDEX('H2O P sat'!$B$2:$B$58,MATCH(C67+14.7,'H2O P sat'!$A$2:$A$58),1),Inputs!C55)</f>
        <v>249.1088</v>
      </c>
      <c r="D74" s="102" t="s">
        <v>9</v>
      </c>
      <c r="F74" s="21"/>
      <c r="L74" s="92"/>
      <c r="M74" s="92"/>
      <c r="N74" s="92"/>
    </row>
    <row r="75" spans="2:18">
      <c r="F75" s="21"/>
      <c r="L75" s="92"/>
      <c r="M75" s="92"/>
      <c r="N75" s="92"/>
    </row>
    <row r="87" spans="2:4">
      <c r="B87" s="83"/>
      <c r="C87" s="104"/>
    </row>
    <row r="88" spans="2:4">
      <c r="B88" s="83"/>
      <c r="C88" s="92"/>
    </row>
    <row r="89" spans="2:4">
      <c r="B89" s="83"/>
      <c r="C89" s="112"/>
      <c r="D89" s="83"/>
    </row>
  </sheetData>
  <sortState ref="F5:G26">
    <sortCondition ref="F5:F26"/>
  </sortState>
  <customSheetViews>
    <customSheetView guid="{E7ACAE69-9EF1-4C13-8DE7-715E540F83CD}" scale="90" colorId="22" state="hidden">
      <selection activeCell="R48" sqref="R48"/>
      <pageMargins left="1.5" right="0.50800000000000001" top="0.38100000000000001" bottom="0.51" header="0.5" footer="0.5"/>
      <pageSetup scale="82" orientation="portrait" horizontalDpi="300" verticalDpi="300" r:id="rId1"/>
      <headerFooter alignWithMargins="0"/>
    </customSheetView>
  </customSheetViews>
  <mergeCells count="5">
    <mergeCell ref="F3:N3"/>
    <mergeCell ref="O3:U3"/>
    <mergeCell ref="V3:AB3"/>
    <mergeCell ref="B3:D3"/>
    <mergeCell ref="AC3:AI3"/>
  </mergeCells>
  <pageMargins left="1.5" right="0.50800000000000001" top="0.38100000000000001" bottom="0.51" header="0.5" footer="0.5"/>
  <pageSetup scale="82" orientation="portrait" horizontalDpi="300" verticalDpi="300" r:id="rId2"/>
  <headerFooter alignWithMargins="0"/>
  <ignoredErrors>
    <ignoredError sqref="C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5"/>
  <dimension ref="B2:AM81"/>
  <sheetViews>
    <sheetView defaultGridColor="0" colorId="22" zoomScale="90" zoomScaleNormal="90" workbookViewId="0">
      <selection activeCell="C17" sqref="C17"/>
    </sheetView>
  </sheetViews>
  <sheetFormatPr defaultColWidth="16.28515625" defaultRowHeight="12.75"/>
  <cols>
    <col min="1" max="1" width="3" style="84" customWidth="1"/>
    <col min="2" max="2" width="32.140625" style="84" bestFit="1" customWidth="1"/>
    <col min="3" max="3" width="11.5703125" style="84" bestFit="1" customWidth="1"/>
    <col min="4" max="4" width="9.42578125" style="84" bestFit="1" customWidth="1"/>
    <col min="5" max="5" width="2.85546875" style="84" customWidth="1"/>
    <col min="6" max="6" width="5.85546875" style="84" bestFit="1" customWidth="1"/>
    <col min="7" max="7" width="9.5703125" style="84" bestFit="1" customWidth="1"/>
    <col min="8" max="8" width="9.140625" style="84" customWidth="1"/>
    <col min="9" max="9" width="10" style="84" bestFit="1" customWidth="1"/>
    <col min="10" max="10" width="8.28515625" style="84" bestFit="1" customWidth="1"/>
    <col min="11" max="11" width="9.42578125" style="84" bestFit="1" customWidth="1"/>
    <col min="12" max="12" width="7.7109375" style="84" bestFit="1" customWidth="1"/>
    <col min="13" max="13" width="10" style="84" bestFit="1" customWidth="1"/>
    <col min="14" max="14" width="9.42578125" style="84" bestFit="1" customWidth="1"/>
    <col min="15" max="15" width="11.140625" style="84" bestFit="1" customWidth="1"/>
    <col min="16" max="16" width="9.140625" style="84" bestFit="1" customWidth="1"/>
    <col min="17" max="17" width="10" style="84" bestFit="1" customWidth="1"/>
    <col min="18" max="18" width="8.28515625" style="84" bestFit="1" customWidth="1"/>
    <col min="19" max="19" width="10.42578125" style="84" bestFit="1" customWidth="1"/>
    <col min="20" max="20" width="8.85546875" style="65" bestFit="1" customWidth="1"/>
    <col min="21" max="21" width="10" style="65" bestFit="1" customWidth="1"/>
    <col min="22" max="22" width="9.42578125" style="65" bestFit="1" customWidth="1"/>
    <col min="23" max="23" width="12" style="65" bestFit="1" customWidth="1"/>
    <col min="24" max="24" width="9.140625" style="65" bestFit="1" customWidth="1"/>
    <col min="25" max="25" width="10.140625" style="65" bestFit="1" customWidth="1"/>
    <col min="26" max="26" width="8.28515625" style="65" bestFit="1" customWidth="1"/>
    <col min="27" max="27" width="8.85546875" style="65" bestFit="1" customWidth="1"/>
    <col min="28" max="28" width="7.85546875" style="65" bestFit="1" customWidth="1"/>
    <col min="29" max="29" width="10" style="65" bestFit="1" customWidth="1"/>
    <col min="30" max="31" width="11.140625" style="65" bestFit="1" customWidth="1"/>
    <col min="32" max="32" width="9.140625" style="65" bestFit="1" customWidth="1"/>
    <col min="33" max="33" width="10.140625" style="65" bestFit="1" customWidth="1"/>
    <col min="34" max="34" width="8.28515625" style="65" bestFit="1" customWidth="1"/>
    <col min="35" max="35" width="8.85546875" style="65" bestFit="1" customWidth="1"/>
    <col min="36" max="36" width="8.5703125" style="84" bestFit="1" customWidth="1"/>
    <col min="37" max="37" width="10" style="84" bestFit="1" customWidth="1"/>
    <col min="38" max="38" width="8.7109375" style="84" bestFit="1" customWidth="1"/>
    <col min="39" max="39" width="11.140625" style="84" bestFit="1" customWidth="1"/>
    <col min="40" max="16384" width="16.28515625" style="84"/>
  </cols>
  <sheetData>
    <row r="2" spans="2:39" ht="15" thickBot="1">
      <c r="B2" s="82" t="s">
        <v>22</v>
      </c>
      <c r="C2" s="83"/>
      <c r="D2" s="83"/>
      <c r="E2" s="83"/>
      <c r="Q2" s="83"/>
      <c r="R2" s="85"/>
    </row>
    <row r="3" spans="2:39" ht="13.5" thickBot="1">
      <c r="B3" s="684" t="s">
        <v>24</v>
      </c>
      <c r="C3" s="685"/>
      <c r="D3" s="686"/>
      <c r="E3" s="83"/>
      <c r="F3" s="678" t="s">
        <v>91</v>
      </c>
      <c r="G3" s="679"/>
      <c r="H3" s="679"/>
      <c r="I3" s="679"/>
      <c r="J3" s="679"/>
      <c r="K3" s="679"/>
      <c r="L3" s="679"/>
      <c r="M3" s="679"/>
      <c r="N3" s="679"/>
      <c r="O3" s="680"/>
      <c r="P3" s="678" t="s">
        <v>11</v>
      </c>
      <c r="Q3" s="679"/>
      <c r="R3" s="679"/>
      <c r="S3" s="679"/>
      <c r="T3" s="679"/>
      <c r="U3" s="679"/>
      <c r="V3" s="679"/>
      <c r="W3" s="679"/>
      <c r="X3" s="681" t="s">
        <v>12</v>
      </c>
      <c r="Y3" s="682"/>
      <c r="Z3" s="682"/>
      <c r="AA3" s="682"/>
      <c r="AB3" s="682"/>
      <c r="AC3" s="682"/>
      <c r="AD3" s="682"/>
      <c r="AE3" s="683"/>
      <c r="AF3" s="681" t="s">
        <v>100</v>
      </c>
      <c r="AG3" s="682"/>
      <c r="AH3" s="682"/>
      <c r="AI3" s="682"/>
      <c r="AJ3" s="682"/>
      <c r="AK3" s="682"/>
      <c r="AL3" s="682"/>
      <c r="AM3" s="683"/>
    </row>
    <row r="4" spans="2:39" s="123" customFormat="1" ht="39" thickBot="1">
      <c r="B4" s="113" t="s">
        <v>10</v>
      </c>
      <c r="C4" s="114">
        <f>Inputs!E13/33450</f>
        <v>0</v>
      </c>
      <c r="D4" s="115" t="s">
        <v>25</v>
      </c>
      <c r="E4" s="260"/>
      <c r="F4" s="228" t="s">
        <v>26</v>
      </c>
      <c r="G4" s="578" t="s">
        <v>27</v>
      </c>
      <c r="H4" s="118" t="s">
        <v>28</v>
      </c>
      <c r="I4" s="119" t="s">
        <v>29</v>
      </c>
      <c r="J4" s="120" t="s">
        <v>30</v>
      </c>
      <c r="K4" s="119" t="s">
        <v>31</v>
      </c>
      <c r="L4" s="120" t="s">
        <v>90</v>
      </c>
      <c r="M4" s="119" t="s">
        <v>103</v>
      </c>
      <c r="N4" s="121" t="s">
        <v>31</v>
      </c>
      <c r="O4" s="264" t="s">
        <v>92</v>
      </c>
      <c r="P4" s="118" t="s">
        <v>28</v>
      </c>
      <c r="Q4" s="119" t="s">
        <v>29</v>
      </c>
      <c r="R4" s="120" t="s">
        <v>30</v>
      </c>
      <c r="S4" s="119" t="s">
        <v>31</v>
      </c>
      <c r="T4" s="120" t="s">
        <v>90</v>
      </c>
      <c r="U4" s="119" t="s">
        <v>103</v>
      </c>
      <c r="V4" s="121" t="s">
        <v>31</v>
      </c>
      <c r="W4" s="264" t="s">
        <v>92</v>
      </c>
      <c r="X4" s="228" t="s">
        <v>28</v>
      </c>
      <c r="Y4" s="120" t="s">
        <v>29</v>
      </c>
      <c r="Z4" s="119" t="s">
        <v>30</v>
      </c>
      <c r="AA4" s="120" t="s">
        <v>31</v>
      </c>
      <c r="AB4" s="119" t="s">
        <v>90</v>
      </c>
      <c r="AC4" s="119" t="s">
        <v>103</v>
      </c>
      <c r="AD4" s="120" t="s">
        <v>31</v>
      </c>
      <c r="AE4" s="122" t="s">
        <v>92</v>
      </c>
      <c r="AF4" s="228" t="s">
        <v>28</v>
      </c>
      <c r="AG4" s="120" t="s">
        <v>29</v>
      </c>
      <c r="AH4" s="119" t="s">
        <v>30</v>
      </c>
      <c r="AI4" s="120" t="s">
        <v>31</v>
      </c>
      <c r="AJ4" s="119" t="s">
        <v>90</v>
      </c>
      <c r="AK4" s="119" t="s">
        <v>103</v>
      </c>
      <c r="AL4" s="120" t="s">
        <v>31</v>
      </c>
      <c r="AM4" s="122" t="s">
        <v>92</v>
      </c>
    </row>
    <row r="5" spans="2:39">
      <c r="B5" s="89" t="s">
        <v>4</v>
      </c>
      <c r="C5" s="90">
        <f>C4*33450*1</f>
        <v>0</v>
      </c>
      <c r="D5" s="91" t="s">
        <v>32</v>
      </c>
      <c r="E5" s="92"/>
      <c r="F5" s="579">
        <v>-10</v>
      </c>
      <c r="G5" s="580">
        <f t="shared" ref="G5:G25" si="0">IF(F5&gt;80,F5,IF(AND(F5&lt;=80,F5&gt;40),80,60))</f>
        <v>60</v>
      </c>
      <c r="H5" s="551">
        <f>1.08*$C$13*($C$18-G5)*$C$9/3600</f>
        <v>0</v>
      </c>
      <c r="I5" s="552">
        <f>1.08*$C$13*($C$17-G5)*$C$10/3600</f>
        <v>0</v>
      </c>
      <c r="J5" s="553">
        <f>$C$14*$C$15*SQRT(2*32.17*$C$16*(((AVERAGE($C$17:$C$18)+460.67)-(460.67+G5))/(460.67+AVERAGE($C$17:$C$18))))*60</f>
        <v>728.44406544123399</v>
      </c>
      <c r="K5" s="581">
        <f>1.08*J5*(AVERAGE($C$17,$C$18)-G5)</f>
        <v>152361.46562363397</v>
      </c>
      <c r="L5" s="560" t="e">
        <f>IF(Proposed!G7=0,0*(1-Proposed!G7/Proposed!C7)*SUM(H5:I5)/10^5/Inputs!$C$41)</f>
        <v>#DIV/0!</v>
      </c>
      <c r="M5" s="582" t="e">
        <f>ROUND((Proposed!C7-Proposed!G7)/($C$8*Proposed!C7/Proposed!$C$28)*60,2)</f>
        <v>#DIV/0!</v>
      </c>
      <c r="N5" s="558" t="e">
        <f>K5*(M5/60)*$C$8/10^5/Inputs!$C$41</f>
        <v>#DIV/0!</v>
      </c>
      <c r="O5" s="583" t="e">
        <f>L5+N5</f>
        <v>#DIV/0!</v>
      </c>
      <c r="P5" s="551">
        <f>1.08*$C$29*($C$34-G5)*$C$25/3600</f>
        <v>0</v>
      </c>
      <c r="Q5" s="552">
        <f>1.08*$C$29*($C$33-G5)*$C$26/3600</f>
        <v>0</v>
      </c>
      <c r="R5" s="553" t="e">
        <f>$C$30*$C$31*SQRT(2*32.17*$C$32*(((AVERAGE($C$33:$C$34)+460.67)-(460.67+#REF!))/(460.67+AVERAGE($C$33:$C$34))))*60</f>
        <v>#REF!</v>
      </c>
      <c r="S5" s="581" t="e">
        <f>1.08*R5*(AVERAGE($C$33,$C$34)-G5)</f>
        <v>#REF!</v>
      </c>
      <c r="T5" s="560">
        <f>IF(Proposed!N7=0,0,Proposed!C7*(1-Proposed!N7/Proposed!C7)*SUM(P5:Q5)/10^5/Inputs!$C$41)</f>
        <v>0</v>
      </c>
      <c r="U5" s="582" t="e">
        <f>ROUND((Proposed!C7-Proposed!N7)/$C$24*Proposed!C7/Proposed!$C$28*60,2)*Proposed!K7</f>
        <v>#DIV/0!</v>
      </c>
      <c r="V5" s="558" t="e">
        <f>S5*(U5/60)*$C$24/10^5/Inputs!$C$41</f>
        <v>#REF!</v>
      </c>
      <c r="W5" s="583" t="e">
        <f>SUM(T5,V5)</f>
        <v>#REF!</v>
      </c>
      <c r="X5" s="551">
        <f>1.08*$C$45*($C$50-G5)*$C$41/3600</f>
        <v>0</v>
      </c>
      <c r="Y5" s="552">
        <f>1.08*$C$45*($C$49-G5)*$C$42/3600</f>
        <v>0</v>
      </c>
      <c r="Z5" s="553">
        <f t="shared" ref="Z5:Z25" si="1">$C$46*$C$47*SQRT(2*32.17*$C$48*(((AVERAGE($C$49:$C$50)+460.67)-(460.67+G5))/(460.67+AVERAGE($C$49:$C$50))))*60</f>
        <v>728.44406544123399</v>
      </c>
      <c r="AA5" s="581">
        <f t="shared" ref="AA5:AA25" si="2">1.08*Z5*(AVERAGE($C$49,$C$50)-G5)</f>
        <v>152361.46562363397</v>
      </c>
      <c r="AB5" s="560">
        <f>IF(Proposed!U7=0,0,Proposed!C7*(1-Proposed!U7/Proposed!C7)*SUM(X5:Y5)/10^5/Inputs!$C$41)</f>
        <v>0</v>
      </c>
      <c r="AC5" s="582" t="e">
        <f>ROUND((Proposed!C7-Proposed!U7)/$C$40*Proposed!C7/Proposed!$C$28*60,2)*Proposed!R7</f>
        <v>#DIV/0!</v>
      </c>
      <c r="AD5" s="558" t="e">
        <f>AA5*(AC5/60)*$C$40/10^5/Inputs!$C$41</f>
        <v>#DIV/0!</v>
      </c>
      <c r="AE5" s="583" t="e">
        <f>SUM(AB5,AD5)</f>
        <v>#DIV/0!</v>
      </c>
      <c r="AF5" s="551">
        <f>1.08*$C$61*($C$66-G5)*$C$57/3600</f>
        <v>0</v>
      </c>
      <c r="AG5" s="552">
        <f>1.08*$C$45*($C$49-G5)*$C$58/3600</f>
        <v>0</v>
      </c>
      <c r="AH5" s="553">
        <f>$C$62*$C$63*SQRT(2*32.17*$C$64*(((AVERAGE($C$65:$C$66)+460.67)-(460.67+G5))/(460.67+AVERAGE($C$65:$C$66))))*60</f>
        <v>728.44406544123399</v>
      </c>
      <c r="AI5" s="581">
        <f>1.08*AH5*(AVERAGE($C$65,$C$66)-G5)</f>
        <v>152361.46562363397</v>
      </c>
      <c r="AJ5" s="560">
        <f>IF(Proposed!AB7=0,0,Proposed!C7*(1-Proposed!AB7/Proposed!C7)*SUM(AF5:AG5)/10^5/Inputs!$C$41)</f>
        <v>0</v>
      </c>
      <c r="AK5" s="582" t="e">
        <f>ROUND((Proposed!C7-Proposed!AB7)/$C$56*Proposed!C7/Proposed!$C$28*60,2)*Proposed!Y7</f>
        <v>#DIV/0!</v>
      </c>
      <c r="AL5" s="558" t="e">
        <f>AI5*(AK5/60)*$C$40/10^5/Inputs!$C$41</f>
        <v>#DIV/0!</v>
      </c>
      <c r="AM5" s="584" t="e">
        <f>SUM(AJ5,AL5)</f>
        <v>#DIV/0!</v>
      </c>
    </row>
    <row r="6" spans="2:39">
      <c r="B6" s="89" t="s">
        <v>111</v>
      </c>
      <c r="C6" s="90">
        <f>Proposed!G28</f>
        <v>0</v>
      </c>
      <c r="D6" s="91" t="s">
        <v>110</v>
      </c>
      <c r="F6" s="585">
        <v>-5</v>
      </c>
      <c r="G6" s="84">
        <f t="shared" si="0"/>
        <v>60</v>
      </c>
      <c r="H6" s="94">
        <f t="shared" ref="H6:H25" si="3">1.08*$C$13*($C$18-G6)*$C$9/3600</f>
        <v>0</v>
      </c>
      <c r="I6" s="95">
        <f t="shared" ref="I6:I25" si="4">1.08*$C$13*($C$17-G6)*$C$10/3600</f>
        <v>0</v>
      </c>
      <c r="J6" s="93">
        <f t="shared" ref="J6:J25" si="5">$C$14*$C$15*SQRT(2*32.17*$C$16*(((AVERAGE($C$17:$C$18)+460.67)-(460.67+G6))/(460.67+AVERAGE($C$17:$C$18))))*60</f>
        <v>728.44406544123399</v>
      </c>
      <c r="K6" s="262">
        <f t="shared" ref="K6:K25" si="6">1.08*J6*(AVERAGE($C$17,$C$18)-G6)</f>
        <v>152361.46562363397</v>
      </c>
      <c r="L6" s="126" t="e">
        <f>IF(Proposed!G8=0,0*(1-Proposed!G8/Proposed!C8)*SUM(H6:I6)/10^5/Inputs!$C$41)</f>
        <v>#DIV/0!</v>
      </c>
      <c r="M6" s="263" t="e">
        <f>ROUND((Proposed!C8-Proposed!G8)/($C$8*Proposed!C8/Proposed!$C$28)*60,2)</f>
        <v>#DIV/0!</v>
      </c>
      <c r="N6" s="127" t="e">
        <f>K6*(M6/60)*$C$8/10^5/Inputs!$C$41</f>
        <v>#DIV/0!</v>
      </c>
      <c r="O6" s="261" t="e">
        <f t="shared" ref="O6:O25" si="7">L6+N6</f>
        <v>#DIV/0!</v>
      </c>
      <c r="P6" s="94">
        <f t="shared" ref="P6:P25" si="8">1.08*$C$29*($C$34-G6)*$C$25/3600</f>
        <v>0</v>
      </c>
      <c r="Q6" s="95">
        <f t="shared" ref="Q6:Q25" si="9">1.08*$C$29*($C$33-G6)*$C$26/3600</f>
        <v>0</v>
      </c>
      <c r="R6" s="93" t="e">
        <f>$C$30*$C$31*SQRT(2*32.17*$C$32*(((AVERAGE($C$33:$C$34)+460.67)-(460.67+#REF!))/(460.67+AVERAGE($C$33:$C$34))))*60</f>
        <v>#REF!</v>
      </c>
      <c r="S6" s="262" t="e">
        <f t="shared" ref="S6:S25" si="10">1.08*R6*(AVERAGE($C$33,$C$34)-G6)</f>
        <v>#REF!</v>
      </c>
      <c r="T6" s="126">
        <f>IF(Proposed!N8=0,0,Proposed!C8*(1-Proposed!N8/Proposed!C8)*SUM(P6:Q6)/10^5/Inputs!$C$41)</f>
        <v>0</v>
      </c>
      <c r="U6" s="263" t="e">
        <f>ROUND((Proposed!C8-Proposed!N8)/$C$24*Proposed!C8/Proposed!$C$28*60,2)*Proposed!K8</f>
        <v>#DIV/0!</v>
      </c>
      <c r="V6" s="127" t="e">
        <f>S6*(U6/60)*$C$24/10^5/Inputs!$C$41</f>
        <v>#REF!</v>
      </c>
      <c r="W6" s="261" t="e">
        <f t="shared" ref="W6:W25" si="11">SUM(T6,V6)</f>
        <v>#REF!</v>
      </c>
      <c r="X6" s="94">
        <f t="shared" ref="X6:X25" si="12">1.08*$C$45*($C$50-G6)*$C$41/3600</f>
        <v>0</v>
      </c>
      <c r="Y6" s="95">
        <f t="shared" ref="Y6:Y25" si="13">1.08*$C$45*($C$49-G6)*$C$42/3600</f>
        <v>0</v>
      </c>
      <c r="Z6" s="93">
        <f t="shared" si="1"/>
        <v>728.44406544123399</v>
      </c>
      <c r="AA6" s="262">
        <f t="shared" si="2"/>
        <v>152361.46562363397</v>
      </c>
      <c r="AB6" s="126">
        <f>IF(Proposed!U8=0,0,Proposed!C8*(1-Proposed!U8/Proposed!C8)*SUM(X6:Y6)/10^5/Inputs!$C$41)</f>
        <v>0</v>
      </c>
      <c r="AC6" s="263" t="e">
        <f>ROUND((Proposed!C8-Proposed!U8)/$C$40*Proposed!C8/Proposed!$C$28*60,2)*Proposed!R8</f>
        <v>#DIV/0!</v>
      </c>
      <c r="AD6" s="127" t="e">
        <f>AA6*(AC6/60)*$C$40/10^5/Inputs!$C$41</f>
        <v>#DIV/0!</v>
      </c>
      <c r="AE6" s="261" t="e">
        <f t="shared" ref="AE6:AE25" si="14">SUM(AB6,AD6)</f>
        <v>#DIV/0!</v>
      </c>
      <c r="AF6" s="94">
        <f t="shared" ref="AF6:AF25" si="15">1.08*$C$61*($C$66-G6)*$C$57/3600</f>
        <v>0</v>
      </c>
      <c r="AG6" s="95">
        <f t="shared" ref="AG6:AG25" si="16">1.08*$C$45*($C$49-G6)*$C$58/3600</f>
        <v>0</v>
      </c>
      <c r="AH6" s="93">
        <f t="shared" ref="AH6:AH25" si="17">$C$62*$C$63*SQRT(2*32.17*$C$64*(((AVERAGE($C$65:$C$66)+460.67)-(460.67+G6))/(460.67+AVERAGE($C$65:$C$66))))*60</f>
        <v>728.44406544123399</v>
      </c>
      <c r="AI6" s="262">
        <f t="shared" ref="AI6:AI25" si="18">1.08*AH6*(AVERAGE($C$65,$C$66)-G6)</f>
        <v>152361.46562363397</v>
      </c>
      <c r="AJ6" s="126">
        <f>IF(Proposed!AB8=0,0,Proposed!C8*(1-Proposed!AB8/Proposed!C8)*SUM(AF6:AG6)/10^5/Inputs!$C$41)</f>
        <v>0</v>
      </c>
      <c r="AK6" s="263" t="e">
        <f>ROUND((Proposed!C8-Proposed!AB8)/$C$56*Proposed!C8/Proposed!$C$28*60,2)*Proposed!Y8</f>
        <v>#DIV/0!</v>
      </c>
      <c r="AL6" s="127" t="e">
        <f>AI6*(AK6/60)*$C$40/10^5/Inputs!$C$41</f>
        <v>#DIV/0!</v>
      </c>
      <c r="AM6" s="586" t="e">
        <f t="shared" ref="AM6:AM25" si="19">SUM(AJ6,AL6)</f>
        <v>#DIV/0!</v>
      </c>
    </row>
    <row r="7" spans="2:39">
      <c r="B7" s="89" t="s">
        <v>112</v>
      </c>
      <c r="C7" s="90">
        <f>SUMIF(Proposed!D7:D27,"=1",Proposed!C7:C27)</f>
        <v>0</v>
      </c>
      <c r="D7" s="91" t="s">
        <v>110</v>
      </c>
      <c r="F7" s="585">
        <v>0</v>
      </c>
      <c r="G7" s="84">
        <f t="shared" si="0"/>
        <v>60</v>
      </c>
      <c r="H7" s="94">
        <f t="shared" si="3"/>
        <v>0</v>
      </c>
      <c r="I7" s="95">
        <f t="shared" si="4"/>
        <v>0</v>
      </c>
      <c r="J7" s="93">
        <f t="shared" si="5"/>
        <v>728.44406544123399</v>
      </c>
      <c r="K7" s="262">
        <f t="shared" si="6"/>
        <v>152361.46562363397</v>
      </c>
      <c r="L7" s="126" t="e">
        <f>IF(Proposed!G9=0,0*(1-Proposed!G9/Proposed!C9)*SUM(H7:I7)/10^5/Inputs!$C$41)</f>
        <v>#DIV/0!</v>
      </c>
      <c r="M7" s="263" t="e">
        <f>ROUND((Proposed!C9-Proposed!G9)/($C$8*Proposed!C9/Proposed!$C$28)*60,2)</f>
        <v>#DIV/0!</v>
      </c>
      <c r="N7" s="127" t="e">
        <f>K7*(M7/60)*$C$8/10^5/Inputs!$C$41</f>
        <v>#DIV/0!</v>
      </c>
      <c r="O7" s="261" t="e">
        <f t="shared" si="7"/>
        <v>#DIV/0!</v>
      </c>
      <c r="P7" s="94">
        <f t="shared" si="8"/>
        <v>0</v>
      </c>
      <c r="Q7" s="95">
        <f t="shared" si="9"/>
        <v>0</v>
      </c>
      <c r="R7" s="93">
        <f t="shared" ref="R7:R25" si="20">$C$30*$C$31*SQRT(2*32.17*$C$32*(((AVERAGE($C$33:$C$34)+460.67)-(460.67+G26))/(460.67+AVERAGE($C$33:$C$34))))*60</f>
        <v>833.68202220581691</v>
      </c>
      <c r="S7" s="262">
        <f t="shared" si="10"/>
        <v>174373.0518147799</v>
      </c>
      <c r="T7" s="126">
        <f>IF(Proposed!N9=0,0,Proposed!C9*(1-Proposed!N9/Proposed!C9)*SUM(P7:Q7)/10^5/Inputs!$C$41)</f>
        <v>0</v>
      </c>
      <c r="U7" s="263" t="e">
        <f>ROUND((Proposed!C9-Proposed!N9)/$C$24*Proposed!C9/Proposed!$C$28*60,2)*Proposed!K9</f>
        <v>#DIV/0!</v>
      </c>
      <c r="V7" s="127" t="e">
        <f>S7*(U7/60)*$C$24/10^5/Inputs!$C$41</f>
        <v>#DIV/0!</v>
      </c>
      <c r="W7" s="261" t="e">
        <f t="shared" si="11"/>
        <v>#DIV/0!</v>
      </c>
      <c r="X7" s="94">
        <f t="shared" si="12"/>
        <v>0</v>
      </c>
      <c r="Y7" s="95">
        <f t="shared" si="13"/>
        <v>0</v>
      </c>
      <c r="Z7" s="93">
        <f t="shared" si="1"/>
        <v>728.44406544123399</v>
      </c>
      <c r="AA7" s="262">
        <f t="shared" si="2"/>
        <v>152361.46562363397</v>
      </c>
      <c r="AB7" s="126">
        <f>IF(Proposed!U9=0,0,Proposed!C9*(1-Proposed!U9/Proposed!C9)*SUM(X7:Y7)/10^5/Inputs!$C$41)</f>
        <v>0</v>
      </c>
      <c r="AC7" s="263" t="e">
        <f>ROUND((Proposed!C9-Proposed!U9)/$C$40*Proposed!C9/Proposed!$C$28*60,2)*Proposed!R9</f>
        <v>#DIV/0!</v>
      </c>
      <c r="AD7" s="127" t="e">
        <f>AA7*(AC7/60)*$C$40/10^5/Inputs!$C$41</f>
        <v>#DIV/0!</v>
      </c>
      <c r="AE7" s="261" t="e">
        <f t="shared" si="14"/>
        <v>#DIV/0!</v>
      </c>
      <c r="AF7" s="94">
        <f t="shared" si="15"/>
        <v>0</v>
      </c>
      <c r="AG7" s="95">
        <f t="shared" si="16"/>
        <v>0</v>
      </c>
      <c r="AH7" s="93">
        <f t="shared" si="17"/>
        <v>728.44406544123399</v>
      </c>
      <c r="AI7" s="262">
        <f t="shared" si="18"/>
        <v>152361.46562363397</v>
      </c>
      <c r="AJ7" s="126">
        <f>IF(Proposed!AB9=0,0,Proposed!C9*(1-Proposed!AB9/Proposed!C9)*SUM(AF7:AG7)/10^5/Inputs!$C$41)</f>
        <v>0</v>
      </c>
      <c r="AK7" s="263" t="e">
        <f>ROUND((Proposed!C9-Proposed!AB9)/$C$56*Proposed!C9/Proposed!$C$28*60,2)*Proposed!Y9</f>
        <v>#DIV/0!</v>
      </c>
      <c r="AL7" s="127" t="e">
        <f>AI7*(AK7/60)*$C$40/10^5/Inputs!$C$41</f>
        <v>#DIV/0!</v>
      </c>
      <c r="AM7" s="586" t="e">
        <f t="shared" si="19"/>
        <v>#DIV/0!</v>
      </c>
    </row>
    <row r="8" spans="2:39">
      <c r="B8" s="89" t="s">
        <v>113</v>
      </c>
      <c r="C8" s="90" t="e">
        <f>(C6/C7)*Proposed!G$28</f>
        <v>#DIV/0!</v>
      </c>
      <c r="D8" s="91" t="s">
        <v>110</v>
      </c>
      <c r="F8" s="585">
        <v>5</v>
      </c>
      <c r="G8" s="84">
        <f t="shared" si="0"/>
        <v>60</v>
      </c>
      <c r="H8" s="94">
        <f t="shared" si="3"/>
        <v>0</v>
      </c>
      <c r="I8" s="95">
        <f t="shared" si="4"/>
        <v>0</v>
      </c>
      <c r="J8" s="93">
        <f t="shared" si="5"/>
        <v>728.44406544123399</v>
      </c>
      <c r="K8" s="262">
        <f t="shared" si="6"/>
        <v>152361.46562363397</v>
      </c>
      <c r="L8" s="126" t="e">
        <f>IF(Proposed!G10=0,0*(1-Proposed!G10/Proposed!C10)*SUM(H8:I8)/10^5/Inputs!$C$41)</f>
        <v>#DIV/0!</v>
      </c>
      <c r="M8" s="263" t="e">
        <f>ROUND((Proposed!C10-Proposed!G10)/($C$8*Proposed!C10/Proposed!$C$28)*60,2)</f>
        <v>#DIV/0!</v>
      </c>
      <c r="N8" s="127" t="e">
        <f>K8*(M8/60)*$C$8/10^5/Inputs!$C$41</f>
        <v>#DIV/0!</v>
      </c>
      <c r="O8" s="261" t="e">
        <f t="shared" si="7"/>
        <v>#DIV/0!</v>
      </c>
      <c r="P8" s="94">
        <f t="shared" si="8"/>
        <v>0</v>
      </c>
      <c r="Q8" s="95">
        <f t="shared" si="9"/>
        <v>0</v>
      </c>
      <c r="R8" s="93">
        <f t="shared" si="20"/>
        <v>833.68202220581691</v>
      </c>
      <c r="S8" s="262">
        <f t="shared" si="10"/>
        <v>174373.0518147799</v>
      </c>
      <c r="T8" s="126">
        <f>IF(Proposed!N10=0,0,Proposed!C10*(1-Proposed!N10/Proposed!C10)*SUM(P8:Q8)/10^5/Inputs!$C$41)</f>
        <v>0</v>
      </c>
      <c r="U8" s="263" t="e">
        <f>ROUND((Proposed!C10-Proposed!N10)/$C$24*Proposed!C10/Proposed!$C$28*60,2)*Proposed!K10</f>
        <v>#DIV/0!</v>
      </c>
      <c r="V8" s="127" t="e">
        <f>S8*(U8/60)*$C$24/10^5/Inputs!$C$41</f>
        <v>#DIV/0!</v>
      </c>
      <c r="W8" s="261" t="e">
        <f t="shared" si="11"/>
        <v>#DIV/0!</v>
      </c>
      <c r="X8" s="94">
        <f t="shared" si="12"/>
        <v>0</v>
      </c>
      <c r="Y8" s="95">
        <f t="shared" si="13"/>
        <v>0</v>
      </c>
      <c r="Z8" s="93">
        <f t="shared" si="1"/>
        <v>728.44406544123399</v>
      </c>
      <c r="AA8" s="262">
        <f t="shared" si="2"/>
        <v>152361.46562363397</v>
      </c>
      <c r="AB8" s="126">
        <f>IF(Proposed!U10=0,0,Proposed!C10*(1-Proposed!U10/Proposed!C10)*SUM(X8:Y8)/10^5/Inputs!$C$41)</f>
        <v>0</v>
      </c>
      <c r="AC8" s="263" t="e">
        <f>ROUND((Proposed!C10-Proposed!U10)/$C$40*Proposed!C10/Proposed!$C$28*60,2)*Proposed!R10</f>
        <v>#DIV/0!</v>
      </c>
      <c r="AD8" s="127" t="e">
        <f>AA8*(AC8/60)*$C$40/10^5/Inputs!$C$41</f>
        <v>#DIV/0!</v>
      </c>
      <c r="AE8" s="261" t="e">
        <f t="shared" si="14"/>
        <v>#DIV/0!</v>
      </c>
      <c r="AF8" s="94">
        <f t="shared" si="15"/>
        <v>0</v>
      </c>
      <c r="AG8" s="95">
        <f t="shared" si="16"/>
        <v>0</v>
      </c>
      <c r="AH8" s="93">
        <f t="shared" si="17"/>
        <v>728.44406544123399</v>
      </c>
      <c r="AI8" s="262">
        <f t="shared" si="18"/>
        <v>152361.46562363397</v>
      </c>
      <c r="AJ8" s="126">
        <f>IF(Proposed!AB10=0,0,Proposed!C10*(1-Proposed!AB10/Proposed!C10)*SUM(AF8:AG8)/10^5/Inputs!$C$41)</f>
        <v>0</v>
      </c>
      <c r="AK8" s="263" t="e">
        <f>ROUND((Proposed!C10-Proposed!AB10)/$C$56*Proposed!C10/Proposed!$C$28*60,2)*Proposed!Y10</f>
        <v>#DIV/0!</v>
      </c>
      <c r="AL8" s="127" t="e">
        <f>AI8*(AK8/60)*$C$40/10^5/Inputs!$C$41</f>
        <v>#DIV/0!</v>
      </c>
      <c r="AM8" s="586" t="e">
        <f t="shared" si="19"/>
        <v>#DIV/0!</v>
      </c>
    </row>
    <row r="9" spans="2:39">
      <c r="B9" s="89" t="s">
        <v>75</v>
      </c>
      <c r="C9" s="90">
        <v>30</v>
      </c>
      <c r="D9" s="91" t="s">
        <v>143</v>
      </c>
      <c r="F9" s="585">
        <v>10</v>
      </c>
      <c r="G9" s="84">
        <f t="shared" si="0"/>
        <v>60</v>
      </c>
      <c r="H9" s="94">
        <f t="shared" si="3"/>
        <v>0</v>
      </c>
      <c r="I9" s="95">
        <f t="shared" si="4"/>
        <v>0</v>
      </c>
      <c r="J9" s="93">
        <f t="shared" si="5"/>
        <v>728.44406544123399</v>
      </c>
      <c r="K9" s="262">
        <f t="shared" si="6"/>
        <v>152361.46562363397</v>
      </c>
      <c r="L9" s="126" t="e">
        <f>IF(Proposed!G11=0,0*(1-Proposed!G11/Proposed!C11)*SUM(H9:I9)/10^5/Inputs!$C$41)</f>
        <v>#DIV/0!</v>
      </c>
      <c r="M9" s="263" t="e">
        <f>ROUND((Proposed!C11-Proposed!G11)/($C$8*Proposed!C11/Proposed!$C$28)*60,2)</f>
        <v>#DIV/0!</v>
      </c>
      <c r="N9" s="127" t="e">
        <f>K9*(M9/60)*$C$8/10^5/Inputs!$C$41</f>
        <v>#DIV/0!</v>
      </c>
      <c r="O9" s="261" t="e">
        <f t="shared" si="7"/>
        <v>#DIV/0!</v>
      </c>
      <c r="P9" s="94">
        <f t="shared" si="8"/>
        <v>0</v>
      </c>
      <c r="Q9" s="95">
        <f t="shared" si="9"/>
        <v>0</v>
      </c>
      <c r="R9" s="93">
        <f t="shared" si="20"/>
        <v>833.68202220581691</v>
      </c>
      <c r="S9" s="262">
        <f t="shared" si="10"/>
        <v>174373.0518147799</v>
      </c>
      <c r="T9" s="126">
        <f>IF(Proposed!N11=0,0,Proposed!C11*(1-Proposed!N11/Proposed!C11)*SUM(P9:Q9)/10^5/Inputs!$C$41)</f>
        <v>0</v>
      </c>
      <c r="U9" s="263" t="e">
        <f>ROUND((Proposed!C11-Proposed!N11)/$C$24*Proposed!C11/Proposed!$C$28*60,2)*Proposed!K11</f>
        <v>#DIV/0!</v>
      </c>
      <c r="V9" s="127" t="e">
        <f>S9*(U9/60)*$C$24/10^5/Inputs!$C$41</f>
        <v>#DIV/0!</v>
      </c>
      <c r="W9" s="261" t="e">
        <f t="shared" si="11"/>
        <v>#DIV/0!</v>
      </c>
      <c r="X9" s="94">
        <f t="shared" si="12"/>
        <v>0</v>
      </c>
      <c r="Y9" s="95">
        <f t="shared" si="13"/>
        <v>0</v>
      </c>
      <c r="Z9" s="93">
        <f t="shared" si="1"/>
        <v>728.44406544123399</v>
      </c>
      <c r="AA9" s="262">
        <f t="shared" si="2"/>
        <v>152361.46562363397</v>
      </c>
      <c r="AB9" s="126">
        <f>IF(Proposed!U11=0,0,Proposed!C11*(1-Proposed!U11/Proposed!C11)*SUM(X9:Y9)/10^5/Inputs!$C$41)</f>
        <v>0</v>
      </c>
      <c r="AC9" s="263" t="e">
        <f>ROUND((Proposed!C11-Proposed!U11)/$C$40*Proposed!C11/Proposed!$C$28*60,2)*Proposed!R11</f>
        <v>#DIV/0!</v>
      </c>
      <c r="AD9" s="127" t="e">
        <f>AA9*(AC9/60)*$C$40/10^5/Inputs!$C$41</f>
        <v>#DIV/0!</v>
      </c>
      <c r="AE9" s="261" t="e">
        <f t="shared" si="14"/>
        <v>#DIV/0!</v>
      </c>
      <c r="AF9" s="94">
        <f t="shared" si="15"/>
        <v>0</v>
      </c>
      <c r="AG9" s="95">
        <f t="shared" si="16"/>
        <v>0</v>
      </c>
      <c r="AH9" s="93">
        <f t="shared" si="17"/>
        <v>728.44406544123399</v>
      </c>
      <c r="AI9" s="262">
        <f t="shared" si="18"/>
        <v>152361.46562363397</v>
      </c>
      <c r="AJ9" s="126">
        <f>IF(Proposed!AB11=0,0,Proposed!C11*(1-Proposed!AB11/Proposed!C11)*SUM(AF9:AG9)/10^5/Inputs!$C$41)</f>
        <v>0</v>
      </c>
      <c r="AK9" s="263" t="e">
        <f>ROUND((Proposed!C11-Proposed!AB11)/$C$56*Proposed!C11/Proposed!$C$28*60,2)*Proposed!Y11</f>
        <v>#DIV/0!</v>
      </c>
      <c r="AL9" s="127" t="e">
        <f>AI9*(AK9/60)*$C$40/10^5/Inputs!$C$41</f>
        <v>#DIV/0!</v>
      </c>
      <c r="AM9" s="586" t="e">
        <f t="shared" si="19"/>
        <v>#DIV/0!</v>
      </c>
    </row>
    <row r="10" spans="2:39">
      <c r="B10" s="89" t="s">
        <v>142</v>
      </c>
      <c r="C10" s="90">
        <v>60</v>
      </c>
      <c r="D10" s="91" t="s">
        <v>143</v>
      </c>
      <c r="F10" s="585">
        <v>15</v>
      </c>
      <c r="G10" s="84">
        <f t="shared" si="0"/>
        <v>60</v>
      </c>
      <c r="H10" s="94">
        <f t="shared" si="3"/>
        <v>0</v>
      </c>
      <c r="I10" s="95">
        <f t="shared" si="4"/>
        <v>0</v>
      </c>
      <c r="J10" s="93">
        <f t="shared" si="5"/>
        <v>728.44406544123399</v>
      </c>
      <c r="K10" s="262">
        <f t="shared" si="6"/>
        <v>152361.46562363397</v>
      </c>
      <c r="L10" s="126" t="e">
        <f>IF(Proposed!G12=0,0*(1-Proposed!G12/Proposed!C12)*SUM(H10:I10)/10^5/Inputs!$C$41)</f>
        <v>#DIV/0!</v>
      </c>
      <c r="M10" s="263" t="e">
        <f>ROUND((Proposed!C12-Proposed!G12)/($C$8*Proposed!C12/Proposed!$C$28)*60,2)</f>
        <v>#DIV/0!</v>
      </c>
      <c r="N10" s="127" t="e">
        <f>K10*(M10/60)*$C$8/10^5/Inputs!$C$41</f>
        <v>#DIV/0!</v>
      </c>
      <c r="O10" s="261" t="e">
        <f t="shared" si="7"/>
        <v>#DIV/0!</v>
      </c>
      <c r="P10" s="94">
        <f t="shared" si="8"/>
        <v>0</v>
      </c>
      <c r="Q10" s="95">
        <f t="shared" si="9"/>
        <v>0</v>
      </c>
      <c r="R10" s="93">
        <f t="shared" si="20"/>
        <v>833.68202220581691</v>
      </c>
      <c r="S10" s="262">
        <f t="shared" si="10"/>
        <v>174373.0518147799</v>
      </c>
      <c r="T10" s="126">
        <f>IF(Proposed!N12=0,0,Proposed!C12*(1-Proposed!N12/Proposed!C12)*SUM(P10:Q10)/10^5/Inputs!$C$41)</f>
        <v>0</v>
      </c>
      <c r="U10" s="263" t="e">
        <f>ROUND((Proposed!C12-Proposed!N12)/$C$24*Proposed!C12/Proposed!$C$28*60,2)*Proposed!K12</f>
        <v>#DIV/0!</v>
      </c>
      <c r="V10" s="127" t="e">
        <f>S10*(U10/60)*$C$24/10^5/Inputs!$C$41</f>
        <v>#DIV/0!</v>
      </c>
      <c r="W10" s="261" t="e">
        <f t="shared" si="11"/>
        <v>#DIV/0!</v>
      </c>
      <c r="X10" s="94">
        <f t="shared" si="12"/>
        <v>0</v>
      </c>
      <c r="Y10" s="95">
        <f t="shared" si="13"/>
        <v>0</v>
      </c>
      <c r="Z10" s="93">
        <f t="shared" si="1"/>
        <v>728.44406544123399</v>
      </c>
      <c r="AA10" s="262">
        <f t="shared" si="2"/>
        <v>152361.46562363397</v>
      </c>
      <c r="AB10" s="126">
        <f>IF(Proposed!U12=0,0,Proposed!C12*(1-Proposed!U12/Proposed!C12)*SUM(X10:Y10)/10^5/Inputs!$C$41)</f>
        <v>0</v>
      </c>
      <c r="AC10" s="263" t="e">
        <f>ROUND((Proposed!C12-Proposed!U12)/$C$40*Proposed!C12/Proposed!$C$28*60,2)*Proposed!R12</f>
        <v>#DIV/0!</v>
      </c>
      <c r="AD10" s="127" t="e">
        <f>AA10*(AC10/60)*$C$40/10^5/Inputs!$C$41</f>
        <v>#DIV/0!</v>
      </c>
      <c r="AE10" s="261" t="e">
        <f t="shared" si="14"/>
        <v>#DIV/0!</v>
      </c>
      <c r="AF10" s="94">
        <f t="shared" si="15"/>
        <v>0</v>
      </c>
      <c r="AG10" s="95">
        <f t="shared" si="16"/>
        <v>0</v>
      </c>
      <c r="AH10" s="93">
        <f t="shared" si="17"/>
        <v>728.44406544123399</v>
      </c>
      <c r="AI10" s="262">
        <f t="shared" si="18"/>
        <v>152361.46562363397</v>
      </c>
      <c r="AJ10" s="126">
        <f>IF(Proposed!AB12=0,0,Proposed!C12*(1-Proposed!AB12/Proposed!C12)*SUM(AF10:AG10)/10^5/Inputs!$C$41)</f>
        <v>0</v>
      </c>
      <c r="AK10" s="263" t="e">
        <f>ROUND((Proposed!C12-Proposed!AB12)/$C$56*Proposed!C12/Proposed!$C$28*60,2)*Proposed!Y12</f>
        <v>#DIV/0!</v>
      </c>
      <c r="AL10" s="127" t="e">
        <f>AI10*(AK10/60)*$C$40/10^5/Inputs!$C$41</f>
        <v>#DIV/0!</v>
      </c>
      <c r="AM10" s="586" t="e">
        <f t="shared" si="19"/>
        <v>#DIV/0!</v>
      </c>
    </row>
    <row r="11" spans="2:39">
      <c r="B11" s="89" t="s">
        <v>39</v>
      </c>
      <c r="C11" s="96">
        <f>'Baseline Cycling Losses'!C13</f>
        <v>14.7</v>
      </c>
      <c r="D11" s="91" t="s">
        <v>40</v>
      </c>
      <c r="F11" s="585">
        <v>20</v>
      </c>
      <c r="G11" s="84">
        <f t="shared" si="0"/>
        <v>60</v>
      </c>
      <c r="H11" s="94">
        <f t="shared" si="3"/>
        <v>0</v>
      </c>
      <c r="I11" s="95">
        <f t="shared" si="4"/>
        <v>0</v>
      </c>
      <c r="J11" s="93">
        <f t="shared" si="5"/>
        <v>728.44406544123399</v>
      </c>
      <c r="K11" s="262">
        <f t="shared" si="6"/>
        <v>152361.46562363397</v>
      </c>
      <c r="L11" s="126" t="e">
        <f>IF(Proposed!G13=0,0*(1-Proposed!G13/Proposed!C13)*SUM(H11:I11)/10^5/Inputs!$C$41)</f>
        <v>#DIV/0!</v>
      </c>
      <c r="M11" s="263" t="e">
        <f>ROUND((Proposed!C13-Proposed!G13)/($C$8*Proposed!C13/Proposed!$C$28)*60,2)</f>
        <v>#DIV/0!</v>
      </c>
      <c r="N11" s="127" t="e">
        <f>K11*(M11/60)*$C$8/10^5/Inputs!$C$41</f>
        <v>#DIV/0!</v>
      </c>
      <c r="O11" s="261" t="e">
        <f t="shared" si="7"/>
        <v>#DIV/0!</v>
      </c>
      <c r="P11" s="94">
        <f t="shared" si="8"/>
        <v>0</v>
      </c>
      <c r="Q11" s="95">
        <f t="shared" si="9"/>
        <v>0</v>
      </c>
      <c r="R11" s="93">
        <f t="shared" si="20"/>
        <v>833.68202220581691</v>
      </c>
      <c r="S11" s="262">
        <f t="shared" si="10"/>
        <v>174373.0518147799</v>
      </c>
      <c r="T11" s="126">
        <f>IF(Proposed!N13=0,0,Proposed!C13*(1-Proposed!N13/Proposed!C13)*SUM(P11:Q11)/10^5/Inputs!$C$41)</f>
        <v>0</v>
      </c>
      <c r="U11" s="263" t="e">
        <f>ROUND((Proposed!C13-Proposed!N13)/$C$24*Proposed!C13/Proposed!$C$28*60,2)*Proposed!K13</f>
        <v>#DIV/0!</v>
      </c>
      <c r="V11" s="127" t="e">
        <f>S11*(U11/60)*$C$24/10^5/Inputs!$C$41</f>
        <v>#DIV/0!</v>
      </c>
      <c r="W11" s="261" t="e">
        <f t="shared" si="11"/>
        <v>#DIV/0!</v>
      </c>
      <c r="X11" s="94">
        <f t="shared" si="12"/>
        <v>0</v>
      </c>
      <c r="Y11" s="95">
        <f t="shared" si="13"/>
        <v>0</v>
      </c>
      <c r="Z11" s="93">
        <f t="shared" si="1"/>
        <v>728.44406544123399</v>
      </c>
      <c r="AA11" s="262">
        <f t="shared" si="2"/>
        <v>152361.46562363397</v>
      </c>
      <c r="AB11" s="126">
        <f>IF(Proposed!U13=0,0,Proposed!C13*(1-Proposed!U13/Proposed!C13)*SUM(X11:Y11)/10^5/Inputs!$C$41)</f>
        <v>0</v>
      </c>
      <c r="AC11" s="263" t="e">
        <f>ROUND((Proposed!C13-Proposed!U13)/$C$40*Proposed!C13/Proposed!$C$28*60,2)*Proposed!R13</f>
        <v>#DIV/0!</v>
      </c>
      <c r="AD11" s="127" t="e">
        <f>AA11*(AC11/60)*$C$40/10^5/Inputs!$C$41</f>
        <v>#DIV/0!</v>
      </c>
      <c r="AE11" s="261" t="e">
        <f t="shared" si="14"/>
        <v>#DIV/0!</v>
      </c>
      <c r="AF11" s="94">
        <f t="shared" si="15"/>
        <v>0</v>
      </c>
      <c r="AG11" s="95">
        <f t="shared" si="16"/>
        <v>0</v>
      </c>
      <c r="AH11" s="93">
        <f t="shared" si="17"/>
        <v>728.44406544123399</v>
      </c>
      <c r="AI11" s="262">
        <f t="shared" si="18"/>
        <v>152361.46562363397</v>
      </c>
      <c r="AJ11" s="126">
        <f>IF(Proposed!AB13=0,0,Proposed!C13*(1-Proposed!AB13/Proposed!C13)*SUM(AF11:AG11)/10^5/Inputs!$C$41)</f>
        <v>0</v>
      </c>
      <c r="AK11" s="263" t="e">
        <f>ROUND((Proposed!C13-Proposed!AB13)/$C$56*Proposed!C13/Proposed!$C$28*60,2)*Proposed!Y13</f>
        <v>#DIV/0!</v>
      </c>
      <c r="AL11" s="127" t="e">
        <f>AI11*(AK11/60)*$C$40/10^5/Inputs!$C$41</f>
        <v>#DIV/0!</v>
      </c>
      <c r="AM11" s="586" t="e">
        <f t="shared" si="19"/>
        <v>#DIV/0!</v>
      </c>
    </row>
    <row r="12" spans="2:39">
      <c r="B12" s="89" t="s">
        <v>41</v>
      </c>
      <c r="C12" s="96">
        <f>C11+5</f>
        <v>19.7</v>
      </c>
      <c r="D12" s="91" t="s">
        <v>40</v>
      </c>
      <c r="F12" s="585">
        <v>25</v>
      </c>
      <c r="G12" s="84">
        <f t="shared" si="0"/>
        <v>60</v>
      </c>
      <c r="H12" s="94">
        <f t="shared" si="3"/>
        <v>0</v>
      </c>
      <c r="I12" s="95">
        <f t="shared" si="4"/>
        <v>0</v>
      </c>
      <c r="J12" s="93">
        <f t="shared" si="5"/>
        <v>728.44406544123399</v>
      </c>
      <c r="K12" s="262">
        <f t="shared" si="6"/>
        <v>152361.46562363397</v>
      </c>
      <c r="L12" s="126" t="e">
        <f>IF(Proposed!G14=0,0*(1-Proposed!G14/Proposed!C14)*SUM(H12:I12)/10^5/Inputs!$C$41)</f>
        <v>#DIV/0!</v>
      </c>
      <c r="M12" s="263" t="e">
        <f>ROUND((Proposed!C14-Proposed!G14)/($C$8*Proposed!C14/Proposed!$C$28)*60,2)</f>
        <v>#DIV/0!</v>
      </c>
      <c r="N12" s="127" t="e">
        <f>K12*(M12/60)*$C$8/10^5/Inputs!$C$41</f>
        <v>#DIV/0!</v>
      </c>
      <c r="O12" s="261" t="e">
        <f t="shared" si="7"/>
        <v>#DIV/0!</v>
      </c>
      <c r="P12" s="94">
        <f t="shared" si="8"/>
        <v>0</v>
      </c>
      <c r="Q12" s="95">
        <f t="shared" si="9"/>
        <v>0</v>
      </c>
      <c r="R12" s="93">
        <f t="shared" si="20"/>
        <v>833.68202220581691</v>
      </c>
      <c r="S12" s="262">
        <f t="shared" si="10"/>
        <v>174373.0518147799</v>
      </c>
      <c r="T12" s="126">
        <f>IF(Proposed!N14=0,0,Proposed!C14*(1-Proposed!N14/Proposed!C14)*SUM(P12:Q12)/10^5/Inputs!$C$41)</f>
        <v>0</v>
      </c>
      <c r="U12" s="263" t="e">
        <f>ROUND((Proposed!C14-Proposed!N14)/$C$24*Proposed!C14/Proposed!$C$28*60,2)*Proposed!K14</f>
        <v>#DIV/0!</v>
      </c>
      <c r="V12" s="127" t="e">
        <f>S12*(U12/60)*$C$24/10^5/Inputs!$C$41</f>
        <v>#DIV/0!</v>
      </c>
      <c r="W12" s="261" t="e">
        <f t="shared" si="11"/>
        <v>#DIV/0!</v>
      </c>
      <c r="X12" s="94">
        <f t="shared" si="12"/>
        <v>0</v>
      </c>
      <c r="Y12" s="95">
        <f t="shared" si="13"/>
        <v>0</v>
      </c>
      <c r="Z12" s="93">
        <f t="shared" si="1"/>
        <v>728.44406544123399</v>
      </c>
      <c r="AA12" s="262">
        <f t="shared" si="2"/>
        <v>152361.46562363397</v>
      </c>
      <c r="AB12" s="126">
        <f>IF(Proposed!U14=0,0,Proposed!C14*(1-Proposed!U14/Proposed!C14)*SUM(X12:Y12)/10^5/Inputs!$C$41)</f>
        <v>0</v>
      </c>
      <c r="AC12" s="263" t="e">
        <f>ROUND((Proposed!C14-Proposed!U14)/$C$40*Proposed!C14/Proposed!$C$28*60,2)*Proposed!R14</f>
        <v>#DIV/0!</v>
      </c>
      <c r="AD12" s="127" t="e">
        <f>AA12*(AC12/60)*$C$40/10^5/Inputs!$C$41</f>
        <v>#DIV/0!</v>
      </c>
      <c r="AE12" s="261" t="e">
        <f t="shared" si="14"/>
        <v>#DIV/0!</v>
      </c>
      <c r="AF12" s="94">
        <f t="shared" si="15"/>
        <v>0</v>
      </c>
      <c r="AG12" s="95">
        <f t="shared" si="16"/>
        <v>0</v>
      </c>
      <c r="AH12" s="93">
        <f t="shared" si="17"/>
        <v>728.44406544123399</v>
      </c>
      <c r="AI12" s="262">
        <f t="shared" si="18"/>
        <v>152361.46562363397</v>
      </c>
      <c r="AJ12" s="126">
        <f>IF(Proposed!AB14=0,0,Proposed!C14*(1-Proposed!AB14/Proposed!C14)*SUM(AF12:AG12)/10^5/Inputs!$C$41)</f>
        <v>0</v>
      </c>
      <c r="AK12" s="263" t="e">
        <f>ROUND((Proposed!C14-Proposed!AB14)/$C$56*Proposed!C14/Proposed!$C$28*60,2)*Proposed!Y14</f>
        <v>#DIV/0!</v>
      </c>
      <c r="AL12" s="127" t="e">
        <f>AI12*(AK12/60)*$C$40/10^5/Inputs!$C$41</f>
        <v>#DIV/0!</v>
      </c>
      <c r="AM12" s="586" t="e">
        <f t="shared" si="19"/>
        <v>#DIV/0!</v>
      </c>
    </row>
    <row r="13" spans="2:39">
      <c r="B13" s="89" t="s">
        <v>42</v>
      </c>
      <c r="C13" s="90">
        <f>0.000185182*C5</f>
        <v>0</v>
      </c>
      <c r="D13" s="91" t="s">
        <v>43</v>
      </c>
      <c r="F13" s="585">
        <v>30</v>
      </c>
      <c r="G13" s="84">
        <f t="shared" si="0"/>
        <v>60</v>
      </c>
      <c r="H13" s="94">
        <f t="shared" si="3"/>
        <v>0</v>
      </c>
      <c r="I13" s="95">
        <f t="shared" si="4"/>
        <v>0</v>
      </c>
      <c r="J13" s="93">
        <f t="shared" si="5"/>
        <v>728.44406544123399</v>
      </c>
      <c r="K13" s="262">
        <f t="shared" si="6"/>
        <v>152361.46562363397</v>
      </c>
      <c r="L13" s="126" t="e">
        <f>IF(Proposed!G15=0,0*(1-Proposed!G15/Proposed!C15)*SUM(H13:I13)/10^5/Inputs!$C$41)</f>
        <v>#DIV/0!</v>
      </c>
      <c r="M13" s="263" t="e">
        <f>ROUND((Proposed!C15-Proposed!G15)/($C$8*Proposed!C15/Proposed!$C$28)*60,2)</f>
        <v>#DIV/0!</v>
      </c>
      <c r="N13" s="127" t="e">
        <f>K13*(M13/60)*$C$8/10^5/Inputs!$C$41</f>
        <v>#DIV/0!</v>
      </c>
      <c r="O13" s="261" t="e">
        <f t="shared" si="7"/>
        <v>#DIV/0!</v>
      </c>
      <c r="P13" s="94">
        <f t="shared" si="8"/>
        <v>0</v>
      </c>
      <c r="Q13" s="95">
        <f t="shared" si="9"/>
        <v>0</v>
      </c>
      <c r="R13" s="93">
        <f t="shared" si="20"/>
        <v>833.68202220581691</v>
      </c>
      <c r="S13" s="262">
        <f t="shared" si="10"/>
        <v>174373.0518147799</v>
      </c>
      <c r="T13" s="126">
        <f>IF(Proposed!N15=0,0,Proposed!C15*(1-Proposed!N15/Proposed!C15)*SUM(P13:Q13)/10^5/Inputs!$C$41)</f>
        <v>0</v>
      </c>
      <c r="U13" s="263" t="e">
        <f>ROUND((Proposed!C15-Proposed!N15)/$C$24*Proposed!C15/Proposed!$C$28*60,2)*Proposed!K15</f>
        <v>#DIV/0!</v>
      </c>
      <c r="V13" s="127" t="e">
        <f>S13*(U13/60)*$C$24/10^5/Inputs!$C$41</f>
        <v>#DIV/0!</v>
      </c>
      <c r="W13" s="261" t="e">
        <f t="shared" si="11"/>
        <v>#DIV/0!</v>
      </c>
      <c r="X13" s="94">
        <f t="shared" si="12"/>
        <v>0</v>
      </c>
      <c r="Y13" s="95">
        <f t="shared" si="13"/>
        <v>0</v>
      </c>
      <c r="Z13" s="93">
        <f t="shared" si="1"/>
        <v>728.44406544123399</v>
      </c>
      <c r="AA13" s="262">
        <f t="shared" si="2"/>
        <v>152361.46562363397</v>
      </c>
      <c r="AB13" s="126">
        <f>IF(Proposed!U15=0,0,Proposed!C15*(1-Proposed!U15/Proposed!C15)*SUM(X13:Y13)/10^5/Inputs!$C$41)</f>
        <v>0</v>
      </c>
      <c r="AC13" s="263" t="e">
        <f>ROUND((Proposed!C15-Proposed!U15)/$C$40*Proposed!C15/Proposed!$C$28*60,2)*Proposed!R15</f>
        <v>#DIV/0!</v>
      </c>
      <c r="AD13" s="127" t="e">
        <f>AA13*(AC13/60)*$C$40/10^5/Inputs!$C$41</f>
        <v>#DIV/0!</v>
      </c>
      <c r="AE13" s="261" t="e">
        <f t="shared" si="14"/>
        <v>#DIV/0!</v>
      </c>
      <c r="AF13" s="94">
        <f t="shared" si="15"/>
        <v>0</v>
      </c>
      <c r="AG13" s="95">
        <f t="shared" si="16"/>
        <v>0</v>
      </c>
      <c r="AH13" s="93">
        <f t="shared" si="17"/>
        <v>728.44406544123399</v>
      </c>
      <c r="AI13" s="262">
        <f t="shared" si="18"/>
        <v>152361.46562363397</v>
      </c>
      <c r="AJ13" s="126">
        <f>IF(Proposed!AB15=0,0,Proposed!C15*(1-Proposed!AB15/Proposed!C15)*SUM(AF13:AG13)/10^5/Inputs!$C$41)</f>
        <v>0</v>
      </c>
      <c r="AK13" s="263" t="e">
        <f>ROUND((Proposed!C15-Proposed!AB15)/$C$56*Proposed!C15/Proposed!$C$28*60,2)*Proposed!Y15</f>
        <v>#DIV/0!</v>
      </c>
      <c r="AL13" s="127" t="e">
        <f>AI13*(AK13/60)*$C$40/10^5/Inputs!$C$41</f>
        <v>#DIV/0!</v>
      </c>
      <c r="AM13" s="586" t="e">
        <f t="shared" si="19"/>
        <v>#DIV/0!</v>
      </c>
    </row>
    <row r="14" spans="2:39">
      <c r="B14" s="89" t="s">
        <v>44</v>
      </c>
      <c r="C14" s="97">
        <v>1</v>
      </c>
      <c r="D14" s="91" t="s">
        <v>45</v>
      </c>
      <c r="F14" s="585">
        <v>35</v>
      </c>
      <c r="G14" s="84">
        <f t="shared" si="0"/>
        <v>60</v>
      </c>
      <c r="H14" s="94">
        <f t="shared" si="3"/>
        <v>0</v>
      </c>
      <c r="I14" s="95">
        <f t="shared" si="4"/>
        <v>0</v>
      </c>
      <c r="J14" s="93">
        <f t="shared" si="5"/>
        <v>728.44406544123399</v>
      </c>
      <c r="K14" s="262">
        <f t="shared" si="6"/>
        <v>152361.46562363397</v>
      </c>
      <c r="L14" s="126" t="e">
        <f>IF(Proposed!G16=0,0*(1-Proposed!G16/Proposed!C16)*SUM(H14:I14)/10^5/Inputs!$C$41)</f>
        <v>#DIV/0!</v>
      </c>
      <c r="M14" s="263" t="e">
        <f>ROUND((Proposed!C16-Proposed!G16)/($C$8*Proposed!C16/Proposed!$C$28)*60,2)</f>
        <v>#DIV/0!</v>
      </c>
      <c r="N14" s="127" t="e">
        <f>K14*(M14/60)*$C$8/10^5/Inputs!$C$41</f>
        <v>#DIV/0!</v>
      </c>
      <c r="O14" s="261" t="e">
        <f t="shared" si="7"/>
        <v>#DIV/0!</v>
      </c>
      <c r="P14" s="94">
        <f t="shared" si="8"/>
        <v>0</v>
      </c>
      <c r="Q14" s="95">
        <f t="shared" si="9"/>
        <v>0</v>
      </c>
      <c r="R14" s="93">
        <f t="shared" si="20"/>
        <v>833.68202220581691</v>
      </c>
      <c r="S14" s="262">
        <f t="shared" si="10"/>
        <v>174373.0518147799</v>
      </c>
      <c r="T14" s="126">
        <f>IF(Proposed!N16=0,0,Proposed!C16*(1-Proposed!N16/Proposed!C16)*SUM(P14:Q14)/10^5/Inputs!$C$41)</f>
        <v>0</v>
      </c>
      <c r="U14" s="263" t="e">
        <f>ROUND((Proposed!C16-Proposed!N16)/$C$24*Proposed!C16/Proposed!$C$28*60,2)*Proposed!K16</f>
        <v>#DIV/0!</v>
      </c>
      <c r="V14" s="127" t="e">
        <f>S14*(U14/60)*$C$24/10^5/Inputs!$C$41</f>
        <v>#DIV/0!</v>
      </c>
      <c r="W14" s="261" t="e">
        <f t="shared" si="11"/>
        <v>#DIV/0!</v>
      </c>
      <c r="X14" s="94">
        <f t="shared" si="12"/>
        <v>0</v>
      </c>
      <c r="Y14" s="95">
        <f t="shared" si="13"/>
        <v>0</v>
      </c>
      <c r="Z14" s="93">
        <f t="shared" si="1"/>
        <v>728.44406544123399</v>
      </c>
      <c r="AA14" s="262">
        <f t="shared" si="2"/>
        <v>152361.46562363397</v>
      </c>
      <c r="AB14" s="126">
        <f>IF(Proposed!U16=0,0,Proposed!C16*(1-Proposed!U16/Proposed!C16)*SUM(X14:Y14)/10^5/Inputs!$C$41)</f>
        <v>0</v>
      </c>
      <c r="AC14" s="263" t="e">
        <f>ROUND((Proposed!C16-Proposed!U16)/$C$40*Proposed!C16/Proposed!$C$28*60,2)*Proposed!R16</f>
        <v>#DIV/0!</v>
      </c>
      <c r="AD14" s="127" t="e">
        <f>AA14*(AC14/60)*$C$40/10^5/Inputs!$C$41</f>
        <v>#DIV/0!</v>
      </c>
      <c r="AE14" s="261" t="e">
        <f t="shared" si="14"/>
        <v>#DIV/0!</v>
      </c>
      <c r="AF14" s="94">
        <f t="shared" si="15"/>
        <v>0</v>
      </c>
      <c r="AG14" s="95">
        <f t="shared" si="16"/>
        <v>0</v>
      </c>
      <c r="AH14" s="93">
        <f t="shared" si="17"/>
        <v>728.44406544123399</v>
      </c>
      <c r="AI14" s="262">
        <f t="shared" si="18"/>
        <v>152361.46562363397</v>
      </c>
      <c r="AJ14" s="126">
        <f>IF(Proposed!AB16=0,0,Proposed!C16*(1-Proposed!AB16/Proposed!C16)*SUM(AF14:AG14)/10^5/Inputs!$C$41)</f>
        <v>0</v>
      </c>
      <c r="AK14" s="263" t="e">
        <f>ROUND((Proposed!C16-Proposed!AB16)/$C$56*Proposed!C16/Proposed!$C$28*60,2)*Proposed!Y16</f>
        <v>#DIV/0!</v>
      </c>
      <c r="AL14" s="127" t="e">
        <f>AI14*(AK14/60)*$C$40/10^5/Inputs!$C$41</f>
        <v>#DIV/0!</v>
      </c>
      <c r="AM14" s="586" t="e">
        <f t="shared" si="19"/>
        <v>#DIV/0!</v>
      </c>
    </row>
    <row r="15" spans="2:39">
      <c r="B15" s="89" t="s">
        <v>46</v>
      </c>
      <c r="C15" s="97">
        <v>0.65</v>
      </c>
      <c r="D15" s="91"/>
      <c r="F15" s="585">
        <v>40</v>
      </c>
      <c r="G15" s="84">
        <f t="shared" si="0"/>
        <v>60</v>
      </c>
      <c r="H15" s="94">
        <f t="shared" si="3"/>
        <v>0</v>
      </c>
      <c r="I15" s="95">
        <f t="shared" si="4"/>
        <v>0</v>
      </c>
      <c r="J15" s="93">
        <f t="shared" si="5"/>
        <v>728.44406544123399</v>
      </c>
      <c r="K15" s="262">
        <f t="shared" si="6"/>
        <v>152361.46562363397</v>
      </c>
      <c r="L15" s="126" t="e">
        <f>IF(Proposed!G17=0,0*(1-Proposed!G17/Proposed!C17)*SUM(H15:I15)/10^5/Inputs!$C$41)</f>
        <v>#DIV/0!</v>
      </c>
      <c r="M15" s="263" t="e">
        <f>ROUND((Proposed!C17-Proposed!G17)/($C$8*Proposed!C17/Proposed!$C$28)*60,2)</f>
        <v>#DIV/0!</v>
      </c>
      <c r="N15" s="127" t="e">
        <f>K15*(M15/60)*$C$8/10^5/Inputs!$C$41</f>
        <v>#DIV/0!</v>
      </c>
      <c r="O15" s="261" t="e">
        <f t="shared" si="7"/>
        <v>#DIV/0!</v>
      </c>
      <c r="P15" s="94">
        <f t="shared" si="8"/>
        <v>0</v>
      </c>
      <c r="Q15" s="95">
        <f t="shared" si="9"/>
        <v>0</v>
      </c>
      <c r="R15" s="93">
        <f t="shared" si="20"/>
        <v>833.68202220581691</v>
      </c>
      <c r="S15" s="262">
        <f t="shared" si="10"/>
        <v>174373.0518147799</v>
      </c>
      <c r="T15" s="126">
        <f>IF(Proposed!N17=0,0,Proposed!C17*(1-Proposed!N17/Proposed!C17)*SUM(P15:Q15)/10^5/Inputs!$C$41)</f>
        <v>0</v>
      </c>
      <c r="U15" s="263" t="e">
        <f>ROUND((Proposed!C17-Proposed!N17)/$C$24*Proposed!C17/Proposed!$C$28*60,2)*Proposed!K17</f>
        <v>#DIV/0!</v>
      </c>
      <c r="V15" s="127" t="e">
        <f>S15*(U15/60)*$C$24/10^5/Inputs!$C$41</f>
        <v>#DIV/0!</v>
      </c>
      <c r="W15" s="261" t="e">
        <f t="shared" si="11"/>
        <v>#DIV/0!</v>
      </c>
      <c r="X15" s="94">
        <f t="shared" si="12"/>
        <v>0</v>
      </c>
      <c r="Y15" s="95">
        <f t="shared" si="13"/>
        <v>0</v>
      </c>
      <c r="Z15" s="93">
        <f t="shared" si="1"/>
        <v>728.44406544123399</v>
      </c>
      <c r="AA15" s="262">
        <f t="shared" si="2"/>
        <v>152361.46562363397</v>
      </c>
      <c r="AB15" s="126">
        <f>IF(Proposed!U17=0,0,Proposed!C17*(1-Proposed!U17/Proposed!C17)*SUM(X15:Y15)/10^5/Inputs!$C$41)</f>
        <v>0</v>
      </c>
      <c r="AC15" s="263" t="e">
        <f>ROUND((Proposed!C17-Proposed!U17)/$C$40*Proposed!C17/Proposed!$C$28*60,2)*Proposed!R17</f>
        <v>#DIV/0!</v>
      </c>
      <c r="AD15" s="127" t="e">
        <f>AA15*(AC15/60)*$C$40/10^5/Inputs!$C$41</f>
        <v>#DIV/0!</v>
      </c>
      <c r="AE15" s="261" t="e">
        <f t="shared" si="14"/>
        <v>#DIV/0!</v>
      </c>
      <c r="AF15" s="94">
        <f t="shared" si="15"/>
        <v>0</v>
      </c>
      <c r="AG15" s="95">
        <f t="shared" si="16"/>
        <v>0</v>
      </c>
      <c r="AH15" s="93">
        <f t="shared" si="17"/>
        <v>728.44406544123399</v>
      </c>
      <c r="AI15" s="262">
        <f t="shared" si="18"/>
        <v>152361.46562363397</v>
      </c>
      <c r="AJ15" s="126">
        <f>IF(Proposed!AB17=0,0,Proposed!C17*(1-Proposed!AB17/Proposed!C17)*SUM(AF15:AG15)/10^5/Inputs!$C$41)</f>
        <v>0</v>
      </c>
      <c r="AK15" s="263" t="e">
        <f>ROUND((Proposed!C17-Proposed!AB17)/$C$56*Proposed!C17/Proposed!$C$28*60,2)*Proposed!Y17</f>
        <v>#DIV/0!</v>
      </c>
      <c r="AL15" s="127" t="e">
        <f>AI15*(AK15/60)*$C$40/10^5/Inputs!$C$41</f>
        <v>#DIV/0!</v>
      </c>
      <c r="AM15" s="586" t="e">
        <f t="shared" si="19"/>
        <v>#DIV/0!</v>
      </c>
    </row>
    <row r="16" spans="2:39">
      <c r="B16" s="89" t="s">
        <v>47</v>
      </c>
      <c r="C16" s="98">
        <f>'Baseline Cycling Losses'!C18</f>
        <v>20</v>
      </c>
      <c r="D16" s="91" t="s">
        <v>48</v>
      </c>
      <c r="F16" s="585">
        <v>45</v>
      </c>
      <c r="G16" s="84">
        <f t="shared" si="0"/>
        <v>80</v>
      </c>
      <c r="H16" s="94">
        <f t="shared" si="3"/>
        <v>0</v>
      </c>
      <c r="I16" s="95">
        <f t="shared" si="4"/>
        <v>0</v>
      </c>
      <c r="J16" s="93">
        <f t="shared" si="5"/>
        <v>689.80608670288177</v>
      </c>
      <c r="K16" s="262">
        <f t="shared" si="6"/>
        <v>129380.128954069</v>
      </c>
      <c r="L16" s="126" t="e">
        <f>IF(Proposed!G18=0,0*(1-Proposed!G18/Proposed!C18)*SUM(H16:I16)/10^5/Inputs!$C$41)</f>
        <v>#DIV/0!</v>
      </c>
      <c r="M16" s="263" t="e">
        <f>ROUND((Proposed!C18-Proposed!G18)/($C$8*Proposed!C18/Proposed!$C$28)*60,2)</f>
        <v>#DIV/0!</v>
      </c>
      <c r="N16" s="127" t="e">
        <f>K16*(M16/60)*$C$8/10^5/Inputs!$C$41</f>
        <v>#DIV/0!</v>
      </c>
      <c r="O16" s="261" t="e">
        <f t="shared" si="7"/>
        <v>#DIV/0!</v>
      </c>
      <c r="P16" s="94">
        <f t="shared" si="8"/>
        <v>0</v>
      </c>
      <c r="Q16" s="95">
        <f t="shared" si="9"/>
        <v>0</v>
      </c>
      <c r="R16" s="93">
        <f t="shared" si="20"/>
        <v>833.68202220581691</v>
      </c>
      <c r="S16" s="262">
        <f t="shared" si="10"/>
        <v>156365.52013513425</v>
      </c>
      <c r="T16" s="126">
        <f>IF(Proposed!N18=0,0,Proposed!C18*(1-Proposed!N18/Proposed!C18)*SUM(P16:Q16)/10^5/Inputs!$C$41)</f>
        <v>0</v>
      </c>
      <c r="U16" s="263" t="e">
        <f>ROUND((Proposed!C18-Proposed!N18)/$C$24*Proposed!C18/Proposed!$C$28*60,2)*Proposed!K18</f>
        <v>#DIV/0!</v>
      </c>
      <c r="V16" s="127" t="e">
        <f>S16*(U16/60)*$C$24/10^5/Inputs!$C$41</f>
        <v>#DIV/0!</v>
      </c>
      <c r="W16" s="261" t="e">
        <f t="shared" si="11"/>
        <v>#DIV/0!</v>
      </c>
      <c r="X16" s="94">
        <f t="shared" si="12"/>
        <v>0</v>
      </c>
      <c r="Y16" s="95">
        <f t="shared" si="13"/>
        <v>0</v>
      </c>
      <c r="Z16" s="93">
        <f t="shared" si="1"/>
        <v>689.80608670288177</v>
      </c>
      <c r="AA16" s="262">
        <f t="shared" si="2"/>
        <v>129380.128954069</v>
      </c>
      <c r="AB16" s="126">
        <f>IF(Proposed!U18=0,0,Proposed!C18*(1-Proposed!U18/Proposed!C18)*SUM(X16:Y16)/10^5/Inputs!$C$41)</f>
        <v>0</v>
      </c>
      <c r="AC16" s="263" t="e">
        <f>ROUND((Proposed!C18-Proposed!U18)/$C$40*Proposed!C18/Proposed!$C$28*60,2)*Proposed!R18</f>
        <v>#DIV/0!</v>
      </c>
      <c r="AD16" s="127" t="e">
        <f>AA16*(AC16/60)*$C$40/10^5/Inputs!$C$41</f>
        <v>#DIV/0!</v>
      </c>
      <c r="AE16" s="261" t="e">
        <f t="shared" si="14"/>
        <v>#DIV/0!</v>
      </c>
      <c r="AF16" s="94">
        <f t="shared" si="15"/>
        <v>0</v>
      </c>
      <c r="AG16" s="95">
        <f t="shared" si="16"/>
        <v>0</v>
      </c>
      <c r="AH16" s="93">
        <f t="shared" si="17"/>
        <v>689.80608670288177</v>
      </c>
      <c r="AI16" s="262">
        <f t="shared" si="18"/>
        <v>129380.128954069</v>
      </c>
      <c r="AJ16" s="126">
        <f>IF(Proposed!AB18=0,0,Proposed!C18*(1-Proposed!AB18/Proposed!C18)*SUM(AF16:AG16)/10^5/Inputs!$C$41)</f>
        <v>0</v>
      </c>
      <c r="AK16" s="263" t="e">
        <f>ROUND((Proposed!C18-Proposed!AB18)/$C$56*Proposed!C18/Proposed!$C$28*60,2)*Proposed!Y18</f>
        <v>#DIV/0!</v>
      </c>
      <c r="AL16" s="127" t="e">
        <f>AI16*(AK16/60)*$C$40/10^5/Inputs!$C$41</f>
        <v>#DIV/0!</v>
      </c>
      <c r="AM16" s="586" t="e">
        <f t="shared" si="19"/>
        <v>#DIV/0!</v>
      </c>
    </row>
    <row r="17" spans="2:39">
      <c r="B17" s="89" t="s">
        <v>49</v>
      </c>
      <c r="C17" s="97">
        <f>IF(Inputs!D13="Steam",((INDEX('H2O P sat'!$B$2:$B$58,MATCH(C12+14.7,'H2O P sat'!$A$2:$A$58)+1,1)-INDEX('H2O P sat'!$B$2:$B$58,MATCH(C12+14.7,'H2O P sat'!$A$2:$A$58),1))/(INDEX('H2O P sat'!$A$2:$A$58,MATCH(C12+14.7,'H2O P sat'!$A$2:$A$58)+1,1)-INDEX('H2O P sat'!$A$2:$A$58,MATCH(C12+14.7,'H2O P sat'!$A$2:$A$58),1))*(C12+14.7-INDEX('H2O P sat'!$A$2:$A$58,MATCH(C12+14.7,'H2O P sat'!$A$2:$A$58),1)))+INDEX('H2O P sat'!$B$2:$B$58,MATCH(C12+14.7,'H2O P sat'!$A$2:$A$58),1),Inputs!#REF!+5)</f>
        <v>258.22480000000002</v>
      </c>
      <c r="D17" s="99" t="s">
        <v>9</v>
      </c>
      <c r="F17" s="585">
        <v>50</v>
      </c>
      <c r="G17" s="84">
        <f t="shared" si="0"/>
        <v>80</v>
      </c>
      <c r="H17" s="94">
        <f t="shared" si="3"/>
        <v>0</v>
      </c>
      <c r="I17" s="95">
        <f t="shared" si="4"/>
        <v>0</v>
      </c>
      <c r="J17" s="93">
        <f t="shared" si="5"/>
        <v>689.80608670288177</v>
      </c>
      <c r="K17" s="262">
        <f t="shared" si="6"/>
        <v>129380.128954069</v>
      </c>
      <c r="L17" s="126" t="e">
        <f>IF(Proposed!G19=0,0*(1-Proposed!G19/Proposed!C19)*SUM(H17:I17)/10^5/Inputs!$C$41)</f>
        <v>#DIV/0!</v>
      </c>
      <c r="M17" s="263" t="e">
        <f>ROUND((Proposed!C19-Proposed!G19)/($C$8*Proposed!C19/Proposed!$C$28)*60,2)</f>
        <v>#DIV/0!</v>
      </c>
      <c r="N17" s="127" t="e">
        <f>K17*(M17/60)*$C$8/10^5/Inputs!$C$41</f>
        <v>#DIV/0!</v>
      </c>
      <c r="O17" s="261" t="e">
        <f t="shared" si="7"/>
        <v>#DIV/0!</v>
      </c>
      <c r="P17" s="94">
        <f t="shared" si="8"/>
        <v>0</v>
      </c>
      <c r="Q17" s="95">
        <f t="shared" si="9"/>
        <v>0</v>
      </c>
      <c r="R17" s="93">
        <f t="shared" si="20"/>
        <v>833.68202220581691</v>
      </c>
      <c r="S17" s="262">
        <f t="shared" si="10"/>
        <v>156365.52013513425</v>
      </c>
      <c r="T17" s="126">
        <f>IF(Proposed!N19=0,0,Proposed!C19*(1-Proposed!N19/Proposed!C19)*SUM(P17:Q17)/10^5/Inputs!$C$41)</f>
        <v>0</v>
      </c>
      <c r="U17" s="263" t="e">
        <f>ROUND((Proposed!C19-Proposed!N19)/$C$24*Proposed!C19/Proposed!$C$28*60,2)*Proposed!K19</f>
        <v>#DIV/0!</v>
      </c>
      <c r="V17" s="127" t="e">
        <f>S17*(U17/60)*$C$24/10^5/Inputs!$C$41</f>
        <v>#DIV/0!</v>
      </c>
      <c r="W17" s="261" t="e">
        <f t="shared" si="11"/>
        <v>#DIV/0!</v>
      </c>
      <c r="X17" s="94">
        <f t="shared" si="12"/>
        <v>0</v>
      </c>
      <c r="Y17" s="95">
        <f t="shared" si="13"/>
        <v>0</v>
      </c>
      <c r="Z17" s="93">
        <f t="shared" si="1"/>
        <v>689.80608670288177</v>
      </c>
      <c r="AA17" s="262">
        <f t="shared" si="2"/>
        <v>129380.128954069</v>
      </c>
      <c r="AB17" s="126">
        <f>IF(Proposed!U19=0,0,Proposed!C19*(1-Proposed!U19/Proposed!C19)*SUM(X17:Y17)/10^5/Inputs!$C$41)</f>
        <v>0</v>
      </c>
      <c r="AC17" s="263" t="e">
        <f>ROUND((Proposed!C19-Proposed!U19)/$C$40*Proposed!C19/Proposed!$C$28*60,2)*Proposed!R19</f>
        <v>#DIV/0!</v>
      </c>
      <c r="AD17" s="127" t="e">
        <f>AA17*(AC17/60)*$C$40/10^5/Inputs!$C$41</f>
        <v>#DIV/0!</v>
      </c>
      <c r="AE17" s="261" t="e">
        <f t="shared" si="14"/>
        <v>#DIV/0!</v>
      </c>
      <c r="AF17" s="94">
        <f t="shared" si="15"/>
        <v>0</v>
      </c>
      <c r="AG17" s="95">
        <f t="shared" si="16"/>
        <v>0</v>
      </c>
      <c r="AH17" s="93">
        <f t="shared" si="17"/>
        <v>689.80608670288177</v>
      </c>
      <c r="AI17" s="262">
        <f t="shared" si="18"/>
        <v>129380.128954069</v>
      </c>
      <c r="AJ17" s="126">
        <f>IF(Proposed!AB19=0,0,Proposed!C19*(1-Proposed!AB19/Proposed!C19)*SUM(AF17:AG17)/10^5/Inputs!$C$41)</f>
        <v>0</v>
      </c>
      <c r="AK17" s="263" t="e">
        <f>ROUND((Proposed!C19-Proposed!AB19)/$C$56*Proposed!C19/Proposed!$C$28*60,2)*Proposed!Y19</f>
        <v>#DIV/0!</v>
      </c>
      <c r="AL17" s="127" t="e">
        <f>AI17*(AK17/60)*$C$40/10^5/Inputs!$C$41</f>
        <v>#DIV/0!</v>
      </c>
      <c r="AM17" s="586" t="e">
        <f t="shared" si="19"/>
        <v>#DIV/0!</v>
      </c>
    </row>
    <row r="18" spans="2:39" s="65" customFormat="1" ht="13.5" thickBot="1">
      <c r="B18" s="100" t="s">
        <v>50</v>
      </c>
      <c r="C18" s="101">
        <f>IF(Inputs!D13="Steam",((INDEX('H2O P sat'!$B$2:$B$58,MATCH(C11+14.7,'H2O P sat'!$A$2:$A$58)+1,1)-INDEX('H2O P sat'!$B$2:$B$58,MATCH(C11+14.7,'H2O P sat'!$A$2:$A$58),1))/(INDEX('H2O P sat'!$A$2:$A$58,MATCH(C11+14.7,'H2O P sat'!$A$2:$A$58)+1,1)-INDEX('H2O P sat'!$A$2:$A$58,MATCH(C11+14.7,'H2O P sat'!$A$2:$A$58),1))*(C11+14.7-INDEX('H2O P sat'!$A$2:$A$58,MATCH(C11+14.7,'H2O P sat'!$A$2:$A$58),1)))+INDEX('H2O P sat'!$B$2:$B$58,MATCH(C11+14.7,'H2O P sat'!$A$2:$A$58),1),Inputs!#REF!)</f>
        <v>249.1088</v>
      </c>
      <c r="D18" s="102" t="s">
        <v>9</v>
      </c>
      <c r="E18" s="84"/>
      <c r="F18" s="585">
        <v>55</v>
      </c>
      <c r="G18" s="84">
        <f t="shared" si="0"/>
        <v>80</v>
      </c>
      <c r="H18" s="94">
        <f t="shared" si="3"/>
        <v>0</v>
      </c>
      <c r="I18" s="95">
        <f t="shared" si="4"/>
        <v>0</v>
      </c>
      <c r="J18" s="93">
        <f t="shared" si="5"/>
        <v>689.80608670288177</v>
      </c>
      <c r="K18" s="262">
        <f t="shared" si="6"/>
        <v>129380.128954069</v>
      </c>
      <c r="L18" s="126" t="e">
        <f>IF(Proposed!G20=0,0*(1-Proposed!G20/Proposed!C20)*SUM(H18:I18)/10^5/Inputs!$C$41)</f>
        <v>#DIV/0!</v>
      </c>
      <c r="M18" s="263" t="e">
        <f>ROUND((Proposed!C20-Proposed!G20)/($C$8*Proposed!C20/Proposed!$C$28)*60,2)</f>
        <v>#DIV/0!</v>
      </c>
      <c r="N18" s="127" t="e">
        <f>K18*(M18/60)*$C$8/10^5/Inputs!$C$41</f>
        <v>#DIV/0!</v>
      </c>
      <c r="O18" s="261" t="e">
        <f t="shared" si="7"/>
        <v>#DIV/0!</v>
      </c>
      <c r="P18" s="94">
        <f t="shared" si="8"/>
        <v>0</v>
      </c>
      <c r="Q18" s="95">
        <f t="shared" si="9"/>
        <v>0</v>
      </c>
      <c r="R18" s="93">
        <f t="shared" si="20"/>
        <v>833.68202220581691</v>
      </c>
      <c r="S18" s="262">
        <f t="shared" si="10"/>
        <v>156365.52013513425</v>
      </c>
      <c r="T18" s="126">
        <f>IF(Proposed!N20=0,0,Proposed!C20*(1-Proposed!N20/Proposed!C20)*SUM(P18:Q18)/10^5/Inputs!$C$41)</f>
        <v>0</v>
      </c>
      <c r="U18" s="263" t="e">
        <f>ROUND((Proposed!C20-Proposed!N20)/$C$24*Proposed!C20/Proposed!$C$28*60,2)*Proposed!K20</f>
        <v>#DIV/0!</v>
      </c>
      <c r="V18" s="127" t="e">
        <f>S18*(U18/60)*$C$24/10^5/Inputs!$C$41</f>
        <v>#DIV/0!</v>
      </c>
      <c r="W18" s="261" t="e">
        <f t="shared" si="11"/>
        <v>#DIV/0!</v>
      </c>
      <c r="X18" s="94">
        <f t="shared" si="12"/>
        <v>0</v>
      </c>
      <c r="Y18" s="95">
        <f t="shared" si="13"/>
        <v>0</v>
      </c>
      <c r="Z18" s="93">
        <f t="shared" si="1"/>
        <v>689.80608670288177</v>
      </c>
      <c r="AA18" s="262">
        <f t="shared" si="2"/>
        <v>129380.128954069</v>
      </c>
      <c r="AB18" s="126">
        <f>IF(Proposed!U20=0,0,Proposed!C20*(1-Proposed!U20/Proposed!C20)*SUM(X18:Y18)/10^5/Inputs!$C$41)</f>
        <v>0</v>
      </c>
      <c r="AC18" s="263" t="e">
        <f>ROUND((Proposed!C20-Proposed!U20)/$C$40*Proposed!C20/Proposed!$C$28*60,2)*Proposed!R20</f>
        <v>#DIV/0!</v>
      </c>
      <c r="AD18" s="127" t="e">
        <f>AA18*(AC18/60)*$C$40/10^5/Inputs!$C$41</f>
        <v>#DIV/0!</v>
      </c>
      <c r="AE18" s="261" t="e">
        <f t="shared" si="14"/>
        <v>#DIV/0!</v>
      </c>
      <c r="AF18" s="94">
        <f t="shared" si="15"/>
        <v>0</v>
      </c>
      <c r="AG18" s="95">
        <f t="shared" si="16"/>
        <v>0</v>
      </c>
      <c r="AH18" s="93">
        <f t="shared" si="17"/>
        <v>689.80608670288177</v>
      </c>
      <c r="AI18" s="262">
        <f t="shared" si="18"/>
        <v>129380.128954069</v>
      </c>
      <c r="AJ18" s="126">
        <f>IF(Proposed!AB20=0,0,Proposed!C20*(1-Proposed!AB20/Proposed!C20)*SUM(AF18:AG18)/10^5/Inputs!$C$41)</f>
        <v>0</v>
      </c>
      <c r="AK18" s="263" t="e">
        <f>ROUND((Proposed!C20-Proposed!AB20)/$C$56*Proposed!C20/Proposed!$C$28*60,2)*Proposed!Y20</f>
        <v>#DIV/0!</v>
      </c>
      <c r="AL18" s="127" t="e">
        <f>AI18*(AK18/60)*$C$40/10^5/Inputs!$C$41</f>
        <v>#DIV/0!</v>
      </c>
      <c r="AM18" s="586" t="e">
        <f t="shared" si="19"/>
        <v>#DIV/0!</v>
      </c>
    </row>
    <row r="19" spans="2:39" s="65" customFormat="1" ht="13.5" thickBot="1">
      <c r="B19" s="84"/>
      <c r="C19" s="84"/>
      <c r="D19" s="84"/>
      <c r="E19" s="84"/>
      <c r="F19" s="585">
        <v>60</v>
      </c>
      <c r="G19" s="84">
        <f t="shared" si="0"/>
        <v>80</v>
      </c>
      <c r="H19" s="94">
        <f t="shared" si="3"/>
        <v>0</v>
      </c>
      <c r="I19" s="95">
        <f t="shared" si="4"/>
        <v>0</v>
      </c>
      <c r="J19" s="93">
        <f t="shared" si="5"/>
        <v>689.80608670288177</v>
      </c>
      <c r="K19" s="262">
        <f t="shared" si="6"/>
        <v>129380.128954069</v>
      </c>
      <c r="L19" s="126" t="e">
        <f>IF(Proposed!G21=0,0*(1-Proposed!G21/Proposed!C21)*SUM(H19:I19)/10^5/Inputs!$C$41)</f>
        <v>#DIV/0!</v>
      </c>
      <c r="M19" s="263" t="e">
        <f>ROUND((Proposed!C21-Proposed!G21)/($C$8*Proposed!C21/Proposed!$C$28)*60,2)</f>
        <v>#DIV/0!</v>
      </c>
      <c r="N19" s="127" t="e">
        <f>K19*(M19/60)*$C$8/10^5/Inputs!$C$41</f>
        <v>#DIV/0!</v>
      </c>
      <c r="O19" s="261" t="e">
        <f t="shared" si="7"/>
        <v>#DIV/0!</v>
      </c>
      <c r="P19" s="94">
        <f t="shared" si="8"/>
        <v>0</v>
      </c>
      <c r="Q19" s="95">
        <f t="shared" si="9"/>
        <v>0</v>
      </c>
      <c r="R19" s="93">
        <f t="shared" si="20"/>
        <v>833.68202220581691</v>
      </c>
      <c r="S19" s="262">
        <f t="shared" si="10"/>
        <v>156365.52013513425</v>
      </c>
      <c r="T19" s="126">
        <f>IF(Proposed!N21=0,0,Proposed!C21*(1-Proposed!N21/Proposed!C21)*SUM(P19:Q19)/10^5/Inputs!$C$41)</f>
        <v>0</v>
      </c>
      <c r="U19" s="263" t="e">
        <f>ROUND((Proposed!C21-Proposed!N21)/$C$24*Proposed!C21/Proposed!$C$28*60,2)*Proposed!K21</f>
        <v>#DIV/0!</v>
      </c>
      <c r="V19" s="127" t="e">
        <f>S19*(U19/60)*$C$24/10^5/Inputs!$C$41</f>
        <v>#DIV/0!</v>
      </c>
      <c r="W19" s="261" t="e">
        <f t="shared" si="11"/>
        <v>#DIV/0!</v>
      </c>
      <c r="X19" s="94">
        <f t="shared" si="12"/>
        <v>0</v>
      </c>
      <c r="Y19" s="95">
        <f t="shared" si="13"/>
        <v>0</v>
      </c>
      <c r="Z19" s="93">
        <f t="shared" si="1"/>
        <v>689.80608670288177</v>
      </c>
      <c r="AA19" s="262">
        <f t="shared" si="2"/>
        <v>129380.128954069</v>
      </c>
      <c r="AB19" s="126">
        <f>IF(Proposed!U21=0,0,Proposed!C21*(1-Proposed!U21/Proposed!C21)*SUM(X19:Y19)/10^5/Inputs!$C$41)</f>
        <v>0</v>
      </c>
      <c r="AC19" s="263" t="e">
        <f>ROUND((Proposed!C21-Proposed!U21)/$C$40*Proposed!C21/Proposed!$C$28*60,2)*Proposed!R21</f>
        <v>#DIV/0!</v>
      </c>
      <c r="AD19" s="127" t="e">
        <f>AA19*(AC19/60)*$C$40/10^5/Inputs!$C$41</f>
        <v>#DIV/0!</v>
      </c>
      <c r="AE19" s="261" t="e">
        <f t="shared" si="14"/>
        <v>#DIV/0!</v>
      </c>
      <c r="AF19" s="94">
        <f t="shared" si="15"/>
        <v>0</v>
      </c>
      <c r="AG19" s="95">
        <f t="shared" si="16"/>
        <v>0</v>
      </c>
      <c r="AH19" s="93">
        <f t="shared" si="17"/>
        <v>689.80608670288177</v>
      </c>
      <c r="AI19" s="262">
        <f t="shared" si="18"/>
        <v>129380.128954069</v>
      </c>
      <c r="AJ19" s="126">
        <f>IF(Proposed!AB21=0,0,Proposed!C21*(1-Proposed!AB21/Proposed!C21)*SUM(AF19:AG19)/10^5/Inputs!$C$41)</f>
        <v>0</v>
      </c>
      <c r="AK19" s="263" t="e">
        <f>ROUND((Proposed!C21-Proposed!AB21)/$C$56*Proposed!C21/Proposed!$C$28*60,2)*Proposed!Y21</f>
        <v>#DIV/0!</v>
      </c>
      <c r="AL19" s="127" t="e">
        <f>AI19*(AK19/60)*$C$40/10^5/Inputs!$C$41</f>
        <v>#DIV/0!</v>
      </c>
      <c r="AM19" s="586" t="e">
        <f t="shared" si="19"/>
        <v>#DIV/0!</v>
      </c>
    </row>
    <row r="20" spans="2:39" s="65" customFormat="1" ht="13.5" thickBot="1">
      <c r="B20" s="86" t="s">
        <v>11</v>
      </c>
      <c r="C20" s="87">
        <f>Inputs!$E$14/33450</f>
        <v>0</v>
      </c>
      <c r="D20" s="88" t="s">
        <v>25</v>
      </c>
      <c r="E20" s="84"/>
      <c r="F20" s="585">
        <v>65</v>
      </c>
      <c r="G20" s="84">
        <f t="shared" si="0"/>
        <v>80</v>
      </c>
      <c r="H20" s="94">
        <f t="shared" si="3"/>
        <v>0</v>
      </c>
      <c r="I20" s="95">
        <f t="shared" si="4"/>
        <v>0</v>
      </c>
      <c r="J20" s="93">
        <f t="shared" si="5"/>
        <v>689.80608670288177</v>
      </c>
      <c r="K20" s="262">
        <f t="shared" si="6"/>
        <v>129380.128954069</v>
      </c>
      <c r="L20" s="126" t="e">
        <f>IF(Proposed!G22=0,0*(1-Proposed!G22/Proposed!C22)*SUM(H20:I20)/10^5/Inputs!$C$41)</f>
        <v>#DIV/0!</v>
      </c>
      <c r="M20" s="263" t="e">
        <f>ROUND((Proposed!C22-Proposed!G22)/($C$8*Proposed!C22/Proposed!$C$28)*60,2)</f>
        <v>#DIV/0!</v>
      </c>
      <c r="N20" s="127" t="e">
        <f>K20*(M20/60)*$C$8/10^5/Inputs!$C$41</f>
        <v>#DIV/0!</v>
      </c>
      <c r="O20" s="261" t="e">
        <f t="shared" si="7"/>
        <v>#DIV/0!</v>
      </c>
      <c r="P20" s="94">
        <f t="shared" si="8"/>
        <v>0</v>
      </c>
      <c r="Q20" s="95">
        <f t="shared" si="9"/>
        <v>0</v>
      </c>
      <c r="R20" s="93">
        <f t="shared" si="20"/>
        <v>833.68202220581691</v>
      </c>
      <c r="S20" s="262">
        <f t="shared" si="10"/>
        <v>156365.52013513425</v>
      </c>
      <c r="T20" s="126">
        <f>IF(Proposed!N22=0,0,Proposed!C22*(1-Proposed!N22/Proposed!C22)*SUM(P20:Q20)/10^5/Inputs!$C$41)</f>
        <v>0</v>
      </c>
      <c r="U20" s="263" t="e">
        <f>ROUND((Proposed!C22-Proposed!N22)/$C$24*Proposed!C22/Proposed!$C$28*60,2)*Proposed!K22</f>
        <v>#DIV/0!</v>
      </c>
      <c r="V20" s="127" t="e">
        <f>S20*(U20/60)*$C$24/10^5/Inputs!$C$41</f>
        <v>#DIV/0!</v>
      </c>
      <c r="W20" s="261" t="e">
        <f t="shared" si="11"/>
        <v>#DIV/0!</v>
      </c>
      <c r="X20" s="94">
        <f t="shared" si="12"/>
        <v>0</v>
      </c>
      <c r="Y20" s="95">
        <f t="shared" si="13"/>
        <v>0</v>
      </c>
      <c r="Z20" s="93">
        <f t="shared" si="1"/>
        <v>689.80608670288177</v>
      </c>
      <c r="AA20" s="262">
        <f t="shared" si="2"/>
        <v>129380.128954069</v>
      </c>
      <c r="AB20" s="126">
        <f>IF(Proposed!U22=0,0,Proposed!C22*(1-Proposed!U22/Proposed!C22)*SUM(X20:Y20)/10^5/Inputs!$C$41)</f>
        <v>0</v>
      </c>
      <c r="AC20" s="263" t="e">
        <f>ROUND((Proposed!C22-Proposed!U22)/$C$40*Proposed!C22/Proposed!$C$28*60,2)*Proposed!R22</f>
        <v>#DIV/0!</v>
      </c>
      <c r="AD20" s="127" t="e">
        <f>AA20*(AC20/60)*$C$40/10^5/Inputs!$C$41</f>
        <v>#DIV/0!</v>
      </c>
      <c r="AE20" s="261" t="e">
        <f t="shared" si="14"/>
        <v>#DIV/0!</v>
      </c>
      <c r="AF20" s="94">
        <f t="shared" si="15"/>
        <v>0</v>
      </c>
      <c r="AG20" s="95">
        <f t="shared" si="16"/>
        <v>0</v>
      </c>
      <c r="AH20" s="93">
        <f t="shared" si="17"/>
        <v>689.80608670288177</v>
      </c>
      <c r="AI20" s="262">
        <f t="shared" si="18"/>
        <v>129380.128954069</v>
      </c>
      <c r="AJ20" s="126">
        <f>IF(Proposed!AB22=0,0,Proposed!C22*(1-Proposed!AB22/Proposed!C22)*SUM(AF20:AG20)/10^5/Inputs!$C$41)</f>
        <v>0</v>
      </c>
      <c r="AK20" s="263" t="e">
        <f>ROUND((Proposed!C22-Proposed!AB22)/$C$56*Proposed!C22/Proposed!$C$28*60,2)*Proposed!Y22</f>
        <v>#DIV/0!</v>
      </c>
      <c r="AL20" s="127" t="e">
        <f>AI20*(AK20/60)*$C$40/10^5/Inputs!$C$41</f>
        <v>#DIV/0!</v>
      </c>
      <c r="AM20" s="586" t="e">
        <f t="shared" si="19"/>
        <v>#DIV/0!</v>
      </c>
    </row>
    <row r="21" spans="2:39" s="65" customFormat="1">
      <c r="B21" s="89" t="s">
        <v>4</v>
      </c>
      <c r="C21" s="90">
        <f>C20*33450*1</f>
        <v>0</v>
      </c>
      <c r="D21" s="91" t="s">
        <v>32</v>
      </c>
      <c r="E21" s="84"/>
      <c r="F21" s="585">
        <v>70</v>
      </c>
      <c r="G21" s="84">
        <f t="shared" si="0"/>
        <v>80</v>
      </c>
      <c r="H21" s="94">
        <f t="shared" si="3"/>
        <v>0</v>
      </c>
      <c r="I21" s="95">
        <f t="shared" si="4"/>
        <v>0</v>
      </c>
      <c r="J21" s="93">
        <f t="shared" si="5"/>
        <v>689.80608670288177</v>
      </c>
      <c r="K21" s="262">
        <f t="shared" si="6"/>
        <v>129380.128954069</v>
      </c>
      <c r="L21" s="126" t="e">
        <f>IF(Proposed!G23=0,0*(1-Proposed!G23/Proposed!C23)*SUM(H21:I21)/10^5/Inputs!$C$41)</f>
        <v>#DIV/0!</v>
      </c>
      <c r="M21" s="263" t="e">
        <f>ROUND((Proposed!C23-Proposed!G23)/($C$8*Proposed!C23/Proposed!$C$28)*60,2)</f>
        <v>#DIV/0!</v>
      </c>
      <c r="N21" s="127" t="e">
        <f>K21*(M21/60)*$C$8/10^5/Inputs!$C$41</f>
        <v>#DIV/0!</v>
      </c>
      <c r="O21" s="261" t="e">
        <f t="shared" si="7"/>
        <v>#DIV/0!</v>
      </c>
      <c r="P21" s="94">
        <f t="shared" si="8"/>
        <v>0</v>
      </c>
      <c r="Q21" s="95">
        <f t="shared" si="9"/>
        <v>0</v>
      </c>
      <c r="R21" s="93">
        <f t="shared" si="20"/>
        <v>833.68202220581691</v>
      </c>
      <c r="S21" s="262">
        <f t="shared" si="10"/>
        <v>156365.52013513425</v>
      </c>
      <c r="T21" s="126">
        <f>IF(Proposed!N23=0,0,Proposed!C23*(1-Proposed!N23/Proposed!C23)*SUM(P21:Q21)/10^5/Inputs!$C$41)</f>
        <v>0</v>
      </c>
      <c r="U21" s="263" t="e">
        <f>ROUND((Proposed!C23-Proposed!N23)/$C$24*Proposed!C23/Proposed!$C$28*60,2)*Proposed!K23</f>
        <v>#DIV/0!</v>
      </c>
      <c r="V21" s="127" t="e">
        <f>S21*(U21/60)*$C$24/10^5/Inputs!$C$41</f>
        <v>#DIV/0!</v>
      </c>
      <c r="W21" s="261" t="e">
        <f t="shared" si="11"/>
        <v>#DIV/0!</v>
      </c>
      <c r="X21" s="94">
        <f t="shared" si="12"/>
        <v>0</v>
      </c>
      <c r="Y21" s="95">
        <f t="shared" si="13"/>
        <v>0</v>
      </c>
      <c r="Z21" s="93">
        <f t="shared" si="1"/>
        <v>689.80608670288177</v>
      </c>
      <c r="AA21" s="262">
        <f t="shared" si="2"/>
        <v>129380.128954069</v>
      </c>
      <c r="AB21" s="126">
        <f>IF(Proposed!U23=0,0,Proposed!C23*(1-Proposed!U23/Proposed!C23)*SUM(X21:Y21)/10^5/Inputs!$C$41)</f>
        <v>0</v>
      </c>
      <c r="AC21" s="263" t="e">
        <f>ROUND((Proposed!C23-Proposed!U23)/$C$40*Proposed!C23/Proposed!$C$28*60,2)*Proposed!R23</f>
        <v>#DIV/0!</v>
      </c>
      <c r="AD21" s="127" t="e">
        <f>AA21*(AC21/60)*$C$40/10^5/Inputs!$C$41</f>
        <v>#DIV/0!</v>
      </c>
      <c r="AE21" s="261" t="e">
        <f t="shared" si="14"/>
        <v>#DIV/0!</v>
      </c>
      <c r="AF21" s="94">
        <f t="shared" si="15"/>
        <v>0</v>
      </c>
      <c r="AG21" s="95">
        <f t="shared" si="16"/>
        <v>0</v>
      </c>
      <c r="AH21" s="93">
        <f t="shared" si="17"/>
        <v>689.80608670288177</v>
      </c>
      <c r="AI21" s="262">
        <f t="shared" si="18"/>
        <v>129380.128954069</v>
      </c>
      <c r="AJ21" s="126">
        <f>IF(Proposed!AB23=0,0,Proposed!C23*(1-Proposed!AB23/Proposed!C23)*SUM(AF21:AG21)/10^5/Inputs!$C$41)</f>
        <v>0</v>
      </c>
      <c r="AK21" s="263" t="e">
        <f>ROUND((Proposed!C23-Proposed!AB23)/$C$56*Proposed!C23/Proposed!$C$28*60,2)*Proposed!Y23</f>
        <v>#DIV/0!</v>
      </c>
      <c r="AL21" s="127" t="e">
        <f>AI21*(AK21/60)*$C$40/10^5/Inputs!$C$41</f>
        <v>#DIV/0!</v>
      </c>
      <c r="AM21" s="586" t="e">
        <f t="shared" si="19"/>
        <v>#DIV/0!</v>
      </c>
    </row>
    <row r="22" spans="2:39" s="65" customFormat="1">
      <c r="B22" s="89" t="s">
        <v>111</v>
      </c>
      <c r="C22" s="90">
        <f>Proposed!N28</f>
        <v>0</v>
      </c>
      <c r="D22" s="91" t="s">
        <v>110</v>
      </c>
      <c r="E22" s="84"/>
      <c r="F22" s="585">
        <v>75</v>
      </c>
      <c r="G22" s="84">
        <f t="shared" si="0"/>
        <v>80</v>
      </c>
      <c r="H22" s="94">
        <f t="shared" si="3"/>
        <v>0</v>
      </c>
      <c r="I22" s="95">
        <f t="shared" si="4"/>
        <v>0</v>
      </c>
      <c r="J22" s="93">
        <f t="shared" si="5"/>
        <v>689.80608670288177</v>
      </c>
      <c r="K22" s="262">
        <f t="shared" si="6"/>
        <v>129380.128954069</v>
      </c>
      <c r="L22" s="126" t="e">
        <f>IF(Proposed!G24=0,0*(1-Proposed!G24/Proposed!C24)*SUM(H22:I22)/10^5/Inputs!$C$41)</f>
        <v>#DIV/0!</v>
      </c>
      <c r="M22" s="263" t="e">
        <f>ROUND((Proposed!C24-Proposed!G24)/($C$8*Proposed!C24/Proposed!$C$28)*60,2)</f>
        <v>#DIV/0!</v>
      </c>
      <c r="N22" s="127" t="e">
        <f>K22*(M22/60)*$C$8/10^5/Inputs!$C$41</f>
        <v>#DIV/0!</v>
      </c>
      <c r="O22" s="261" t="e">
        <f t="shared" si="7"/>
        <v>#DIV/0!</v>
      </c>
      <c r="P22" s="94">
        <f t="shared" si="8"/>
        <v>0</v>
      </c>
      <c r="Q22" s="95">
        <f t="shared" si="9"/>
        <v>0</v>
      </c>
      <c r="R22" s="93">
        <f t="shared" si="20"/>
        <v>833.68202220581691</v>
      </c>
      <c r="S22" s="262">
        <f t="shared" si="10"/>
        <v>156365.52013513425</v>
      </c>
      <c r="T22" s="126">
        <f>IF(Proposed!N24=0,0,Proposed!C24*(1-Proposed!N24/Proposed!C24)*SUM(P22:Q22)/10^5/Inputs!$C$41)</f>
        <v>0</v>
      </c>
      <c r="U22" s="263" t="e">
        <f>ROUND((Proposed!C24-Proposed!N24)/$C$24*Proposed!C24/Proposed!$C$28*60,2)*Proposed!K24</f>
        <v>#DIV/0!</v>
      </c>
      <c r="V22" s="127" t="e">
        <f>S22*(U22/60)*$C$24/10^5/Inputs!$C$41</f>
        <v>#DIV/0!</v>
      </c>
      <c r="W22" s="261" t="e">
        <f t="shared" si="11"/>
        <v>#DIV/0!</v>
      </c>
      <c r="X22" s="94">
        <f t="shared" si="12"/>
        <v>0</v>
      </c>
      <c r="Y22" s="95">
        <f t="shared" si="13"/>
        <v>0</v>
      </c>
      <c r="Z22" s="93">
        <f t="shared" si="1"/>
        <v>689.80608670288177</v>
      </c>
      <c r="AA22" s="262">
        <f t="shared" si="2"/>
        <v>129380.128954069</v>
      </c>
      <c r="AB22" s="126">
        <f>IF(Proposed!U24=0,0,Proposed!C24*(1-Proposed!U24/Proposed!C24)*SUM(X22:Y22)/10^5/Inputs!$C$41)</f>
        <v>0</v>
      </c>
      <c r="AC22" s="263" t="e">
        <f>ROUND((Proposed!C24-Proposed!U24)/$C$40*Proposed!C24/Proposed!$C$28*60,2)*Proposed!R24</f>
        <v>#DIV/0!</v>
      </c>
      <c r="AD22" s="127" t="e">
        <f>AA22*(AC22/60)*$C$40/10^5/Inputs!$C$41</f>
        <v>#DIV/0!</v>
      </c>
      <c r="AE22" s="261" t="e">
        <f t="shared" si="14"/>
        <v>#DIV/0!</v>
      </c>
      <c r="AF22" s="94">
        <f t="shared" si="15"/>
        <v>0</v>
      </c>
      <c r="AG22" s="95">
        <f t="shared" si="16"/>
        <v>0</v>
      </c>
      <c r="AH22" s="93">
        <f t="shared" si="17"/>
        <v>689.80608670288177</v>
      </c>
      <c r="AI22" s="262">
        <f t="shared" si="18"/>
        <v>129380.128954069</v>
      </c>
      <c r="AJ22" s="126">
        <f>IF(Proposed!AB24=0,0,Proposed!C24*(1-Proposed!AB24/Proposed!C24)*SUM(AF22:AG22)/10^5/Inputs!$C$41)</f>
        <v>0</v>
      </c>
      <c r="AK22" s="263" t="e">
        <f>ROUND((Proposed!C24-Proposed!AB24)/$C$56*Proposed!C24/Proposed!$C$28*60,2)*Proposed!Y24</f>
        <v>#DIV/0!</v>
      </c>
      <c r="AL22" s="127" t="e">
        <f>AI22*(AK22/60)*$C$40/10^5/Inputs!$C$41</f>
        <v>#DIV/0!</v>
      </c>
      <c r="AM22" s="586" t="e">
        <f t="shared" si="19"/>
        <v>#DIV/0!</v>
      </c>
    </row>
    <row r="23" spans="2:39" s="65" customFormat="1">
      <c r="B23" s="89" t="s">
        <v>112</v>
      </c>
      <c r="C23" s="90">
        <f>SUMIF(Proposed!K7:K27,"=1",Proposed!$C$7:$C$27)</f>
        <v>0</v>
      </c>
      <c r="D23" s="91" t="s">
        <v>110</v>
      </c>
      <c r="E23" s="84"/>
      <c r="F23" s="585">
        <v>80</v>
      </c>
      <c r="G23" s="84">
        <f t="shared" si="0"/>
        <v>80</v>
      </c>
      <c r="H23" s="94">
        <f t="shared" si="3"/>
        <v>0</v>
      </c>
      <c r="I23" s="95">
        <f t="shared" si="4"/>
        <v>0</v>
      </c>
      <c r="J23" s="93">
        <f t="shared" si="5"/>
        <v>689.80608670288177</v>
      </c>
      <c r="K23" s="262">
        <f t="shared" si="6"/>
        <v>129380.128954069</v>
      </c>
      <c r="L23" s="126" t="e">
        <f>IF(Proposed!G25=0,0*(1-Proposed!G25/Proposed!C25)*SUM(H23:I23)/10^5/Inputs!$C$41)</f>
        <v>#DIV/0!</v>
      </c>
      <c r="M23" s="263" t="e">
        <f>ROUND((Proposed!C25-Proposed!G25)/($C$8*Proposed!C25/Proposed!$C$28)*60,2)</f>
        <v>#DIV/0!</v>
      </c>
      <c r="N23" s="127" t="e">
        <f>K23*(M23/60)*$C$8/10^5/Inputs!$C$41</f>
        <v>#DIV/0!</v>
      </c>
      <c r="O23" s="261" t="e">
        <f t="shared" si="7"/>
        <v>#DIV/0!</v>
      </c>
      <c r="P23" s="94">
        <f t="shared" si="8"/>
        <v>0</v>
      </c>
      <c r="Q23" s="95">
        <f t="shared" si="9"/>
        <v>0</v>
      </c>
      <c r="R23" s="93">
        <f t="shared" si="20"/>
        <v>833.68202220581691</v>
      </c>
      <c r="S23" s="262">
        <f t="shared" si="10"/>
        <v>156365.52013513425</v>
      </c>
      <c r="T23" s="126">
        <f>IF(Proposed!N25=0,0,Proposed!C25*(1-Proposed!N25/Proposed!C25)*SUM(P23:Q23)/10^5/Inputs!$C$41)</f>
        <v>0</v>
      </c>
      <c r="U23" s="263" t="e">
        <f>ROUND((Proposed!C25-Proposed!N25)/$C$24*Proposed!C25/Proposed!$C$28*60,2)*Proposed!K25</f>
        <v>#DIV/0!</v>
      </c>
      <c r="V23" s="127" t="e">
        <f>S23*(U23/60)*$C$24/10^5/Inputs!$C$41</f>
        <v>#DIV/0!</v>
      </c>
      <c r="W23" s="261" t="e">
        <f t="shared" si="11"/>
        <v>#DIV/0!</v>
      </c>
      <c r="X23" s="94">
        <f t="shared" si="12"/>
        <v>0</v>
      </c>
      <c r="Y23" s="95">
        <f t="shared" si="13"/>
        <v>0</v>
      </c>
      <c r="Z23" s="93">
        <f t="shared" si="1"/>
        <v>689.80608670288177</v>
      </c>
      <c r="AA23" s="262">
        <f t="shared" si="2"/>
        <v>129380.128954069</v>
      </c>
      <c r="AB23" s="126">
        <f>IF(Proposed!U25=0,0,Proposed!C25*(1-Proposed!U25/Proposed!C25)*SUM(X23:Y23)/10^5/Inputs!$C$41)</f>
        <v>0</v>
      </c>
      <c r="AC23" s="263" t="e">
        <f>ROUND((Proposed!C25-Proposed!U25)/$C$40*Proposed!C25/Proposed!$C$28*60,2)*Proposed!R25</f>
        <v>#DIV/0!</v>
      </c>
      <c r="AD23" s="127" t="e">
        <f>AA23*(AC23/60)*$C$40/10^5/Inputs!$C$41</f>
        <v>#DIV/0!</v>
      </c>
      <c r="AE23" s="261" t="e">
        <f t="shared" si="14"/>
        <v>#DIV/0!</v>
      </c>
      <c r="AF23" s="94">
        <f t="shared" si="15"/>
        <v>0</v>
      </c>
      <c r="AG23" s="95">
        <f t="shared" si="16"/>
        <v>0</v>
      </c>
      <c r="AH23" s="93">
        <f t="shared" si="17"/>
        <v>689.80608670288177</v>
      </c>
      <c r="AI23" s="262">
        <f t="shared" si="18"/>
        <v>129380.128954069</v>
      </c>
      <c r="AJ23" s="126">
        <f>IF(Proposed!AB25=0,0,Proposed!C25*(1-Proposed!AB25/Proposed!C25)*SUM(AF23:AG23)/10^5/Inputs!$C$41)</f>
        <v>0</v>
      </c>
      <c r="AK23" s="263" t="e">
        <f>ROUND((Proposed!C25-Proposed!AB25)/$C$56*Proposed!C25/Proposed!$C$28*60,2)*Proposed!Y25</f>
        <v>#DIV/0!</v>
      </c>
      <c r="AL23" s="127" t="e">
        <f>AI23*(AK23/60)*$C$40/10^5/Inputs!$C$41</f>
        <v>#DIV/0!</v>
      </c>
      <c r="AM23" s="586" t="e">
        <f t="shared" si="19"/>
        <v>#DIV/0!</v>
      </c>
    </row>
    <row r="24" spans="2:39" s="65" customFormat="1">
      <c r="B24" s="89" t="s">
        <v>113</v>
      </c>
      <c r="C24" s="90" t="e">
        <f>(C22/C23)*Proposed!N$28</f>
        <v>#DIV/0!</v>
      </c>
      <c r="D24" s="91" t="s">
        <v>110</v>
      </c>
      <c r="E24" s="84"/>
      <c r="F24" s="585">
        <v>85</v>
      </c>
      <c r="G24" s="84">
        <f t="shared" si="0"/>
        <v>85</v>
      </c>
      <c r="H24" s="94">
        <f t="shared" si="3"/>
        <v>0</v>
      </c>
      <c r="I24" s="95">
        <f t="shared" si="4"/>
        <v>0</v>
      </c>
      <c r="J24" s="93">
        <f t="shared" si="5"/>
        <v>679.80354327282782</v>
      </c>
      <c r="K24" s="262">
        <f t="shared" si="6"/>
        <v>123833.11133428857</v>
      </c>
      <c r="L24" s="126" t="e">
        <f>IF(Proposed!G26=0,0*(1-Proposed!G26/Proposed!C26)*SUM(H24:I24)/10^5/Inputs!$C$41)</f>
        <v>#DIV/0!</v>
      </c>
      <c r="M24" s="263" t="e">
        <f>ROUND((Proposed!C26-Proposed!G26)/($C$8*Proposed!C26/Proposed!$C$28)*60,2)</f>
        <v>#DIV/0!</v>
      </c>
      <c r="N24" s="127" t="e">
        <f>K24*(M24/60)*$C$8/10^5/Inputs!$C$41</f>
        <v>#DIV/0!</v>
      </c>
      <c r="O24" s="261" t="e">
        <f t="shared" si="7"/>
        <v>#DIV/0!</v>
      </c>
      <c r="P24" s="94">
        <f t="shared" si="8"/>
        <v>0</v>
      </c>
      <c r="Q24" s="95">
        <f t="shared" si="9"/>
        <v>0</v>
      </c>
      <c r="R24" s="93">
        <f t="shared" si="20"/>
        <v>833.68202220581691</v>
      </c>
      <c r="S24" s="262">
        <f t="shared" si="10"/>
        <v>151863.63721522284</v>
      </c>
      <c r="T24" s="126">
        <f>IF(Proposed!N26=0,0,Proposed!C26*(1-Proposed!N26/Proposed!C26)*SUM(P24:Q24)/10^5/Inputs!$C$41)</f>
        <v>0</v>
      </c>
      <c r="U24" s="263" t="e">
        <f>ROUND((Proposed!C26-Proposed!N26)/$C$24*Proposed!C26/Proposed!$C$28*60,2)*Proposed!K26</f>
        <v>#DIV/0!</v>
      </c>
      <c r="V24" s="127" t="e">
        <f>S24*(U24/60)*$C$24/10^5/Inputs!$C$41</f>
        <v>#DIV/0!</v>
      </c>
      <c r="W24" s="261" t="e">
        <f t="shared" si="11"/>
        <v>#DIV/0!</v>
      </c>
      <c r="X24" s="94">
        <f t="shared" si="12"/>
        <v>0</v>
      </c>
      <c r="Y24" s="95">
        <f t="shared" si="13"/>
        <v>0</v>
      </c>
      <c r="Z24" s="93">
        <f t="shared" si="1"/>
        <v>679.80354327282782</v>
      </c>
      <c r="AA24" s="262">
        <f t="shared" si="2"/>
        <v>123833.11133428857</v>
      </c>
      <c r="AB24" s="126">
        <f>IF(Proposed!U26=0,0,Proposed!C26*(1-Proposed!U26/Proposed!C26)*SUM(X24:Y24)/10^5/Inputs!$C$41)</f>
        <v>0</v>
      </c>
      <c r="AC24" s="263" t="e">
        <f>ROUND((Proposed!C26-Proposed!U26)/$C$40*Proposed!C26/Proposed!$C$28*60,2)*Proposed!R26</f>
        <v>#DIV/0!</v>
      </c>
      <c r="AD24" s="127" t="e">
        <f>AA24*(AC24/60)*$C$40/10^5/Inputs!$C$41</f>
        <v>#DIV/0!</v>
      </c>
      <c r="AE24" s="261" t="e">
        <f t="shared" si="14"/>
        <v>#DIV/0!</v>
      </c>
      <c r="AF24" s="94">
        <f t="shared" si="15"/>
        <v>0</v>
      </c>
      <c r="AG24" s="95">
        <f t="shared" si="16"/>
        <v>0</v>
      </c>
      <c r="AH24" s="93">
        <f t="shared" si="17"/>
        <v>679.80354327282782</v>
      </c>
      <c r="AI24" s="262">
        <f t="shared" si="18"/>
        <v>123833.11133428857</v>
      </c>
      <c r="AJ24" s="126">
        <f>IF(Proposed!AB26=0,0,Proposed!C26*(1-Proposed!AB26/Proposed!C26)*SUM(AF24:AG24)/10^5/Inputs!$C$41)</f>
        <v>0</v>
      </c>
      <c r="AK24" s="263" t="e">
        <f>ROUND((Proposed!C26-Proposed!AB26)/$C$56*Proposed!C26/Proposed!$C$28*60,2)*Proposed!Y26</f>
        <v>#DIV/0!</v>
      </c>
      <c r="AL24" s="127" t="e">
        <f>AI24*(AK24/60)*$C$40/10^5/Inputs!$C$41</f>
        <v>#DIV/0!</v>
      </c>
      <c r="AM24" s="586" t="e">
        <f t="shared" si="19"/>
        <v>#DIV/0!</v>
      </c>
    </row>
    <row r="25" spans="2:39" s="65" customFormat="1" ht="13.5" thickBot="1">
      <c r="B25" s="89" t="s">
        <v>75</v>
      </c>
      <c r="C25" s="90">
        <v>30</v>
      </c>
      <c r="D25" s="91" t="s">
        <v>143</v>
      </c>
      <c r="E25" s="84"/>
      <c r="F25" s="587">
        <v>90</v>
      </c>
      <c r="G25" s="588">
        <f t="shared" si="0"/>
        <v>90</v>
      </c>
      <c r="H25" s="566">
        <f t="shared" si="3"/>
        <v>0</v>
      </c>
      <c r="I25" s="567">
        <f t="shared" si="4"/>
        <v>0</v>
      </c>
      <c r="J25" s="568">
        <f t="shared" si="5"/>
        <v>669.6516091522808</v>
      </c>
      <c r="K25" s="589">
        <f t="shared" si="6"/>
        <v>118367.71486358889</v>
      </c>
      <c r="L25" s="575" t="e">
        <f>IF(Proposed!G27=0,0*(1-Proposed!G27/Proposed!C27)*SUM(H25:I25)/10^5/Inputs!$C$41)</f>
        <v>#DIV/0!</v>
      </c>
      <c r="M25" s="590" t="e">
        <f>ROUND((Proposed!C27-Proposed!G27)/($C$8*Proposed!C27/Proposed!$C$28)*60,2)</f>
        <v>#DIV/0!</v>
      </c>
      <c r="N25" s="573" t="e">
        <f>K25*(M25/60)*$C$8/10^5/Inputs!$C$41</f>
        <v>#DIV/0!</v>
      </c>
      <c r="O25" s="591" t="e">
        <f t="shared" si="7"/>
        <v>#DIV/0!</v>
      </c>
      <c r="P25" s="566">
        <f t="shared" si="8"/>
        <v>0</v>
      </c>
      <c r="Q25" s="567">
        <f t="shared" si="9"/>
        <v>0</v>
      </c>
      <c r="R25" s="568">
        <f t="shared" si="20"/>
        <v>833.68202220581691</v>
      </c>
      <c r="S25" s="589">
        <f t="shared" si="10"/>
        <v>147361.75429531143</v>
      </c>
      <c r="T25" s="575">
        <f>IF(Proposed!N27=0,0,Proposed!C27*(1-Proposed!N27/Proposed!C27)*SUM(P25:Q25)/10^5/Inputs!$C$41)</f>
        <v>0</v>
      </c>
      <c r="U25" s="590" t="e">
        <f>ROUND((Proposed!C27-Proposed!N27)/$C$24*Proposed!C27/Proposed!$C$28*60,2)*Proposed!K27</f>
        <v>#DIV/0!</v>
      </c>
      <c r="V25" s="573" t="e">
        <f>S25*(U25/60)*$C$24/10^5/Inputs!$C$41</f>
        <v>#DIV/0!</v>
      </c>
      <c r="W25" s="591" t="e">
        <f t="shared" si="11"/>
        <v>#DIV/0!</v>
      </c>
      <c r="X25" s="566">
        <f t="shared" si="12"/>
        <v>0</v>
      </c>
      <c r="Y25" s="567">
        <f t="shared" si="13"/>
        <v>0</v>
      </c>
      <c r="Z25" s="568">
        <f t="shared" si="1"/>
        <v>669.6516091522808</v>
      </c>
      <c r="AA25" s="589">
        <f t="shared" si="2"/>
        <v>118367.71486358889</v>
      </c>
      <c r="AB25" s="575">
        <f>IF(Proposed!U27=0,0,Proposed!C27*(1-Proposed!U27/Proposed!C27)*SUM(X25:Y25)/10^5/Inputs!$C$41)</f>
        <v>0</v>
      </c>
      <c r="AC25" s="590" t="e">
        <f>ROUND((Proposed!C27-Proposed!U27)/$C$40*Proposed!C27/Proposed!$C$28*60,2)*Proposed!R27</f>
        <v>#DIV/0!</v>
      </c>
      <c r="AD25" s="573" t="e">
        <f>AA25*(AC25/60)*$C$40/10^5/Inputs!$C$41</f>
        <v>#DIV/0!</v>
      </c>
      <c r="AE25" s="591" t="e">
        <f t="shared" si="14"/>
        <v>#DIV/0!</v>
      </c>
      <c r="AF25" s="566">
        <f t="shared" si="15"/>
        <v>0</v>
      </c>
      <c r="AG25" s="567">
        <f t="shared" si="16"/>
        <v>0</v>
      </c>
      <c r="AH25" s="568">
        <f t="shared" si="17"/>
        <v>669.6516091522808</v>
      </c>
      <c r="AI25" s="589">
        <f t="shared" si="18"/>
        <v>118367.71486358889</v>
      </c>
      <c r="AJ25" s="575">
        <f>IF(Proposed!AB27=0,0,Proposed!C27*(1-Proposed!AB27/Proposed!C27)*SUM(AF25:AG25)/10^5/Inputs!$C$41)</f>
        <v>0</v>
      </c>
      <c r="AK25" s="590" t="e">
        <f>ROUND((Proposed!C27-Proposed!AB27)/$C$56*Proposed!C27/Proposed!$C$28*60,2)*Proposed!Y27</f>
        <v>#DIV/0!</v>
      </c>
      <c r="AL25" s="573" t="e">
        <f>AI25*(AK25/60)*$C$40/10^5/Inputs!$C$41</f>
        <v>#DIV/0!</v>
      </c>
      <c r="AM25" s="592" t="e">
        <f t="shared" si="19"/>
        <v>#DIV/0!</v>
      </c>
    </row>
    <row r="26" spans="2:39" s="65" customFormat="1">
      <c r="B26" s="89" t="s">
        <v>142</v>
      </c>
      <c r="C26" s="90">
        <v>60</v>
      </c>
      <c r="D26" s="91" t="s">
        <v>143</v>
      </c>
      <c r="E26" s="84"/>
      <c r="F26" s="21"/>
      <c r="G26" s="84"/>
      <c r="H26" s="84"/>
      <c r="I26" s="84"/>
      <c r="J26" s="84"/>
      <c r="K26" s="84"/>
      <c r="L26" s="92"/>
      <c r="M26" s="92"/>
      <c r="N26" s="92"/>
      <c r="O26" s="92"/>
      <c r="P26" s="84"/>
      <c r="Q26" s="83"/>
      <c r="R26" s="92"/>
      <c r="S26" s="83"/>
      <c r="V26" s="83"/>
      <c r="W26" s="92"/>
      <c r="X26" s="83"/>
    </row>
    <row r="27" spans="2:39" s="65" customFormat="1">
      <c r="B27" s="89" t="s">
        <v>39</v>
      </c>
      <c r="C27" s="96">
        <f>'Baseline Cycling Losses'!C31</f>
        <v>14.7</v>
      </c>
      <c r="D27" s="91" t="s">
        <v>40</v>
      </c>
      <c r="E27" s="84"/>
      <c r="F27" s="21"/>
      <c r="G27" s="84"/>
      <c r="H27" s="84"/>
      <c r="I27" s="84"/>
      <c r="J27" s="84"/>
      <c r="K27" s="84"/>
      <c r="L27" s="92"/>
      <c r="M27" s="92"/>
      <c r="N27" s="92"/>
      <c r="O27" s="92"/>
      <c r="P27" s="84"/>
      <c r="Q27" s="83"/>
      <c r="R27" s="92"/>
      <c r="S27" s="83"/>
      <c r="V27" s="83"/>
      <c r="W27" s="92"/>
      <c r="X27" s="83"/>
    </row>
    <row r="28" spans="2:39" s="65" customFormat="1">
      <c r="B28" s="89" t="s">
        <v>41</v>
      </c>
      <c r="C28" s="96">
        <f>C27+5</f>
        <v>19.7</v>
      </c>
      <c r="D28" s="91" t="s">
        <v>40</v>
      </c>
      <c r="E28" s="84"/>
      <c r="F28" s="21"/>
      <c r="G28" s="84"/>
      <c r="H28" s="84"/>
      <c r="I28" s="84"/>
      <c r="J28" s="84"/>
      <c r="K28" s="84"/>
      <c r="L28" s="92"/>
      <c r="M28" s="92"/>
      <c r="N28" s="92"/>
      <c r="O28" s="92"/>
      <c r="P28" s="84"/>
      <c r="Q28" s="83"/>
      <c r="R28" s="106"/>
      <c r="S28" s="83"/>
      <c r="V28" s="83"/>
      <c r="W28" s="106"/>
      <c r="X28" s="83"/>
    </row>
    <row r="29" spans="2:39" s="65" customFormat="1">
      <c r="B29" s="89" t="s">
        <v>42</v>
      </c>
      <c r="C29" s="90">
        <f>0.000185182*C21</f>
        <v>0</v>
      </c>
      <c r="D29" s="91" t="s">
        <v>43</v>
      </c>
      <c r="E29" s="83"/>
      <c r="F29" s="21"/>
      <c r="G29" s="84"/>
      <c r="H29" s="84"/>
      <c r="I29" s="84"/>
      <c r="J29" s="84"/>
      <c r="K29" s="84"/>
      <c r="L29" s="92"/>
      <c r="M29" s="92"/>
      <c r="N29" s="92"/>
      <c r="O29" s="92"/>
      <c r="P29" s="84"/>
      <c r="Q29" s="84"/>
      <c r="R29" s="107"/>
      <c r="S29" s="84"/>
      <c r="V29" s="84"/>
      <c r="W29" s="107"/>
      <c r="X29" s="84"/>
    </row>
    <row r="30" spans="2:39" s="65" customFormat="1">
      <c r="B30" s="89" t="s">
        <v>44</v>
      </c>
      <c r="C30" s="97">
        <v>1</v>
      </c>
      <c r="D30" s="91" t="s">
        <v>45</v>
      </c>
      <c r="E30" s="92"/>
      <c r="F30" s="21"/>
      <c r="G30" s="84"/>
      <c r="H30" s="84"/>
      <c r="I30" s="84"/>
      <c r="J30" s="84"/>
      <c r="K30" s="84"/>
      <c r="L30" s="92"/>
      <c r="M30" s="92"/>
      <c r="N30" s="92"/>
      <c r="O30" s="92"/>
      <c r="P30" s="84"/>
      <c r="Q30" s="84"/>
      <c r="R30" s="108"/>
      <c r="S30" s="84"/>
      <c r="V30" s="84"/>
      <c r="W30" s="108"/>
      <c r="X30" s="84"/>
    </row>
    <row r="31" spans="2:39" s="65" customFormat="1">
      <c r="B31" s="89" t="s">
        <v>46</v>
      </c>
      <c r="C31" s="97">
        <v>0.65</v>
      </c>
      <c r="D31" s="91"/>
      <c r="E31" s="84"/>
      <c r="F31" s="21"/>
      <c r="G31" s="84"/>
      <c r="H31" s="84"/>
      <c r="I31" s="84"/>
      <c r="J31" s="84"/>
      <c r="K31" s="84"/>
      <c r="L31" s="92"/>
      <c r="M31" s="92"/>
      <c r="N31" s="92"/>
      <c r="O31" s="92"/>
      <c r="P31" s="84"/>
      <c r="Q31" s="84"/>
      <c r="R31" s="84"/>
      <c r="S31" s="84"/>
      <c r="V31" s="84"/>
      <c r="W31" s="84"/>
      <c r="X31" s="84"/>
    </row>
    <row r="32" spans="2:39" s="65" customFormat="1">
      <c r="B32" s="89" t="s">
        <v>47</v>
      </c>
      <c r="C32" s="98">
        <f>'Baseline Cycling Losses'!C36</f>
        <v>20</v>
      </c>
      <c r="D32" s="91" t="s">
        <v>48</v>
      </c>
      <c r="E32" s="84"/>
      <c r="F32" s="21"/>
      <c r="G32" s="84"/>
      <c r="H32" s="84"/>
      <c r="I32" s="84"/>
      <c r="J32" s="84"/>
      <c r="K32" s="84"/>
      <c r="L32" s="92"/>
      <c r="M32" s="92"/>
      <c r="N32" s="92"/>
      <c r="O32" s="92"/>
      <c r="P32" s="84"/>
      <c r="Q32" s="84"/>
      <c r="R32" s="84"/>
      <c r="S32" s="84"/>
      <c r="V32" s="84"/>
      <c r="W32" s="84"/>
      <c r="X32" s="84"/>
    </row>
    <row r="33" spans="2:24" s="65" customFormat="1">
      <c r="B33" s="89" t="s">
        <v>49</v>
      </c>
      <c r="C33" s="97">
        <f>IF(Inputs!D14="Steam",((INDEX('H2O P sat'!$B$2:$B$58,MATCH(C28+14.7,'H2O P sat'!$A$2:$A$58)+1,1)-INDEX('H2O P sat'!$B$2:$B$58,MATCH(C28+14.7,'H2O P sat'!$A$2:$A$58),1))/(INDEX('H2O P sat'!$A$2:$A$58,MATCH(C28+14.7,'H2O P sat'!$A$2:$A$58)+1,1)-INDEX('H2O P sat'!$A$2:$A$58,MATCH(C28+14.7,'H2O P sat'!$A$2:$A$58),1))*(C28+14.7-INDEX('H2O P sat'!$A$2:$A$58,MATCH(C28+14.7,'H2O P sat'!$A$2:$A$58),1)))+INDEX('H2O P sat'!$B$2:$B$58,MATCH(C28+14.7,'H2O P sat'!$A$2:$A$58),1),Inputs!#REF!+5)</f>
        <v>258.22480000000002</v>
      </c>
      <c r="D33" s="99" t="s">
        <v>9</v>
      </c>
      <c r="E33" s="84"/>
      <c r="F33" s="21"/>
      <c r="G33" s="84"/>
      <c r="H33" s="84"/>
      <c r="I33" s="84"/>
      <c r="J33" s="84"/>
      <c r="K33" s="84"/>
      <c r="L33" s="92"/>
      <c r="M33" s="92"/>
      <c r="N33" s="92"/>
      <c r="O33" s="92"/>
      <c r="P33" s="84"/>
      <c r="Q33" s="82"/>
      <c r="R33" s="82"/>
      <c r="S33" s="82"/>
      <c r="V33" s="83"/>
      <c r="W33" s="104"/>
      <c r="X33" s="83"/>
    </row>
    <row r="34" spans="2:24" s="65" customFormat="1" ht="13.5" thickBot="1">
      <c r="B34" s="100" t="s">
        <v>50</v>
      </c>
      <c r="C34" s="101">
        <f>IF(Inputs!D14="Steam",((INDEX('H2O P sat'!$B$2:$B$58,MATCH(C27+14.7,'H2O P sat'!$A$2:$A$58)+1,1)-INDEX('H2O P sat'!$B$2:$B$58,MATCH(C27+14.7,'H2O P sat'!$A$2:$A$58),1))/(INDEX('H2O P sat'!$A$2:$A$58,MATCH(C27+14.7,'H2O P sat'!$A$2:$A$58)+1,1)-INDEX('H2O P sat'!$A$2:$A$58,MATCH(C27+14.7,'H2O P sat'!$A$2:$A$58),1))*(C27+14.7-INDEX('H2O P sat'!$A$2:$A$58,MATCH(C27+14.7,'H2O P sat'!$A$2:$A$58),1)))+INDEX('H2O P sat'!$B$2:$B$58,MATCH(C27+14.7,'H2O P sat'!$A$2:$A$58),1),Inputs!#REF!)</f>
        <v>249.1088</v>
      </c>
      <c r="D34" s="102" t="s">
        <v>9</v>
      </c>
      <c r="E34" s="84"/>
      <c r="F34" s="21"/>
      <c r="G34" s="84"/>
      <c r="H34" s="84"/>
      <c r="I34" s="84"/>
      <c r="J34" s="84"/>
      <c r="K34" s="84"/>
      <c r="L34" s="92"/>
      <c r="M34" s="92"/>
      <c r="N34" s="92"/>
      <c r="O34" s="92"/>
      <c r="P34" s="84"/>
      <c r="Q34" s="83"/>
      <c r="R34" s="92"/>
      <c r="S34" s="83"/>
      <c r="V34" s="82"/>
      <c r="W34" s="82"/>
      <c r="X34" s="82"/>
    </row>
    <row r="35" spans="2:24" s="65" customFormat="1" ht="13.5" thickBot="1">
      <c r="B35" s="84"/>
      <c r="C35" s="84"/>
      <c r="D35" s="84"/>
      <c r="E35" s="84"/>
      <c r="F35" s="21"/>
      <c r="G35" s="84"/>
      <c r="H35" s="84"/>
      <c r="I35" s="84"/>
      <c r="J35" s="84"/>
      <c r="K35" s="84"/>
      <c r="L35" s="92"/>
      <c r="M35" s="92"/>
      <c r="N35" s="92"/>
      <c r="O35" s="92"/>
      <c r="P35" s="84"/>
      <c r="Q35" s="83"/>
      <c r="R35" s="93"/>
      <c r="S35" s="83"/>
      <c r="V35" s="83"/>
      <c r="W35" s="92"/>
      <c r="X35" s="83"/>
    </row>
    <row r="36" spans="2:24" s="65" customFormat="1" ht="13.5" thickBot="1">
      <c r="B36" s="86" t="s">
        <v>12</v>
      </c>
      <c r="C36" s="105">
        <f>Inputs!$E$15/33450</f>
        <v>0</v>
      </c>
      <c r="D36" s="88" t="s">
        <v>25</v>
      </c>
      <c r="E36" s="84"/>
      <c r="F36" s="21"/>
      <c r="G36" s="84"/>
      <c r="H36" s="84"/>
      <c r="I36" s="84"/>
      <c r="J36" s="84"/>
      <c r="K36" s="84"/>
      <c r="L36" s="92"/>
      <c r="M36" s="92"/>
      <c r="N36" s="92"/>
      <c r="O36" s="92"/>
      <c r="P36" s="84"/>
      <c r="Q36" s="83"/>
      <c r="R36" s="92"/>
      <c r="S36" s="83"/>
      <c r="V36" s="83"/>
      <c r="W36" s="93"/>
      <c r="X36" s="83"/>
    </row>
    <row r="37" spans="2:24" s="65" customFormat="1">
      <c r="B37" s="89" t="s">
        <v>4</v>
      </c>
      <c r="C37" s="90">
        <f>C36*33450*1</f>
        <v>0</v>
      </c>
      <c r="D37" s="91" t="s">
        <v>32</v>
      </c>
      <c r="E37" s="84"/>
      <c r="F37" s="21"/>
      <c r="G37" s="84"/>
      <c r="H37" s="84"/>
      <c r="I37" s="84"/>
      <c r="J37" s="84"/>
      <c r="K37" s="84"/>
      <c r="L37" s="92"/>
      <c r="M37" s="92"/>
      <c r="N37" s="92"/>
      <c r="O37" s="92"/>
      <c r="P37" s="84"/>
      <c r="Q37" s="83"/>
      <c r="R37" s="92"/>
      <c r="S37" s="83"/>
      <c r="V37" s="83"/>
      <c r="W37" s="92"/>
      <c r="X37" s="83"/>
    </row>
    <row r="38" spans="2:24" s="65" customFormat="1">
      <c r="B38" s="89" t="s">
        <v>111</v>
      </c>
      <c r="C38" s="90">
        <f>Proposed!U28</f>
        <v>0</v>
      </c>
      <c r="D38" s="91" t="s">
        <v>110</v>
      </c>
      <c r="E38" s="84"/>
      <c r="F38" s="21"/>
      <c r="G38" s="84"/>
      <c r="H38" s="84"/>
      <c r="I38" s="84"/>
      <c r="J38" s="84"/>
      <c r="K38" s="84"/>
      <c r="L38" s="92"/>
      <c r="M38" s="92"/>
      <c r="N38" s="92"/>
      <c r="O38" s="92"/>
      <c r="P38" s="84"/>
      <c r="Q38" s="84"/>
      <c r="R38" s="108"/>
      <c r="S38" s="84"/>
      <c r="V38" s="83"/>
      <c r="W38" s="92"/>
      <c r="X38" s="83"/>
    </row>
    <row r="39" spans="2:24" s="65" customFormat="1">
      <c r="B39" s="89" t="s">
        <v>112</v>
      </c>
      <c r="C39" s="90">
        <f>SUMIF(Proposed!R7:R27,"=1",Proposed!$C$7:$C$27)</f>
        <v>0</v>
      </c>
      <c r="D39" s="91" t="s">
        <v>110</v>
      </c>
      <c r="E39" s="84"/>
      <c r="F39" s="21"/>
      <c r="G39" s="84"/>
      <c r="H39" s="84"/>
      <c r="I39" s="84"/>
      <c r="J39" s="84"/>
      <c r="K39" s="84"/>
      <c r="L39" s="92"/>
      <c r="M39" s="92"/>
      <c r="N39" s="92"/>
      <c r="O39" s="92"/>
      <c r="P39" s="84"/>
      <c r="Q39" s="84"/>
      <c r="R39" s="84"/>
      <c r="S39" s="84"/>
      <c r="V39" s="84"/>
      <c r="W39" s="108"/>
      <c r="X39" s="84"/>
    </row>
    <row r="40" spans="2:24" s="65" customFormat="1">
      <c r="B40" s="89" t="s">
        <v>113</v>
      </c>
      <c r="C40" s="90" t="e">
        <f>(C38/C39)*Proposed!U$28</f>
        <v>#DIV/0!</v>
      </c>
      <c r="D40" s="91" t="s">
        <v>110</v>
      </c>
      <c r="E40" s="84"/>
      <c r="F40" s="21"/>
      <c r="G40" s="84"/>
      <c r="H40" s="84"/>
      <c r="I40" s="84"/>
      <c r="J40" s="84"/>
      <c r="K40" s="84"/>
      <c r="L40" s="92"/>
      <c r="M40" s="92"/>
      <c r="N40" s="92"/>
      <c r="O40" s="92"/>
      <c r="P40" s="84"/>
      <c r="Q40" s="83"/>
      <c r="R40" s="104"/>
      <c r="S40" s="83"/>
      <c r="V40" s="83"/>
      <c r="W40" s="104"/>
      <c r="X40" s="83"/>
    </row>
    <row r="41" spans="2:24" s="65" customFormat="1">
      <c r="B41" s="89" t="s">
        <v>75</v>
      </c>
      <c r="C41" s="90">
        <v>30</v>
      </c>
      <c r="D41" s="91" t="s">
        <v>143</v>
      </c>
      <c r="E41" s="84"/>
      <c r="F41" s="21"/>
      <c r="G41" s="84"/>
      <c r="H41" s="84"/>
      <c r="I41" s="84"/>
      <c r="J41" s="84"/>
      <c r="K41" s="84"/>
      <c r="L41" s="92"/>
      <c r="M41" s="92"/>
      <c r="N41" s="92"/>
      <c r="O41" s="92"/>
      <c r="P41" s="84"/>
      <c r="Q41" s="109"/>
      <c r="R41" s="110"/>
      <c r="S41" s="109"/>
      <c r="V41" s="84"/>
      <c r="W41" s="84"/>
      <c r="X41" s="84"/>
    </row>
    <row r="42" spans="2:24" s="65" customFormat="1">
      <c r="B42" s="89" t="s">
        <v>142</v>
      </c>
      <c r="C42" s="90">
        <v>60</v>
      </c>
      <c r="D42" s="91" t="s">
        <v>143</v>
      </c>
      <c r="E42" s="84"/>
      <c r="F42" s="21"/>
      <c r="G42" s="84"/>
      <c r="H42" s="84"/>
      <c r="I42" s="84"/>
      <c r="J42" s="84"/>
      <c r="K42" s="84"/>
      <c r="L42" s="92"/>
      <c r="M42" s="92"/>
      <c r="N42" s="92"/>
      <c r="O42" s="92"/>
      <c r="P42" s="84"/>
      <c r="Q42" s="109"/>
      <c r="R42" s="111"/>
      <c r="S42" s="84"/>
      <c r="V42" s="109"/>
      <c r="W42" s="110"/>
      <c r="X42" s="109"/>
    </row>
    <row r="43" spans="2:24" s="65" customFormat="1">
      <c r="B43" s="89" t="s">
        <v>39</v>
      </c>
      <c r="C43" s="98">
        <f>'Baseline Cycling Losses'!C49</f>
        <v>14.7</v>
      </c>
      <c r="D43" s="91" t="s">
        <v>40</v>
      </c>
      <c r="E43" s="84"/>
      <c r="F43" s="21"/>
      <c r="G43" s="84"/>
      <c r="H43" s="84"/>
      <c r="I43" s="84"/>
      <c r="J43" s="84"/>
      <c r="K43" s="84"/>
      <c r="L43" s="92"/>
      <c r="M43" s="92"/>
      <c r="N43" s="92"/>
      <c r="O43" s="92"/>
      <c r="P43" s="84"/>
      <c r="Q43" s="84"/>
      <c r="R43" s="84"/>
      <c r="S43" s="84"/>
      <c r="V43" s="109"/>
      <c r="W43" s="111"/>
      <c r="X43" s="84"/>
    </row>
    <row r="44" spans="2:24" s="65" customFormat="1">
      <c r="B44" s="89" t="s">
        <v>41</v>
      </c>
      <c r="C44" s="96">
        <f>C43+5</f>
        <v>19.7</v>
      </c>
      <c r="D44" s="91" t="s">
        <v>40</v>
      </c>
      <c r="E44" s="84"/>
      <c r="F44" s="21"/>
      <c r="G44" s="84"/>
      <c r="H44" s="84"/>
      <c r="I44" s="84"/>
      <c r="J44" s="84"/>
      <c r="K44" s="84"/>
      <c r="L44" s="92"/>
      <c r="M44" s="92"/>
      <c r="N44" s="92"/>
      <c r="O44" s="92"/>
      <c r="P44" s="84"/>
      <c r="Q44" s="84"/>
      <c r="R44" s="84"/>
      <c r="S44" s="84"/>
      <c r="V44" s="84"/>
      <c r="W44" s="84"/>
      <c r="X44" s="84"/>
    </row>
    <row r="45" spans="2:24" s="65" customFormat="1">
      <c r="B45" s="89" t="s">
        <v>42</v>
      </c>
      <c r="C45" s="90">
        <f>0.000185182*C37</f>
        <v>0</v>
      </c>
      <c r="D45" s="91" t="s">
        <v>43</v>
      </c>
      <c r="E45" s="84"/>
      <c r="F45" s="21"/>
      <c r="G45" s="84"/>
      <c r="H45" s="84"/>
      <c r="I45" s="84"/>
      <c r="J45" s="84"/>
      <c r="K45" s="84"/>
      <c r="L45" s="92"/>
      <c r="M45" s="92"/>
      <c r="N45" s="92"/>
      <c r="O45" s="92"/>
      <c r="P45" s="84"/>
      <c r="Q45" s="84"/>
      <c r="R45" s="84"/>
      <c r="S45" s="84"/>
      <c r="V45" s="84"/>
      <c r="W45" s="84"/>
      <c r="X45" s="84"/>
    </row>
    <row r="46" spans="2:24" s="65" customFormat="1">
      <c r="B46" s="89" t="s">
        <v>44</v>
      </c>
      <c r="C46" s="97">
        <v>1</v>
      </c>
      <c r="D46" s="91" t="s">
        <v>45</v>
      </c>
      <c r="E46" s="84"/>
      <c r="F46" s="83"/>
      <c r="G46" s="83"/>
      <c r="H46" s="84"/>
      <c r="I46" s="84"/>
      <c r="J46" s="84"/>
      <c r="K46" s="84"/>
      <c r="L46" s="84"/>
      <c r="M46" s="84"/>
      <c r="N46" s="84"/>
      <c r="O46" s="84"/>
      <c r="P46" s="84"/>
      <c r="Q46" s="83"/>
      <c r="R46" s="83"/>
      <c r="S46" s="104"/>
      <c r="V46" s="84"/>
      <c r="W46" s="84"/>
      <c r="X46" s="84"/>
    </row>
    <row r="47" spans="2:24" s="65" customFormat="1">
      <c r="B47" s="89" t="s">
        <v>46</v>
      </c>
      <c r="C47" s="97">
        <v>0.65</v>
      </c>
      <c r="D47" s="91"/>
      <c r="E47" s="84"/>
      <c r="F47" s="84"/>
      <c r="G47" s="84"/>
      <c r="H47" s="84"/>
      <c r="I47" s="84"/>
      <c r="J47" s="84"/>
      <c r="K47" s="84"/>
      <c r="L47" s="84"/>
      <c r="M47" s="84"/>
      <c r="N47" s="84"/>
      <c r="O47" s="84"/>
      <c r="P47" s="84"/>
      <c r="Q47" s="83"/>
      <c r="R47" s="84"/>
      <c r="S47" s="103"/>
    </row>
    <row r="48" spans="2:24" s="65" customFormat="1">
      <c r="B48" s="89" t="s">
        <v>47</v>
      </c>
      <c r="C48" s="98">
        <f>'Baseline Cycling Losses'!C54</f>
        <v>20</v>
      </c>
      <c r="D48" s="91" t="s">
        <v>48</v>
      </c>
      <c r="E48" s="84"/>
      <c r="F48" s="84"/>
      <c r="G48" s="84"/>
      <c r="H48" s="84"/>
      <c r="I48" s="84"/>
      <c r="J48" s="84"/>
      <c r="K48" s="84"/>
      <c r="L48" s="83"/>
      <c r="M48" s="83"/>
      <c r="N48" s="83"/>
      <c r="O48" s="83"/>
      <c r="P48" s="84"/>
      <c r="Q48" s="82"/>
      <c r="R48" s="82"/>
      <c r="S48" s="82"/>
    </row>
    <row r="49" spans="2:19" s="65" customFormat="1">
      <c r="B49" s="89" t="s">
        <v>49</v>
      </c>
      <c r="C49" s="97">
        <f>IF(Inputs!D15="Steam",((INDEX('H2O P sat'!$B$2:$B$58,MATCH(C44+14.7,'H2O P sat'!$A$2:$A$58)+1,1)-INDEX('H2O P sat'!$B$2:$B$58,MATCH(C44+14.7,'H2O P sat'!$A$2:$A$58),1))/(INDEX('H2O P sat'!$A$2:$A$58,MATCH(C44+14.7,'H2O P sat'!$A$2:$A$58)+1,1)-INDEX('H2O P sat'!$A$2:$A$58,MATCH(C44+14.7,'H2O P sat'!$A$2:$A$58),1))*(C44+14.7-INDEX('H2O P sat'!$A$2:$A$58,MATCH(C44+14.7,'H2O P sat'!$A$2:$A$58),1)))+INDEX('H2O P sat'!$B$2:$B$58,MATCH(C44+14.7,'H2O P sat'!$A$2:$A$58),1),Inputs!#REF!+5)</f>
        <v>258.22480000000002</v>
      </c>
      <c r="D49" s="99" t="s">
        <v>9</v>
      </c>
      <c r="E49" s="84"/>
      <c r="F49" s="21"/>
      <c r="G49" s="84"/>
      <c r="H49" s="84"/>
      <c r="I49" s="84"/>
      <c r="J49" s="84"/>
      <c r="K49" s="84"/>
      <c r="L49" s="92"/>
      <c r="M49" s="92"/>
      <c r="N49" s="92"/>
      <c r="O49" s="92"/>
      <c r="P49" s="84"/>
      <c r="Q49" s="83"/>
      <c r="R49" s="104"/>
      <c r="S49" s="83"/>
    </row>
    <row r="50" spans="2:19" s="65" customFormat="1" ht="13.5" thickBot="1">
      <c r="B50" s="100" t="s">
        <v>50</v>
      </c>
      <c r="C50" s="101">
        <f>IF(Inputs!D15="Steam",((INDEX('H2O P sat'!$B$2:$B$58,MATCH(C43+14.7,'H2O P sat'!$A$2:$A$58)+1,1)-INDEX('H2O P sat'!$B$2:$B$58,MATCH(C43+14.7,'H2O P sat'!$A$2:$A$58),1))/(INDEX('H2O P sat'!$A$2:$A$58,MATCH(C43+14.7,'H2O P sat'!$A$2:$A$58)+1,1)-INDEX('H2O P sat'!$A$2:$A$58,MATCH(C43+14.7,'H2O P sat'!$A$2:$A$58),1))*(C43+14.7-INDEX('H2O P sat'!$A$2:$A$58,MATCH(C43+14.7,'H2O P sat'!$A$2:$A$58),1)))+INDEX('H2O P sat'!$B$2:$B$58,MATCH(C43+14.7,'H2O P sat'!$A$2:$A$58),1),Inputs!#REF!)</f>
        <v>249.1088</v>
      </c>
      <c r="D50" s="102" t="s">
        <v>9</v>
      </c>
      <c r="E50" s="84"/>
      <c r="F50" s="21"/>
      <c r="G50" s="84"/>
      <c r="H50" s="84"/>
      <c r="I50" s="84"/>
      <c r="J50" s="84"/>
      <c r="K50" s="84"/>
      <c r="L50" s="92"/>
      <c r="M50" s="92"/>
      <c r="N50" s="92"/>
      <c r="O50" s="92"/>
      <c r="P50" s="84"/>
      <c r="Q50" s="83"/>
      <c r="R50" s="104"/>
      <c r="S50" s="83"/>
    </row>
    <row r="51" spans="2:19" s="65" customFormat="1" ht="13.5" thickBot="1">
      <c r="B51" s="84"/>
      <c r="C51" s="84"/>
      <c r="D51" s="84"/>
      <c r="E51" s="84"/>
      <c r="F51" s="21"/>
      <c r="G51" s="84"/>
      <c r="H51" s="84"/>
      <c r="I51" s="84"/>
      <c r="J51" s="84"/>
      <c r="K51" s="84"/>
      <c r="L51" s="92"/>
      <c r="M51" s="92"/>
      <c r="N51" s="92"/>
      <c r="O51" s="92"/>
      <c r="P51" s="84"/>
      <c r="Q51" s="83"/>
      <c r="R51" s="92"/>
      <c r="S51" s="83"/>
    </row>
    <row r="52" spans="2:19" s="65" customFormat="1" ht="13.5" thickBot="1">
      <c r="B52" s="86" t="s">
        <v>12</v>
      </c>
      <c r="C52" s="105">
        <f>Inputs!$E$16/33450</f>
        <v>0</v>
      </c>
      <c r="D52" s="88" t="s">
        <v>25</v>
      </c>
      <c r="E52" s="84"/>
      <c r="F52" s="21"/>
      <c r="G52" s="84"/>
      <c r="H52" s="84"/>
      <c r="I52" s="84"/>
      <c r="J52" s="84"/>
      <c r="K52" s="84"/>
      <c r="L52" s="92"/>
      <c r="M52" s="92"/>
      <c r="N52" s="92"/>
      <c r="O52" s="92"/>
      <c r="P52" s="84"/>
      <c r="Q52" s="83"/>
      <c r="R52" s="92"/>
      <c r="S52" s="83"/>
    </row>
    <row r="53" spans="2:19" s="65" customFormat="1">
      <c r="B53" s="89" t="s">
        <v>4</v>
      </c>
      <c r="C53" s="90">
        <f>C52*33450*1</f>
        <v>0</v>
      </c>
      <c r="D53" s="91" t="s">
        <v>32</v>
      </c>
      <c r="E53" s="83"/>
      <c r="F53" s="21"/>
      <c r="G53" s="84"/>
      <c r="H53" s="84"/>
      <c r="I53" s="84"/>
      <c r="J53" s="84"/>
      <c r="K53" s="84"/>
      <c r="L53" s="92"/>
      <c r="M53" s="92"/>
      <c r="N53" s="92"/>
      <c r="O53" s="92"/>
      <c r="P53" s="84"/>
      <c r="Q53" s="83"/>
      <c r="R53" s="106"/>
      <c r="S53" s="83"/>
    </row>
    <row r="54" spans="2:19" s="65" customFormat="1">
      <c r="B54" s="89" t="s">
        <v>111</v>
      </c>
      <c r="C54" s="90">
        <f>Proposed!AB28</f>
        <v>0</v>
      </c>
      <c r="D54" s="91" t="s">
        <v>110</v>
      </c>
      <c r="E54" s="83"/>
      <c r="F54" s="21"/>
      <c r="G54" s="84"/>
      <c r="H54" s="84"/>
      <c r="I54" s="84"/>
      <c r="J54" s="84"/>
      <c r="K54" s="84"/>
      <c r="L54" s="92"/>
      <c r="M54" s="92"/>
      <c r="N54" s="92"/>
      <c r="O54" s="92"/>
      <c r="P54" s="84"/>
      <c r="Q54" s="84"/>
      <c r="R54" s="107"/>
      <c r="S54" s="84"/>
    </row>
    <row r="55" spans="2:19" s="65" customFormat="1">
      <c r="B55" s="89" t="s">
        <v>112</v>
      </c>
      <c r="C55" s="90">
        <f>SUMIF(Proposed!Y7:Y27,"=1",Proposed!$C$7:$C$27)</f>
        <v>0</v>
      </c>
      <c r="D55" s="91" t="s">
        <v>110</v>
      </c>
      <c r="E55" s="92"/>
      <c r="F55" s="21"/>
      <c r="G55" s="84"/>
      <c r="H55" s="84"/>
      <c r="I55" s="84"/>
      <c r="J55" s="84"/>
      <c r="K55" s="84"/>
      <c r="L55" s="92"/>
      <c r="M55" s="92"/>
      <c r="N55" s="92"/>
      <c r="O55" s="92"/>
      <c r="P55" s="84"/>
      <c r="Q55" s="84"/>
      <c r="R55" s="108"/>
      <c r="S55" s="84"/>
    </row>
    <row r="56" spans="2:19" s="65" customFormat="1">
      <c r="B56" s="89" t="s">
        <v>113</v>
      </c>
      <c r="C56" s="90" t="e">
        <f>(C54/C55)*Proposed!AB$28</f>
        <v>#DIV/0!</v>
      </c>
      <c r="D56" s="91" t="s">
        <v>110</v>
      </c>
      <c r="E56" s="84"/>
      <c r="F56" s="21"/>
      <c r="G56" s="84"/>
      <c r="H56" s="84"/>
      <c r="I56" s="84"/>
      <c r="J56" s="84"/>
      <c r="K56" s="84"/>
      <c r="L56" s="92"/>
      <c r="M56" s="92"/>
      <c r="N56" s="92"/>
      <c r="O56" s="92"/>
      <c r="P56" s="84"/>
      <c r="Q56" s="84"/>
      <c r="R56" s="84"/>
      <c r="S56" s="84"/>
    </row>
    <row r="57" spans="2:19" s="65" customFormat="1">
      <c r="B57" s="89" t="s">
        <v>75</v>
      </c>
      <c r="C57" s="90">
        <v>30</v>
      </c>
      <c r="D57" s="91" t="s">
        <v>143</v>
      </c>
      <c r="E57" s="84"/>
      <c r="F57" s="21"/>
      <c r="G57" s="84"/>
      <c r="H57" s="84"/>
      <c r="I57" s="84"/>
      <c r="J57" s="84"/>
      <c r="K57" s="84"/>
      <c r="L57" s="92"/>
      <c r="M57" s="92"/>
      <c r="N57" s="92"/>
      <c r="O57" s="92"/>
      <c r="P57" s="84"/>
      <c r="Q57" s="84"/>
      <c r="R57" s="84"/>
      <c r="S57" s="84"/>
    </row>
    <row r="58" spans="2:19" s="65" customFormat="1">
      <c r="B58" s="89" t="s">
        <v>142</v>
      </c>
      <c r="C58" s="90">
        <v>60</v>
      </c>
      <c r="D58" s="91" t="s">
        <v>143</v>
      </c>
      <c r="E58" s="84"/>
      <c r="F58" s="21"/>
      <c r="G58" s="84"/>
      <c r="H58" s="84"/>
      <c r="I58" s="84"/>
      <c r="J58" s="84"/>
      <c r="K58" s="84"/>
      <c r="L58" s="92"/>
      <c r="M58" s="92"/>
      <c r="N58" s="92"/>
      <c r="O58" s="92"/>
      <c r="P58" s="84"/>
      <c r="Q58" s="82"/>
      <c r="R58" s="82"/>
      <c r="S58" s="82"/>
    </row>
    <row r="59" spans="2:19" s="65" customFormat="1">
      <c r="B59" s="89" t="s">
        <v>39</v>
      </c>
      <c r="C59" s="96">
        <f>'Baseline Cycling Losses'!C67</f>
        <v>14.7</v>
      </c>
      <c r="D59" s="91" t="s">
        <v>40</v>
      </c>
      <c r="E59" s="84"/>
      <c r="F59" s="21"/>
      <c r="G59" s="84"/>
      <c r="H59" s="84"/>
      <c r="I59" s="84"/>
      <c r="J59" s="84"/>
      <c r="K59" s="84"/>
      <c r="L59" s="92"/>
      <c r="M59" s="92"/>
      <c r="N59" s="92"/>
      <c r="O59" s="92"/>
      <c r="P59" s="84"/>
      <c r="Q59" s="83"/>
      <c r="R59" s="92"/>
      <c r="S59" s="83"/>
    </row>
    <row r="60" spans="2:19" s="65" customFormat="1">
      <c r="B60" s="89" t="s">
        <v>41</v>
      </c>
      <c r="C60" s="96">
        <f>C59+5</f>
        <v>19.7</v>
      </c>
      <c r="D60" s="91" t="s">
        <v>40</v>
      </c>
      <c r="E60" s="84"/>
      <c r="F60" s="21"/>
      <c r="G60" s="84"/>
      <c r="H60" s="84"/>
      <c r="I60" s="84"/>
      <c r="J60" s="84"/>
      <c r="K60" s="84"/>
      <c r="L60" s="92"/>
      <c r="M60" s="92"/>
      <c r="N60" s="92"/>
      <c r="O60" s="92"/>
      <c r="P60" s="84"/>
      <c r="Q60" s="83"/>
      <c r="R60" s="93"/>
      <c r="S60" s="83"/>
    </row>
    <row r="61" spans="2:19" s="65" customFormat="1">
      <c r="B61" s="89" t="s">
        <v>42</v>
      </c>
      <c r="C61" s="90">
        <f>0.000185182*C53</f>
        <v>0</v>
      </c>
      <c r="D61" s="91" t="s">
        <v>43</v>
      </c>
      <c r="E61" s="84"/>
      <c r="F61" s="21"/>
      <c r="G61" s="84"/>
      <c r="H61" s="84"/>
      <c r="I61" s="84"/>
      <c r="J61" s="84"/>
      <c r="K61" s="84"/>
      <c r="L61" s="92"/>
      <c r="M61" s="92"/>
      <c r="N61" s="92"/>
      <c r="O61" s="92"/>
      <c r="P61" s="84"/>
      <c r="Q61" s="83"/>
      <c r="R61" s="92"/>
      <c r="S61" s="83"/>
    </row>
    <row r="62" spans="2:19" s="65" customFormat="1">
      <c r="B62" s="89" t="s">
        <v>44</v>
      </c>
      <c r="C62" s="97">
        <v>1</v>
      </c>
      <c r="D62" s="91" t="s">
        <v>45</v>
      </c>
      <c r="E62" s="84"/>
      <c r="F62" s="21"/>
      <c r="G62" s="84"/>
      <c r="H62" s="84"/>
      <c r="I62" s="84"/>
      <c r="J62" s="84"/>
      <c r="K62" s="84"/>
      <c r="L62" s="92"/>
      <c r="M62" s="92"/>
      <c r="N62" s="92"/>
      <c r="O62" s="92"/>
      <c r="P62" s="84"/>
      <c r="Q62" s="83"/>
      <c r="R62" s="92"/>
      <c r="S62" s="83"/>
    </row>
    <row r="63" spans="2:19" s="65" customFormat="1">
      <c r="B63" s="89" t="s">
        <v>46</v>
      </c>
      <c r="C63" s="97">
        <v>0.65</v>
      </c>
      <c r="D63" s="91"/>
      <c r="E63" s="84"/>
      <c r="F63" s="21"/>
      <c r="G63" s="84"/>
      <c r="H63" s="84"/>
      <c r="I63" s="84"/>
      <c r="J63" s="84"/>
      <c r="K63" s="84"/>
      <c r="L63" s="92"/>
      <c r="M63" s="92"/>
      <c r="N63" s="92"/>
      <c r="O63" s="92"/>
      <c r="P63" s="84"/>
      <c r="Q63" s="84"/>
      <c r="R63" s="108"/>
      <c r="S63" s="84"/>
    </row>
    <row r="64" spans="2:19" s="65" customFormat="1">
      <c r="B64" s="89" t="s">
        <v>47</v>
      </c>
      <c r="C64" s="98">
        <f>'Baseline Cycling Losses'!C72</f>
        <v>20</v>
      </c>
      <c r="D64" s="91" t="s">
        <v>48</v>
      </c>
      <c r="E64" s="84"/>
      <c r="F64" s="21"/>
      <c r="G64" s="84"/>
      <c r="H64" s="84"/>
      <c r="I64" s="84"/>
      <c r="J64" s="84"/>
      <c r="K64" s="84"/>
      <c r="L64" s="92"/>
      <c r="M64" s="92"/>
      <c r="N64" s="92"/>
      <c r="O64" s="92"/>
      <c r="P64" s="84"/>
      <c r="Q64" s="84"/>
      <c r="R64" s="84"/>
      <c r="S64" s="84"/>
    </row>
    <row r="65" spans="2:39" s="65" customFormat="1">
      <c r="B65" s="89" t="s">
        <v>49</v>
      </c>
      <c r="C65" s="97">
        <f>IF(Inputs!D16="Steam",((INDEX('H2O P sat'!$B$2:$B$58,MATCH(C60+14.7,'H2O P sat'!$A$2:$A$58)+1,1)-INDEX('H2O P sat'!$B$2:$B$58,MATCH(C60+14.7,'H2O P sat'!$A$2:$A$58),1))/(INDEX('H2O P sat'!$A$2:$A$58,MATCH(C60+14.7,'H2O P sat'!$A$2:$A$58)+1,1)-INDEX('H2O P sat'!$A$2:$A$58,MATCH(C60+14.7,'H2O P sat'!$A$2:$A$58),1))*(C60+14.7-INDEX('H2O P sat'!$A$2:$A$58,MATCH(C60+14.7,'H2O P sat'!$A$2:$A$58),1)))+INDEX('H2O P sat'!$B$2:$B$58,MATCH(C60+14.7,'H2O P sat'!$A$2:$A$58),1),Inputs!#REF!+5)</f>
        <v>258.22480000000002</v>
      </c>
      <c r="D65" s="99" t="s">
        <v>9</v>
      </c>
      <c r="E65" s="84"/>
      <c r="F65" s="21"/>
      <c r="G65" s="84"/>
      <c r="H65" s="84"/>
      <c r="I65" s="84"/>
      <c r="J65" s="84"/>
      <c r="K65" s="84"/>
      <c r="L65" s="92"/>
      <c r="M65" s="92"/>
      <c r="N65" s="92"/>
      <c r="O65" s="92"/>
      <c r="P65" s="84"/>
      <c r="Q65" s="83"/>
      <c r="R65" s="104"/>
      <c r="S65" s="83"/>
    </row>
    <row r="66" spans="2:39" s="65" customFormat="1" ht="13.5" thickBot="1">
      <c r="B66" s="100" t="s">
        <v>50</v>
      </c>
      <c r="C66" s="101">
        <f>IF(Inputs!D16="Steam",((INDEX('H2O P sat'!$B$2:$B$58,MATCH(C59+14.7,'H2O P sat'!$A$2:$A$58)+1,1)-INDEX('H2O P sat'!$B$2:$B$58,MATCH(C59+14.7,'H2O P sat'!$A$2:$A$58),1))/(INDEX('H2O P sat'!$A$2:$A$58,MATCH(C59+14.7,'H2O P sat'!$A$2:$A$58)+1,1)-INDEX('H2O P sat'!$A$2:$A$58,MATCH(C59+14.7,'H2O P sat'!$A$2:$A$58),1))*(C59+14.7-INDEX('H2O P sat'!$A$2:$A$58,MATCH(C59+14.7,'H2O P sat'!$A$2:$A$58),1)))+INDEX('H2O P sat'!$B$2:$B$58,MATCH(C59+14.7,'H2O P sat'!$A$2:$A$58),1),Inputs!#REF!)</f>
        <v>249.1088</v>
      </c>
      <c r="D66" s="102" t="s">
        <v>9</v>
      </c>
      <c r="E66" s="84"/>
      <c r="F66" s="21"/>
      <c r="G66" s="84"/>
      <c r="H66" s="84"/>
      <c r="I66" s="84"/>
      <c r="J66" s="84"/>
      <c r="K66" s="84"/>
      <c r="L66" s="92"/>
      <c r="M66" s="92"/>
      <c r="N66" s="92"/>
      <c r="O66" s="92"/>
      <c r="P66" s="84"/>
      <c r="Q66" s="109"/>
      <c r="R66" s="110"/>
      <c r="S66" s="109"/>
    </row>
    <row r="67" spans="2:39" s="65" customFormat="1">
      <c r="B67" s="84"/>
      <c r="C67" s="84"/>
      <c r="D67" s="84"/>
      <c r="E67" s="84"/>
      <c r="F67" s="21"/>
      <c r="G67" s="84"/>
      <c r="H67" s="84"/>
      <c r="I67" s="84"/>
      <c r="J67" s="84"/>
      <c r="K67" s="84"/>
      <c r="L67" s="92"/>
      <c r="M67" s="92"/>
      <c r="N67" s="92"/>
      <c r="O67" s="92"/>
      <c r="P67" s="84"/>
      <c r="Q67" s="109"/>
      <c r="R67" s="111"/>
      <c r="S67" s="84"/>
    </row>
    <row r="68" spans="2:39" s="65" customFormat="1">
      <c r="B68" s="84"/>
      <c r="C68" s="84"/>
      <c r="D68" s="84"/>
      <c r="E68" s="84"/>
      <c r="F68" s="21"/>
      <c r="G68" s="84"/>
      <c r="H68" s="84"/>
      <c r="I68" s="84"/>
      <c r="J68" s="84"/>
      <c r="K68" s="84"/>
      <c r="L68" s="92"/>
      <c r="M68" s="92"/>
      <c r="N68" s="92"/>
      <c r="O68" s="92"/>
      <c r="P68" s="84"/>
      <c r="Q68" s="84"/>
      <c r="R68" s="84"/>
      <c r="S68" s="84"/>
    </row>
    <row r="69" spans="2:39" s="65" customFormat="1">
      <c r="B69" s="84"/>
      <c r="C69" s="84"/>
      <c r="D69" s="84"/>
      <c r="E69" s="84"/>
      <c r="F69" s="21"/>
      <c r="G69" s="84"/>
      <c r="H69" s="84"/>
      <c r="I69" s="84"/>
      <c r="J69" s="84"/>
      <c r="K69" s="84"/>
      <c r="L69" s="92"/>
      <c r="M69" s="92"/>
      <c r="N69" s="92"/>
      <c r="O69" s="92"/>
      <c r="P69" s="84"/>
      <c r="Q69" s="84"/>
      <c r="R69" s="84"/>
      <c r="S69" s="84"/>
    </row>
    <row r="70" spans="2:39" s="65" customFormat="1">
      <c r="B70" s="84"/>
      <c r="C70" s="84"/>
      <c r="D70" s="84"/>
      <c r="E70" s="84"/>
      <c r="F70" s="21"/>
      <c r="G70" s="84"/>
      <c r="H70" s="84"/>
      <c r="I70" s="84"/>
      <c r="J70" s="84"/>
      <c r="K70" s="84"/>
      <c r="L70" s="92"/>
      <c r="M70" s="92"/>
      <c r="N70" s="92"/>
      <c r="O70" s="92"/>
      <c r="P70" s="84"/>
      <c r="Q70" s="84"/>
      <c r="R70" s="84"/>
      <c r="S70" s="84"/>
    </row>
    <row r="71" spans="2:39" s="65" customFormat="1">
      <c r="B71" s="84"/>
      <c r="C71" s="84"/>
      <c r="D71" s="84"/>
      <c r="E71" s="84"/>
      <c r="F71" s="84"/>
      <c r="G71" s="84"/>
      <c r="H71" s="84"/>
      <c r="I71" s="84"/>
      <c r="J71" s="84"/>
      <c r="K71" s="84"/>
      <c r="L71" s="84"/>
      <c r="M71" s="84"/>
      <c r="N71" s="84"/>
      <c r="O71" s="84"/>
      <c r="P71" s="84"/>
      <c r="Q71" s="84"/>
      <c r="R71" s="84"/>
      <c r="S71" s="84"/>
    </row>
    <row r="72" spans="2:39" s="65" customFormat="1">
      <c r="B72" s="84"/>
      <c r="C72" s="84"/>
      <c r="D72" s="84"/>
      <c r="E72" s="84"/>
      <c r="F72" s="84"/>
      <c r="G72" s="84"/>
      <c r="H72" s="84"/>
      <c r="I72" s="84"/>
      <c r="J72" s="84"/>
      <c r="K72" s="84"/>
      <c r="L72" s="84"/>
      <c r="M72" s="84"/>
      <c r="N72" s="84"/>
      <c r="O72" s="84"/>
      <c r="P72" s="84"/>
      <c r="Q72" s="84"/>
      <c r="R72" s="84"/>
      <c r="S72" s="84"/>
      <c r="AJ72" s="84"/>
      <c r="AK72" s="84"/>
      <c r="AL72" s="84"/>
      <c r="AM72" s="84"/>
    </row>
    <row r="73" spans="2:39" s="65" customFormat="1">
      <c r="B73" s="84"/>
      <c r="C73" s="84"/>
      <c r="D73" s="84"/>
      <c r="E73" s="84"/>
      <c r="F73" s="84"/>
      <c r="G73" s="84"/>
      <c r="H73" s="84"/>
      <c r="I73" s="84"/>
      <c r="J73" s="84"/>
      <c r="K73" s="84"/>
      <c r="L73" s="84"/>
      <c r="M73" s="84"/>
      <c r="N73" s="84"/>
      <c r="O73" s="84"/>
      <c r="P73" s="84"/>
      <c r="Q73" s="84"/>
      <c r="R73" s="84"/>
      <c r="S73" s="84"/>
      <c r="AJ73" s="84"/>
      <c r="AK73" s="84"/>
      <c r="AL73" s="84"/>
      <c r="AM73" s="84"/>
    </row>
    <row r="74" spans="2:39" s="65" customFormat="1">
      <c r="B74" s="84"/>
      <c r="C74" s="84"/>
      <c r="D74" s="84"/>
      <c r="E74" s="84"/>
      <c r="F74" s="84"/>
      <c r="G74" s="84"/>
      <c r="H74" s="84"/>
      <c r="I74" s="84"/>
      <c r="J74" s="84"/>
      <c r="K74" s="84"/>
      <c r="L74" s="84"/>
      <c r="M74" s="84"/>
      <c r="N74" s="84"/>
      <c r="O74" s="84"/>
      <c r="P74" s="84"/>
      <c r="Q74" s="84"/>
      <c r="R74" s="84"/>
      <c r="S74" s="84"/>
      <c r="AJ74" s="84"/>
      <c r="AK74" s="84"/>
      <c r="AL74" s="84"/>
      <c r="AM74" s="84"/>
    </row>
    <row r="75" spans="2:39" s="65" customFormat="1">
      <c r="B75" s="84"/>
      <c r="C75" s="84"/>
      <c r="D75" s="84"/>
      <c r="E75" s="84"/>
      <c r="F75" s="84"/>
      <c r="G75" s="84"/>
      <c r="H75" s="84"/>
      <c r="I75" s="84"/>
      <c r="J75" s="84"/>
      <c r="K75" s="84"/>
      <c r="L75" s="84"/>
      <c r="M75" s="84"/>
      <c r="N75" s="84"/>
      <c r="O75" s="84"/>
      <c r="P75" s="84"/>
      <c r="Q75" s="84"/>
      <c r="R75" s="84"/>
      <c r="S75" s="84"/>
      <c r="AJ75" s="84"/>
      <c r="AK75" s="84"/>
      <c r="AL75" s="84"/>
      <c r="AM75" s="84"/>
    </row>
    <row r="76" spans="2:39" s="65" customFormat="1">
      <c r="B76" s="84"/>
      <c r="C76" s="84"/>
      <c r="D76" s="84"/>
      <c r="E76" s="84"/>
      <c r="F76" s="84"/>
      <c r="G76" s="84"/>
      <c r="H76" s="84"/>
      <c r="I76" s="84"/>
      <c r="J76" s="84"/>
      <c r="K76" s="84"/>
      <c r="L76" s="84"/>
      <c r="M76" s="84"/>
      <c r="N76" s="84"/>
      <c r="O76" s="84"/>
      <c r="P76" s="84"/>
      <c r="Q76" s="84"/>
      <c r="R76" s="84"/>
      <c r="S76" s="84"/>
      <c r="AJ76" s="84"/>
      <c r="AK76" s="84"/>
      <c r="AL76" s="84"/>
      <c r="AM76" s="84"/>
    </row>
    <row r="77" spans="2:39" s="65" customFormat="1">
      <c r="B77" s="84"/>
      <c r="C77" s="84"/>
      <c r="D77" s="84"/>
      <c r="E77" s="84"/>
      <c r="F77" s="84"/>
      <c r="G77" s="84"/>
      <c r="H77" s="84"/>
      <c r="I77" s="84"/>
      <c r="J77" s="84"/>
      <c r="K77" s="84"/>
      <c r="L77" s="84"/>
      <c r="M77" s="84"/>
      <c r="N77" s="84"/>
      <c r="O77" s="84"/>
      <c r="P77" s="84"/>
      <c r="Q77" s="84"/>
      <c r="R77" s="84"/>
      <c r="S77" s="84"/>
      <c r="AJ77" s="84"/>
      <c r="AK77" s="84"/>
      <c r="AL77" s="84"/>
      <c r="AM77" s="84"/>
    </row>
    <row r="79" spans="2:39">
      <c r="B79" s="83"/>
      <c r="C79" s="104"/>
    </row>
    <row r="80" spans="2:39">
      <c r="B80" s="83"/>
      <c r="C80" s="92"/>
    </row>
    <row r="81" spans="2:4">
      <c r="B81" s="83"/>
      <c r="C81" s="112"/>
      <c r="D81" s="83"/>
    </row>
  </sheetData>
  <sortState ref="F5:G26">
    <sortCondition ref="F5:F26"/>
  </sortState>
  <customSheetViews>
    <customSheetView guid="{E7ACAE69-9EF1-4C13-8DE7-715E540F83CD}" scale="90" colorId="22" state="hidden">
      <pageMargins left="1.5" right="0.50800000000000001" top="0.38100000000000001" bottom="0.51" header="0.5" footer="0.5"/>
      <pageSetup scale="82" orientation="portrait" horizontalDpi="300" verticalDpi="300" r:id="rId1"/>
      <headerFooter alignWithMargins="0"/>
    </customSheetView>
  </customSheetViews>
  <mergeCells count="5">
    <mergeCell ref="B3:D3"/>
    <mergeCell ref="F3:O3"/>
    <mergeCell ref="P3:W3"/>
    <mergeCell ref="X3:AE3"/>
    <mergeCell ref="AF3:AM3"/>
  </mergeCells>
  <pageMargins left="1.5" right="0.50800000000000001" top="0.38100000000000001" bottom="0.51" header="0.5" footer="0.5"/>
  <pageSetup scale="82"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S26"/>
  <sheetViews>
    <sheetView zoomScale="90" zoomScaleNormal="90" workbookViewId="0">
      <selection activeCell="B6" sqref="B6:S26"/>
    </sheetView>
  </sheetViews>
  <sheetFormatPr defaultRowHeight="12.75"/>
  <cols>
    <col min="1" max="1" width="2.85546875" style="18" customWidth="1"/>
    <col min="2" max="2" width="4.7109375" style="18" bestFit="1" customWidth="1"/>
    <col min="3" max="3" width="12.28515625" style="18" customWidth="1"/>
    <col min="4" max="4" width="6" style="18" bestFit="1" customWidth="1"/>
    <col min="5" max="5" width="7.7109375" style="18" bestFit="1" customWidth="1"/>
    <col min="6" max="6" width="6" style="18" bestFit="1" customWidth="1"/>
    <col min="7" max="7" width="7.7109375" style="18" bestFit="1" customWidth="1"/>
    <col min="8" max="8" width="6" style="18" bestFit="1" customWidth="1"/>
    <col min="9" max="9" width="7.7109375" style="18" bestFit="1" customWidth="1"/>
    <col min="10" max="10" width="7" style="18" customWidth="1"/>
    <col min="11" max="11" width="7.7109375" style="18" bestFit="1" customWidth="1"/>
    <col min="12" max="12" width="6" style="18" bestFit="1" customWidth="1"/>
    <col min="13" max="13" width="7.7109375" style="27" bestFit="1" customWidth="1"/>
    <col min="14" max="14" width="6" style="27" bestFit="1" customWidth="1"/>
    <col min="15" max="15" width="7" style="27" bestFit="1" customWidth="1"/>
    <col min="16" max="16" width="6" style="27" bestFit="1" customWidth="1"/>
    <col min="17" max="17" width="7.7109375" style="27" bestFit="1" customWidth="1"/>
    <col min="18" max="18" width="6" style="27" bestFit="1" customWidth="1"/>
    <col min="19" max="19" width="7.7109375" style="18" bestFit="1" customWidth="1"/>
    <col min="20" max="16384" width="9.140625" style="18"/>
  </cols>
  <sheetData>
    <row r="1" spans="2:19" ht="13.5" thickBot="1"/>
    <row r="2" spans="2:19" ht="13.5" thickBot="1">
      <c r="B2" s="694" t="str">
        <f>Inputs!C2</f>
        <v>Chicago O'Hare</v>
      </c>
      <c r="C2" s="695"/>
      <c r="D2" s="689" t="s">
        <v>23</v>
      </c>
      <c r="E2" s="690"/>
      <c r="F2" s="690"/>
      <c r="G2" s="690"/>
      <c r="H2" s="690"/>
      <c r="I2" s="690"/>
      <c r="J2" s="690"/>
      <c r="K2" s="691"/>
      <c r="L2" s="689" t="s">
        <v>24</v>
      </c>
      <c r="M2" s="690"/>
      <c r="N2" s="690"/>
      <c r="O2" s="690"/>
      <c r="P2" s="690"/>
      <c r="Q2" s="690"/>
      <c r="R2" s="690"/>
      <c r="S2" s="691"/>
    </row>
    <row r="3" spans="2:19" ht="13.5" thickBot="1">
      <c r="B3" s="696"/>
      <c r="C3" s="697"/>
      <c r="D3" s="687" t="str">
        <f>"Boiler #"&amp;Inputs!B6</f>
        <v>Boiler #</v>
      </c>
      <c r="E3" s="693"/>
      <c r="F3" s="692" t="str">
        <f>"Boiler #"&amp;Inputs!B7</f>
        <v>Boiler #</v>
      </c>
      <c r="G3" s="693"/>
      <c r="H3" s="692" t="str">
        <f>"Boiler #"&amp;Inputs!B8</f>
        <v>Boiler #</v>
      </c>
      <c r="I3" s="693"/>
      <c r="J3" s="692" t="str">
        <f>"Boiler #"&amp;Inputs!B9</f>
        <v>Boiler #</v>
      </c>
      <c r="K3" s="693"/>
      <c r="L3" s="687" t="str">
        <f>"Boiler #"&amp;Inputs!B13</f>
        <v>Boiler #</v>
      </c>
      <c r="M3" s="687"/>
      <c r="N3" s="692" t="str">
        <f>"Boiler #"&amp;Inputs!B14</f>
        <v>Boiler #</v>
      </c>
      <c r="O3" s="693"/>
      <c r="P3" s="687" t="str">
        <f>"Boiler #"&amp;Inputs!B15</f>
        <v>Boiler #</v>
      </c>
      <c r="Q3" s="688"/>
      <c r="R3" s="687" t="str">
        <f>"Boiler #"&amp;Inputs!B16</f>
        <v>Boiler #</v>
      </c>
      <c r="S3" s="688"/>
    </row>
    <row r="4" spans="2:19" ht="13.5" thickBot="1">
      <c r="B4" s="698"/>
      <c r="C4" s="699"/>
      <c r="D4" s="44">
        <f>Inputs!E6/10^6</f>
        <v>0</v>
      </c>
      <c r="E4" s="42" t="s">
        <v>87</v>
      </c>
      <c r="F4" s="43">
        <f>Inputs!E7/10^6</f>
        <v>0</v>
      </c>
      <c r="G4" s="42" t="s">
        <v>87</v>
      </c>
      <c r="H4" s="43">
        <f>Inputs!E8/10^6</f>
        <v>0</v>
      </c>
      <c r="I4" s="42" t="s">
        <v>87</v>
      </c>
      <c r="J4" s="43">
        <f>Inputs!E9/10^6</f>
        <v>0</v>
      </c>
      <c r="K4" s="42" t="s">
        <v>87</v>
      </c>
      <c r="L4" s="51">
        <f>Inputs!E13/10^6</f>
        <v>0</v>
      </c>
      <c r="M4" s="51" t="s">
        <v>87</v>
      </c>
      <c r="N4" s="52">
        <f>Inputs!E14/10^6</f>
        <v>0</v>
      </c>
      <c r="O4" s="53" t="s">
        <v>87</v>
      </c>
      <c r="P4" s="54">
        <f>Inputs!E15/10^6</f>
        <v>0</v>
      </c>
      <c r="Q4" s="28" t="s">
        <v>87</v>
      </c>
      <c r="R4" s="54">
        <f>Inputs!E16/10^6</f>
        <v>0</v>
      </c>
      <c r="S4" s="28" t="s">
        <v>87</v>
      </c>
    </row>
    <row r="5" spans="2:19" ht="39" thickBot="1">
      <c r="B5" s="47" t="s">
        <v>13</v>
      </c>
      <c r="C5" s="48" t="s">
        <v>14</v>
      </c>
      <c r="D5" s="49" t="s">
        <v>73</v>
      </c>
      <c r="E5" s="55" t="s">
        <v>96</v>
      </c>
      <c r="F5" s="50" t="s">
        <v>73</v>
      </c>
      <c r="G5" s="55" t="s">
        <v>96</v>
      </c>
      <c r="H5" s="50" t="s">
        <v>73</v>
      </c>
      <c r="I5" s="55" t="s">
        <v>96</v>
      </c>
      <c r="J5" s="50" t="s">
        <v>73</v>
      </c>
      <c r="K5" s="55" t="s">
        <v>96</v>
      </c>
      <c r="L5" s="217" t="s">
        <v>73</v>
      </c>
      <c r="M5" s="218" t="s">
        <v>96</v>
      </c>
      <c r="N5" s="219" t="s">
        <v>73</v>
      </c>
      <c r="O5" s="218" t="s">
        <v>96</v>
      </c>
      <c r="P5" s="220" t="s">
        <v>73</v>
      </c>
      <c r="Q5" s="221" t="s">
        <v>96</v>
      </c>
      <c r="R5" s="220" t="s">
        <v>73</v>
      </c>
      <c r="S5" s="221" t="s">
        <v>96</v>
      </c>
    </row>
    <row r="6" spans="2:19">
      <c r="B6" s="252">
        <v>-10</v>
      </c>
      <c r="C6" s="38">
        <v>7</v>
      </c>
      <c r="D6" s="35">
        <f>Baseline!E7</f>
        <v>0</v>
      </c>
      <c r="E6" s="56" t="e">
        <f>IF(D6&lt;=0.2,(INDEX('AMBA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Chart'!$D$5:$J$5,1,MATCH(D6,'AMBA Radiation Loss Chart'!$D$5:$J$5)+1),'AMBA Radiation Loss Chart'!$D$5:$J$5))-INDEX('AMBA Radiation Loss Chart'!$D$6:$J$20,MATCH(INDEX('AMBA Radiation Loss Chart'!$C$6:$C$22,MATCH(D$4,'AMBA Radiation Loss Chart'!$C$6:$C$22),1),'AMBA Radiation Loss Chart'!$C$6:$C$22),MATCH(INDEX('AMBA Radiation Loss Chart'!$D$5:$J$5,1,MATCH(D6,'AMBA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Chart'!$D$5:$J$5,1,MATCH(D6,'AMBA Radiation Loss Chart'!$D$5:$J$5)+1),'AMBA Radiation Loss Chart'!$D$5:$J$5)))-((INDEX('AMBA Radiation Loss Chart'!$D$6:$J$20,MATCH(INDEX('AMBA Radiation Loss Chart'!$C$6:$C$22,MATCH(D$4,'AMBA Radiation Loss Chart'!$C$6:$C$22)+1,1),'AMBA Radiation Loss Chart'!$C$6:$C$22),MATCH(INDEX('AMBA Radiation Loss Chart'!$D$5:$J$5,1,MATCH(D6,'AMBA Radiation Loss Chart'!$D$5:$J$5)),'AMBA Radiation Loss Chart'!$D$5:$J$5))-INDEX('AMBA Radiation Loss Chart'!$D$6:$J$20,MATCH(INDEX('AMBA Radiation Loss Chart'!$C$6:$C$22,MATCH(D$4,'AMBA Radiation Loss Chart'!$C$6:$C$22),1),'AMBA Radiation Loss Chart'!$C$6:$C$22),MATCH(INDEX('AMBA Radiation Loss Chart'!$D$5:$J$5,1,MATCH(D6,'AMBA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Chart'!$D$5:$J$5,1,MATCH(D6,'AMBA Radiation Loss Chart'!$D$5:$J$5)),'AMBA Radiation Loss Chart'!$D$5:$J$5))))/(INDEX('AMBA Radiation Loss Chart'!$D$5:$J$5,1,MATCH(D6,'AMBA Radiation Loss Chart'!$D$5:$J$5)+1)-INDEX('AMBA Radiation Loss Chart'!$D$5:$J$5,1,MATCH(D6,'AMBA Radiation Loss Chart'!$D$5:$J$5)))*(D6-INDEX('AMBA Radiation Loss Chart'!$D$5:$J$5,1,MATCH(D6,'AMBA Radiation Loss Chart'!$D$5:$J$5)+1))+((INDEX('AMBA Radiation Loss Chart'!$D$6:$J$20,MATCH(INDEX('AMBA Radiation Loss Chart'!$C$6:$C$22,MATCH(D$4,'AMBA Radiation Loss Chart'!$C$6:$C$22)+1,1),'AMBA Radiation Loss Chart'!$C$6:$C$22),MATCH(INDEX('AMBA Radiation Loss Chart'!$D$5:$J$5,1,MATCH(D6,'AMBA Radiation Loss Chart'!$D$5:$J$5)+1),'AMBA Radiation Loss Chart'!$D$5:$J$5))-INDEX('AMBA Radiation Loss Chart'!$D$6:$J$20,MATCH(INDEX('AMBA Radiation Loss Chart'!$C$6:$C$22,MATCH(D$4,'AMBA Radiation Loss Chart'!$C$6:$C$22),1),'AMBA Radiation Loss Chart'!$C$6:$C$22),MATCH(INDEX('AMBA Radiation Loss Chart'!$D$5:$J$5,1,MATCH(D6,'AMBA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Chart'!$D$5:$J$5,1,MATCH(D6,'AMBA Radiation Loss Chart'!$D$5:$J$5)+1),'AMBA Radiation Loss Chart'!$D$5:$J$5))))/100</f>
        <v>#N/A</v>
      </c>
      <c r="F6" s="26">
        <f>Baseline!L7</f>
        <v>0</v>
      </c>
      <c r="G6" s="56" t="e">
        <f>IF(F6&lt;=0.2,(INDEX('AMBA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Chart'!$D$5:$J$5,1,MATCH(F6,'AMBA Radiation Loss Chart'!$D$5:$J$5)+1),'AMBA Radiation Loss Chart'!$D$5:$J$5))-INDEX('AMBA Radiation Loss Chart'!$D$6:$J$20,MATCH(INDEX('AMBA Radiation Loss Chart'!$C$6:$C$22,MATCH(F$4,'AMBA Radiation Loss Chart'!$C$6:$C$22),1),'AMBA Radiation Loss Chart'!$C$6:$C$22),MATCH(INDEX('AMBA Radiation Loss Chart'!$D$5:$J$5,1,MATCH(F6,'AMBA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Chart'!$D$5:$J$5,1,MATCH(F6,'AMBA Radiation Loss Chart'!$D$5:$J$5)+1),'AMBA Radiation Loss Chart'!$D$5:$J$5)))-((INDEX('AMBA Radiation Loss Chart'!$D$6:$J$20,MATCH(INDEX('AMBA Radiation Loss Chart'!$C$6:$C$22,MATCH(F$4,'AMBA Radiation Loss Chart'!$C$6:$C$22)+1,1),'AMBA Radiation Loss Chart'!$C$6:$C$22),MATCH(INDEX('AMBA Radiation Loss Chart'!$D$5:$J$5,1,MATCH(F6,'AMBA Radiation Loss Chart'!$D$5:$J$5)),'AMBA Radiation Loss Chart'!$D$5:$J$5))-INDEX('AMBA Radiation Loss Chart'!$D$6:$J$20,MATCH(INDEX('AMBA Radiation Loss Chart'!$C$6:$C$22,MATCH(F$4,'AMBA Radiation Loss Chart'!$C$6:$C$22),1),'AMBA Radiation Loss Chart'!$C$6:$C$22),MATCH(INDEX('AMBA Radiation Loss Chart'!$D$5:$J$5,1,MATCH(F6,'AMBA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Chart'!$D$5:$J$5,1,MATCH(F6,'AMBA Radiation Loss Chart'!$D$5:$J$5)),'AMBA Radiation Loss Chart'!$D$5:$J$5))))/(INDEX('AMBA Radiation Loss Chart'!$D$5:$J$5,1,MATCH(F6,'AMBA Radiation Loss Chart'!$D$5:$J$5)+1)-INDEX('AMBA Radiation Loss Chart'!$D$5:$J$5,1,MATCH(F6,'AMBA Radiation Loss Chart'!$D$5:$J$5)))*(F6-INDEX('AMBA Radiation Loss Chart'!$D$5:$J$5,1,MATCH(F6,'AMBA Radiation Loss Chart'!$D$5:$J$5)+1))+((INDEX('AMBA Radiation Loss Chart'!$D$6:$J$20,MATCH(INDEX('AMBA Radiation Loss Chart'!$C$6:$C$22,MATCH(F$4,'AMBA Radiation Loss Chart'!$C$6:$C$22)+1,1),'AMBA Radiation Loss Chart'!$C$6:$C$22),MATCH(INDEX('AMBA Radiation Loss Chart'!$D$5:$J$5,1,MATCH(F6,'AMBA Radiation Loss Chart'!$D$5:$J$5)+1),'AMBA Radiation Loss Chart'!$D$5:$J$5))-INDEX('AMBA Radiation Loss Chart'!$D$6:$J$20,MATCH(INDEX('AMBA Radiation Loss Chart'!$C$6:$C$22,MATCH(F$4,'AMBA Radiation Loss Chart'!$C$6:$C$22),1),'AMBA Radiation Loss Chart'!$C$6:$C$22),MATCH(INDEX('AMBA Radiation Loss Chart'!$D$5:$J$5,1,MATCH(F6,'AMBA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Chart'!$D$5:$J$5,1,MATCH(F6,'AMBA Radiation Loss Chart'!$D$5:$J$5)+1),'AMBA Radiation Loss Chart'!$D$5:$J$5))))/100</f>
        <v>#N/A</v>
      </c>
      <c r="H6" s="26">
        <f>Baseline!S7</f>
        <v>0</v>
      </c>
      <c r="I6" s="56" t="e">
        <f>IF(H6&lt;=0.2,(INDEX('AMBA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Chart'!$D$5:$J$5,1,MATCH(H6,'AMBA Radiation Loss Chart'!$D$5:$J$5)+1),'AMBA Radiation Loss Chart'!$D$5:$J$5))-INDEX('AMBA Radiation Loss Chart'!$D$6:$J$20,MATCH(INDEX('AMBA Radiation Loss Chart'!$C$6:$C$22,MATCH(H$4,'AMBA Radiation Loss Chart'!$C$6:$C$22),1),'AMBA Radiation Loss Chart'!$C$6:$C$22),MATCH(INDEX('AMBA Radiation Loss Chart'!$D$5:$J$5,1,MATCH(H6,'AMBA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Chart'!$D$5:$J$5,1,MATCH(H6,'AMBA Radiation Loss Chart'!$D$5:$J$5)+1),'AMBA Radiation Loss Chart'!$D$5:$J$5)))-((INDEX('AMBA Radiation Loss Chart'!$D$6:$J$20,MATCH(INDEX('AMBA Radiation Loss Chart'!$C$6:$C$22,MATCH(H$4,'AMBA Radiation Loss Chart'!$C$6:$C$22)+1,1),'AMBA Radiation Loss Chart'!$C$6:$C$22),MATCH(INDEX('AMBA Radiation Loss Chart'!$D$5:$J$5,1,MATCH(H6,'AMBA Radiation Loss Chart'!$D$5:$J$5)),'AMBA Radiation Loss Chart'!$D$5:$J$5))-INDEX('AMBA Radiation Loss Chart'!$D$6:$J$20,MATCH(INDEX('AMBA Radiation Loss Chart'!$C$6:$C$22,MATCH(H$4,'AMBA Radiation Loss Chart'!$C$6:$C$22),1),'AMBA Radiation Loss Chart'!$C$6:$C$22),MATCH(INDEX('AMBA Radiation Loss Chart'!$D$5:$J$5,1,MATCH(H6,'AMBA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Chart'!$D$5:$J$5,1,MATCH(H6,'AMBA Radiation Loss Chart'!$D$5:$J$5)),'AMBA Radiation Loss Chart'!$D$5:$J$5))))/(INDEX('AMBA Radiation Loss Chart'!$D$5:$J$5,1,MATCH(H6,'AMBA Radiation Loss Chart'!$D$5:$J$5)+1)-INDEX('AMBA Radiation Loss Chart'!$D$5:$J$5,1,MATCH(H6,'AMBA Radiation Loss Chart'!$D$5:$J$5)))*(H6-INDEX('AMBA Radiation Loss Chart'!$D$5:$J$5,1,MATCH(H6,'AMBA Radiation Loss Chart'!$D$5:$J$5)+1))+((INDEX('AMBA Radiation Loss Chart'!$D$6:$J$20,MATCH(INDEX('AMBA Radiation Loss Chart'!$C$6:$C$22,MATCH(H$4,'AMBA Radiation Loss Chart'!$C$6:$C$22)+1,1),'AMBA Radiation Loss Chart'!$C$6:$C$22),MATCH(INDEX('AMBA Radiation Loss Chart'!$D$5:$J$5,1,MATCH(H6,'AMBA Radiation Loss Chart'!$D$5:$J$5)+1),'AMBA Radiation Loss Chart'!$D$5:$J$5))-INDEX('AMBA Radiation Loss Chart'!$D$6:$J$20,MATCH(INDEX('AMBA Radiation Loss Chart'!$C$6:$C$22,MATCH(H$4,'AMBA Radiation Loss Chart'!$C$6:$C$22),1),'AMBA Radiation Loss Chart'!$C$6:$C$22),MATCH(INDEX('AMBA Radiation Loss Chart'!$D$5:$J$5,1,MATCH(H6,'AMBA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Chart'!$D$5:$J$5,1,MATCH(H6,'AMBA Radiation Loss Chart'!$D$5:$J$5)+1),'AMBA Radiation Loss Chart'!$D$5:$J$5))))/100</f>
        <v>#N/A</v>
      </c>
      <c r="J6" s="255">
        <f>Baseline!Z7</f>
        <v>0</v>
      </c>
      <c r="K6" s="59" t="e">
        <f>IF(J6&lt;0.2,(INDEX('AMBA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Chart'!$D$5:$J$5,1,MATCH(J6,'AMBA Radiation Loss Chart'!$D$5:$J$5)+1),'AMBA Radiation Loss Chart'!$D$5:$J$5))-INDEX('AMBA Radiation Loss Chart'!$D$6:$J$20,MATCH(INDEX('AMBA Radiation Loss Chart'!$C$6:$C$22,MATCH(J$4,'AMBA Radiation Loss Chart'!$C$6:$C$22),1),'AMBA Radiation Loss Chart'!$C$6:$C$22),MATCH(INDEX('AMBA Radiation Loss Chart'!$D$5:$J$5,1,MATCH(J6,'AMBA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Chart'!$D$5:$J$5,1,MATCH(J6,'AMBA Radiation Loss Chart'!$D$5:$J$5)+1),'AMBA Radiation Loss Chart'!$D$5:$J$5)))-((INDEX('AMBA Radiation Loss Chart'!$D$6:$J$20,MATCH(INDEX('AMBA Radiation Loss Chart'!$C$6:$C$22,MATCH(J$4,'AMBA Radiation Loss Chart'!$C$6:$C$22)+1,1),'AMBA Radiation Loss Chart'!$C$6:$C$22),MATCH(INDEX('AMBA Radiation Loss Chart'!$D$5:$J$5,1,MATCH(J6,'AMBA Radiation Loss Chart'!$D$5:$J$5)),'AMBA Radiation Loss Chart'!$D$5:$J$5))-INDEX('AMBA Radiation Loss Chart'!$D$6:$J$20,MATCH(INDEX('AMBA Radiation Loss Chart'!$C$6:$C$22,MATCH(J$4,'AMBA Radiation Loss Chart'!$C$6:$C$22),1),'AMBA Radiation Loss Chart'!$C$6:$C$22),MATCH(INDEX('AMBA Radiation Loss Chart'!$D$5:$J$5,1,MATCH(J6,'AMBA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Chart'!$D$5:$J$5,1,MATCH(J6,'AMBA Radiation Loss Chart'!$D$5:$J$5)),'AMBA Radiation Loss Chart'!$D$5:$J$5))))/(INDEX('AMBA Radiation Loss Chart'!$D$5:$J$5,1,MATCH(J6,'AMBA Radiation Loss Chart'!$D$5:$J$5)+1)-INDEX('AMBA Radiation Loss Chart'!$D$5:$J$5,1,MATCH(J6,'AMBA Radiation Loss Chart'!$D$5:$J$5)))*(J6-INDEX('AMBA Radiation Loss Chart'!$D$5:$J$5,1,MATCH(J6,'AMBA Radiation Loss Chart'!$D$5:$J$5)+1))+((INDEX('AMBA Radiation Loss Chart'!$D$6:$J$20,MATCH(INDEX('AMBA Radiation Loss Chart'!$C$6:$C$22,MATCH(J$4,'AMBA Radiation Loss Chart'!$C$6:$C$22)+1,1),'AMBA Radiation Loss Chart'!$C$6:$C$22),MATCH(INDEX('AMBA Radiation Loss Chart'!$D$5:$J$5,1,MATCH(J6,'AMBA Radiation Loss Chart'!$D$5:$J$5)+1),'AMBA Radiation Loss Chart'!$D$5:$J$5))-INDEX('AMBA Radiation Loss Chart'!$D$6:$J$20,MATCH(INDEX('AMBA Radiation Loss Chart'!$C$6:$C$22,MATCH(J$4,'AMBA Radiation Loss Chart'!$C$6:$C$22),1),'AMBA Radiation Loss Chart'!$C$6:$C$22),MATCH(INDEX('AMBA Radiation Loss Chart'!$D$5:$J$5,1,MATCH(J6,'AMBA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Chart'!$D$5:$J$5,1,MATCH(J6,'AMBA Radiation Loss Chart'!$D$5:$J$5)+1),'AMBA Radiation Loss Chart'!$D$5:$J$5))))/100</f>
        <v>#N/A</v>
      </c>
      <c r="L6" s="35" t="e">
        <f>Proposed!E7</f>
        <v>#DIV/0!</v>
      </c>
      <c r="M6" s="56" t="e">
        <f>IF(L6&lt;=0.2,(INDEX('AMBA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Chart'!$D$5:$J$5,1,MATCH(L6,'AMBA Radiation Loss Chart'!$D$5:$J$5)+1),'AMBA Radiation Loss Chart'!$D$5:$J$5))-INDEX('AMBA Radiation Loss Chart'!$D$6:$J$20,MATCH(INDEX('AMBA Radiation Loss Chart'!$C$6:$C$22,MATCH(L$4,'AMBA Radiation Loss Chart'!$C$6:$C$22),1),'AMBA Radiation Loss Chart'!$C$6:$C$22),MATCH(INDEX('AMBA Radiation Loss Chart'!$D$5:$J$5,1,MATCH(L6,'AMBA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Chart'!$D$5:$J$5,1,MATCH(L6,'AMBA Radiation Loss Chart'!$D$5:$J$5)+1),'AMBA Radiation Loss Chart'!$D$5:$J$5)))-((INDEX('AMBA Radiation Loss Chart'!$D$6:$J$20,MATCH(INDEX('AMBA Radiation Loss Chart'!$C$6:$C$22,MATCH(L$4,'AMBA Radiation Loss Chart'!$C$6:$C$22)+1,1),'AMBA Radiation Loss Chart'!$C$6:$C$22),MATCH(INDEX('AMBA Radiation Loss Chart'!$D$5:$J$5,1,MATCH(L6,'AMBA Radiation Loss Chart'!$D$5:$J$5)),'AMBA Radiation Loss Chart'!$D$5:$J$5))-INDEX('AMBA Radiation Loss Chart'!$D$6:$J$20,MATCH(INDEX('AMBA Radiation Loss Chart'!$C$6:$C$22,MATCH(L$4,'AMBA Radiation Loss Chart'!$C$6:$C$22),1),'AMBA Radiation Loss Chart'!$C$6:$C$22),MATCH(INDEX('AMBA Radiation Loss Chart'!$D$5:$J$5,1,MATCH(L6,'AMBA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Chart'!$D$5:$J$5,1,MATCH(L6,'AMBA Radiation Loss Chart'!$D$5:$J$5)),'AMBA Radiation Loss Chart'!$D$5:$J$5))))/(INDEX('AMBA Radiation Loss Chart'!$D$5:$J$5,1,MATCH(L6,'AMBA Radiation Loss Chart'!$D$5:$J$5)+1)-INDEX('AMBA Radiation Loss Chart'!$D$5:$J$5,1,MATCH(L6,'AMBA Radiation Loss Chart'!$D$5:$J$5)))*(L6-INDEX('AMBA Radiation Loss Chart'!$D$5:$J$5,1,MATCH(L6,'AMBA Radiation Loss Chart'!$D$5:$J$5)+1))+((INDEX('AMBA Radiation Loss Chart'!$D$6:$J$20,MATCH(INDEX('AMBA Radiation Loss Chart'!$C$6:$C$22,MATCH(L$4,'AMBA Radiation Loss Chart'!$C$6:$C$22)+1,1),'AMBA Radiation Loss Chart'!$C$6:$C$22),MATCH(INDEX('AMBA Radiation Loss Chart'!$D$5:$J$5,1,MATCH(L6,'AMBA Radiation Loss Chart'!$D$5:$J$5)+1),'AMBA Radiation Loss Chart'!$D$5:$J$5))-INDEX('AMBA Radiation Loss Chart'!$D$6:$J$20,MATCH(INDEX('AMBA Radiation Loss Chart'!$C$6:$C$22,MATCH(L$4,'AMBA Radiation Loss Chart'!$C$6:$C$22),1),'AMBA Radiation Loss Chart'!$C$6:$C$22),MATCH(INDEX('AMBA Radiation Loss Chart'!$D$5:$J$5,1,MATCH(L6,'AMBA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Chart'!$D$5:$J$5,1,MATCH(L6,'AMBA Radiation Loss Chart'!$D$5:$J$5)+1),'AMBA Radiation Loss Chart'!$D$5:$J$5))))/100</f>
        <v>#DIV/0!</v>
      </c>
      <c r="N6" s="26" t="e">
        <f>Proposed!L7</f>
        <v>#DIV/0!</v>
      </c>
      <c r="O6" s="56" t="e">
        <f>IF(N6&lt;=0.2,(INDEX('AMBA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Chart'!$D$5:$J$5,1,MATCH(N6,'AMBA Radiation Loss Chart'!$D$5:$J$5)+1),'AMBA Radiation Loss Chart'!$D$5:$J$5))-INDEX('AMBA Radiation Loss Chart'!$D$6:$J$20,MATCH(INDEX('AMBA Radiation Loss Chart'!$C$6:$C$22,MATCH(N$4,'AMBA Radiation Loss Chart'!$C$6:$C$22),1),'AMBA Radiation Loss Chart'!$C$6:$C$22),MATCH(INDEX('AMBA Radiation Loss Chart'!$D$5:$J$5,1,MATCH(N6,'AMBA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Chart'!$D$5:$J$5,1,MATCH(N6,'AMBA Radiation Loss Chart'!$D$5:$J$5)+1),'AMBA Radiation Loss Chart'!$D$5:$J$5)))-((INDEX('AMBA Radiation Loss Chart'!$D$6:$J$20,MATCH(INDEX('AMBA Radiation Loss Chart'!$C$6:$C$22,MATCH(N$4,'AMBA Radiation Loss Chart'!$C$6:$C$22)+1,1),'AMBA Radiation Loss Chart'!$C$6:$C$22),MATCH(INDEX('AMBA Radiation Loss Chart'!$D$5:$J$5,1,MATCH(N6,'AMBA Radiation Loss Chart'!$D$5:$J$5)),'AMBA Radiation Loss Chart'!$D$5:$J$5))-INDEX('AMBA Radiation Loss Chart'!$D$6:$J$20,MATCH(INDEX('AMBA Radiation Loss Chart'!$C$6:$C$22,MATCH(N$4,'AMBA Radiation Loss Chart'!$C$6:$C$22),1),'AMBA Radiation Loss Chart'!$C$6:$C$22),MATCH(INDEX('AMBA Radiation Loss Chart'!$D$5:$J$5,1,MATCH(N6,'AMBA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Chart'!$D$5:$J$5,1,MATCH(N6,'AMBA Radiation Loss Chart'!$D$5:$J$5)),'AMBA Radiation Loss Chart'!$D$5:$J$5))))/(INDEX('AMBA Radiation Loss Chart'!$D$5:$J$5,1,MATCH(N6,'AMBA Radiation Loss Chart'!$D$5:$J$5)+1)-INDEX('AMBA Radiation Loss Chart'!$D$5:$J$5,1,MATCH(N6,'AMBA Radiation Loss Chart'!$D$5:$J$5)))*(N6-INDEX('AMBA Radiation Loss Chart'!$D$5:$J$5,1,MATCH(N6,'AMBA Radiation Loss Chart'!$D$5:$J$5)+1))+((INDEX('AMBA Radiation Loss Chart'!$D$6:$J$20,MATCH(INDEX('AMBA Radiation Loss Chart'!$C$6:$C$22,MATCH(N$4,'AMBA Radiation Loss Chart'!$C$6:$C$22)+1,1),'AMBA Radiation Loss Chart'!$C$6:$C$22),MATCH(INDEX('AMBA Radiation Loss Chart'!$D$5:$J$5,1,MATCH(N6,'AMBA Radiation Loss Chart'!$D$5:$J$5)+1),'AMBA Radiation Loss Chart'!$D$5:$J$5))-INDEX('AMBA Radiation Loss Chart'!$D$6:$J$20,MATCH(INDEX('AMBA Radiation Loss Chart'!$C$6:$C$22,MATCH(N$4,'AMBA Radiation Loss Chart'!$C$6:$C$22),1),'AMBA Radiation Loss Chart'!$C$6:$C$22),MATCH(INDEX('AMBA Radiation Loss Chart'!$D$5:$J$5,1,MATCH(N6,'AMBA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Chart'!$D$5:$J$5,1,MATCH(N6,'AMBA Radiation Loss Chart'!$D$5:$J$5)+1),'AMBA Radiation Loss Chart'!$D$5:$J$5))))/100</f>
        <v>#DIV/0!</v>
      </c>
      <c r="P6" s="26" t="e">
        <f>Proposed!S7</f>
        <v>#DIV/0!</v>
      </c>
      <c r="Q6" s="214" t="e">
        <f>IF(P6&lt;=0.2,(INDEX('AMBA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Chart'!$D$5:$J$5,1,MATCH(P6,'AMBA Radiation Loss Chart'!$D$5:$J$5)+1),'AMBA Radiation Loss Chart'!$D$5:$J$5))-INDEX('AMBA Radiation Loss Chart'!$D$6:$J$20,MATCH(INDEX('AMBA Radiation Loss Chart'!$C$6:$C$22,MATCH(P$4,'AMBA Radiation Loss Chart'!$C$6:$C$22),1),'AMBA Radiation Loss Chart'!$C$6:$C$22),MATCH(INDEX('AMBA Radiation Loss Chart'!$D$5:$J$5,1,MATCH(P6,'AMBA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Chart'!$D$5:$J$5,1,MATCH(P6,'AMBA Radiation Loss Chart'!$D$5:$J$5)+1),'AMBA Radiation Loss Chart'!$D$5:$J$5)))-((INDEX('AMBA Radiation Loss Chart'!$D$6:$J$20,MATCH(INDEX('AMBA Radiation Loss Chart'!$C$6:$C$22,MATCH(P$4,'AMBA Radiation Loss Chart'!$C$6:$C$22)+1,1),'AMBA Radiation Loss Chart'!$C$6:$C$22),MATCH(INDEX('AMBA Radiation Loss Chart'!$D$5:$J$5,1,MATCH(P6,'AMBA Radiation Loss Chart'!$D$5:$J$5)),'AMBA Radiation Loss Chart'!$D$5:$J$5))-INDEX('AMBA Radiation Loss Chart'!$D$6:$J$20,MATCH(INDEX('AMBA Radiation Loss Chart'!$C$6:$C$22,MATCH(P$4,'AMBA Radiation Loss Chart'!$C$6:$C$22),1),'AMBA Radiation Loss Chart'!$C$6:$C$22),MATCH(INDEX('AMBA Radiation Loss Chart'!$D$5:$J$5,1,MATCH(P6,'AMBA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Chart'!$D$5:$J$5,1,MATCH(P6,'AMBA Radiation Loss Chart'!$D$5:$J$5)),'AMBA Radiation Loss Chart'!$D$5:$J$5))))/(INDEX('AMBA Radiation Loss Chart'!$D$5:$J$5,1,MATCH(P6,'AMBA Radiation Loss Chart'!$D$5:$J$5)+1)-INDEX('AMBA Radiation Loss Chart'!$D$5:$J$5,1,MATCH(P6,'AMBA Radiation Loss Chart'!$D$5:$J$5)))*(P6-INDEX('AMBA Radiation Loss Chart'!$D$5:$J$5,1,MATCH(P6,'AMBA Radiation Loss Chart'!$D$5:$J$5)+1))+((INDEX('AMBA Radiation Loss Chart'!$D$6:$J$20,MATCH(INDEX('AMBA Radiation Loss Chart'!$C$6:$C$22,MATCH(P$4,'AMBA Radiation Loss Chart'!$C$6:$C$22)+1,1),'AMBA Radiation Loss Chart'!$C$6:$C$22),MATCH(INDEX('AMBA Radiation Loss Chart'!$D$5:$J$5,1,MATCH(P6,'AMBA Radiation Loss Chart'!$D$5:$J$5)+1),'AMBA Radiation Loss Chart'!$D$5:$J$5))-INDEX('AMBA Radiation Loss Chart'!$D$6:$J$20,MATCH(INDEX('AMBA Radiation Loss Chart'!$C$6:$C$22,MATCH(P$4,'AMBA Radiation Loss Chart'!$C$6:$C$22),1),'AMBA Radiation Loss Chart'!$C$6:$C$22),MATCH(INDEX('AMBA Radiation Loss Chart'!$D$5:$J$5,1,MATCH(P6,'AMBA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Chart'!$D$5:$J$5,1,MATCH(P6,'AMBA Radiation Loss Chart'!$D$5:$J$5)+1),'AMBA Radiation Loss Chart'!$D$5:$J$5))))/100</f>
        <v>#DIV/0!</v>
      </c>
      <c r="R6" s="255" t="e">
        <f>Proposed!Z7</f>
        <v>#DIV/0!</v>
      </c>
      <c r="S6" s="59" t="e">
        <f>IF(R6&lt;=0.2,(INDEX('AMBA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Chart'!$D$5:$J$5,1,MATCH(R6,'AMBA Radiation Loss Chart'!$D$5:$J$5)+1),'AMBA Radiation Loss Chart'!$D$5:$J$5))-INDEX('AMBA Radiation Loss Chart'!$D$6:$J$20,MATCH(INDEX('AMBA Radiation Loss Chart'!$C$6:$C$22,MATCH(R$4,'AMBA Radiation Loss Chart'!$C$6:$C$22),1),'AMBA Radiation Loss Chart'!$C$6:$C$22),MATCH(INDEX('AMBA Radiation Loss Chart'!$D$5:$J$5,1,MATCH(R6,'AMBA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Chart'!$D$5:$J$5,1,MATCH(R6,'AMBA Radiation Loss Chart'!$D$5:$J$5)+1),'AMBA Radiation Loss Chart'!$D$5:$J$5)))-((INDEX('AMBA Radiation Loss Chart'!$D$6:$J$20,MATCH(INDEX('AMBA Radiation Loss Chart'!$C$6:$C$22,MATCH(R$4,'AMBA Radiation Loss Chart'!$C$6:$C$22)+1,1),'AMBA Radiation Loss Chart'!$C$6:$C$22),MATCH(INDEX('AMBA Radiation Loss Chart'!$D$5:$J$5,1,MATCH(R6,'AMBA Radiation Loss Chart'!$D$5:$J$5)),'AMBA Radiation Loss Chart'!$D$5:$J$5))-INDEX('AMBA Radiation Loss Chart'!$D$6:$J$20,MATCH(INDEX('AMBA Radiation Loss Chart'!$C$6:$C$22,MATCH(R$4,'AMBA Radiation Loss Chart'!$C$6:$C$22),1),'AMBA Radiation Loss Chart'!$C$6:$C$22),MATCH(INDEX('AMBA Radiation Loss Chart'!$D$5:$J$5,1,MATCH(R6,'AMBA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Chart'!$D$5:$J$5,1,MATCH(R6,'AMBA Radiation Loss Chart'!$D$5:$J$5)),'AMBA Radiation Loss Chart'!$D$5:$J$5))))/(INDEX('AMBA Radiation Loss Chart'!$D$5:$J$5,1,MATCH(R6,'AMBA Radiation Loss Chart'!$D$5:$J$5)+1)-INDEX('AMBA Radiation Loss Chart'!$D$5:$J$5,1,MATCH(R6,'AMBA Radiation Loss Chart'!$D$5:$J$5)))*(R6-INDEX('AMBA Radiation Loss Chart'!$D$5:$J$5,1,MATCH(R6,'AMBA Radiation Loss Chart'!$D$5:$J$5)+1))+((INDEX('AMBA Radiation Loss Chart'!$D$6:$J$20,MATCH(INDEX('AMBA Radiation Loss Chart'!$C$6:$C$22,MATCH(R$4,'AMBA Radiation Loss Chart'!$C$6:$C$22)+1,1),'AMBA Radiation Loss Chart'!$C$6:$C$22),MATCH(INDEX('AMBA Radiation Loss Chart'!$D$5:$J$5,1,MATCH(R6,'AMBA Radiation Loss Chart'!$D$5:$J$5)+1),'AMBA Radiation Loss Chart'!$D$5:$J$5))-INDEX('AMBA Radiation Loss Chart'!$D$6:$J$20,MATCH(INDEX('AMBA Radiation Loss Chart'!$C$6:$C$22,MATCH(R$4,'AMBA Radiation Loss Chart'!$C$6:$C$22),1),'AMBA Radiation Loss Chart'!$C$6:$C$22),MATCH(INDEX('AMBA Radiation Loss Chart'!$D$5:$J$5,1,MATCH(R6,'AMBA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Chart'!$D$5:$J$5,1,MATCH(R6,'AMBA Radiation Loss Chart'!$D$5:$J$5)+1),'AMBA Radiation Loss Chart'!$D$5:$J$5))))/100</f>
        <v>#DIV/0!</v>
      </c>
    </row>
    <row r="7" spans="2:19">
      <c r="B7" s="253">
        <v>-5</v>
      </c>
      <c r="C7" s="39">
        <v>9</v>
      </c>
      <c r="D7" s="36">
        <f>Baseline!E8</f>
        <v>0</v>
      </c>
      <c r="E7" s="57" t="e">
        <f>IF(D7&lt;=0.2,(INDEX('AMBA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Chart'!$D$5:$J$5,1,MATCH(D7,'AMBA Radiation Loss Chart'!$D$5:$J$5)+1),'AMBA Radiation Loss Chart'!$D$5:$J$5))-INDEX('AMBA Radiation Loss Chart'!$D$6:$J$20,MATCH(INDEX('AMBA Radiation Loss Chart'!$C$6:$C$22,MATCH(D$4,'AMBA Radiation Loss Chart'!$C$6:$C$22),1),'AMBA Radiation Loss Chart'!$C$6:$C$22),MATCH(INDEX('AMBA Radiation Loss Chart'!$D$5:$J$5,1,MATCH(D7,'AMBA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Chart'!$D$5:$J$5,1,MATCH(D7,'AMBA Radiation Loss Chart'!$D$5:$J$5)+1),'AMBA Radiation Loss Chart'!$D$5:$J$5)))-((INDEX('AMBA Radiation Loss Chart'!$D$6:$J$20,MATCH(INDEX('AMBA Radiation Loss Chart'!$C$6:$C$22,MATCH(D$4,'AMBA Radiation Loss Chart'!$C$6:$C$22)+1,1),'AMBA Radiation Loss Chart'!$C$6:$C$22),MATCH(INDEX('AMBA Radiation Loss Chart'!$D$5:$J$5,1,MATCH(D7,'AMBA Radiation Loss Chart'!$D$5:$J$5)),'AMBA Radiation Loss Chart'!$D$5:$J$5))-INDEX('AMBA Radiation Loss Chart'!$D$6:$J$20,MATCH(INDEX('AMBA Radiation Loss Chart'!$C$6:$C$22,MATCH(D$4,'AMBA Radiation Loss Chart'!$C$6:$C$22),1),'AMBA Radiation Loss Chart'!$C$6:$C$22),MATCH(INDEX('AMBA Radiation Loss Chart'!$D$5:$J$5,1,MATCH(D7,'AMBA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Chart'!$D$5:$J$5,1,MATCH(D7,'AMBA Radiation Loss Chart'!$D$5:$J$5)),'AMBA Radiation Loss Chart'!$D$5:$J$5))))/(INDEX('AMBA Radiation Loss Chart'!$D$5:$J$5,1,MATCH(D7,'AMBA Radiation Loss Chart'!$D$5:$J$5)+1)-INDEX('AMBA Radiation Loss Chart'!$D$5:$J$5,1,MATCH(D7,'AMBA Radiation Loss Chart'!$D$5:$J$5)))*(D7-INDEX('AMBA Radiation Loss Chart'!$D$5:$J$5,1,MATCH(D7,'AMBA Radiation Loss Chart'!$D$5:$J$5)+1))+((INDEX('AMBA Radiation Loss Chart'!$D$6:$J$20,MATCH(INDEX('AMBA Radiation Loss Chart'!$C$6:$C$22,MATCH(D$4,'AMBA Radiation Loss Chart'!$C$6:$C$22)+1,1),'AMBA Radiation Loss Chart'!$C$6:$C$22),MATCH(INDEX('AMBA Radiation Loss Chart'!$D$5:$J$5,1,MATCH(D7,'AMBA Radiation Loss Chart'!$D$5:$J$5)+1),'AMBA Radiation Loss Chart'!$D$5:$J$5))-INDEX('AMBA Radiation Loss Chart'!$D$6:$J$20,MATCH(INDEX('AMBA Radiation Loss Chart'!$C$6:$C$22,MATCH(D$4,'AMBA Radiation Loss Chart'!$C$6:$C$22),1),'AMBA Radiation Loss Chart'!$C$6:$C$22),MATCH(INDEX('AMBA Radiation Loss Chart'!$D$5:$J$5,1,MATCH(D7,'AMBA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Chart'!$D$5:$J$5,1,MATCH(D7,'AMBA Radiation Loss Chart'!$D$5:$J$5)+1),'AMBA Radiation Loss Chart'!$D$5:$J$5))))/100</f>
        <v>#N/A</v>
      </c>
      <c r="F7" s="31">
        <f>Baseline!L8</f>
        <v>0</v>
      </c>
      <c r="G7" s="57" t="e">
        <f>IF(F7&lt;=0.2,(INDEX('AMBA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Chart'!$D$5:$J$5,1,MATCH(F7,'AMBA Radiation Loss Chart'!$D$5:$J$5)+1),'AMBA Radiation Loss Chart'!$D$5:$J$5))-INDEX('AMBA Radiation Loss Chart'!$D$6:$J$20,MATCH(INDEX('AMBA Radiation Loss Chart'!$C$6:$C$22,MATCH(F$4,'AMBA Radiation Loss Chart'!$C$6:$C$22),1),'AMBA Radiation Loss Chart'!$C$6:$C$22),MATCH(INDEX('AMBA Radiation Loss Chart'!$D$5:$J$5,1,MATCH(F7,'AMBA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Chart'!$D$5:$J$5,1,MATCH(F7,'AMBA Radiation Loss Chart'!$D$5:$J$5)+1),'AMBA Radiation Loss Chart'!$D$5:$J$5)))-((INDEX('AMBA Radiation Loss Chart'!$D$6:$J$20,MATCH(INDEX('AMBA Radiation Loss Chart'!$C$6:$C$22,MATCH(F$4,'AMBA Radiation Loss Chart'!$C$6:$C$22)+1,1),'AMBA Radiation Loss Chart'!$C$6:$C$22),MATCH(INDEX('AMBA Radiation Loss Chart'!$D$5:$J$5,1,MATCH(F7,'AMBA Radiation Loss Chart'!$D$5:$J$5)),'AMBA Radiation Loss Chart'!$D$5:$J$5))-INDEX('AMBA Radiation Loss Chart'!$D$6:$J$20,MATCH(INDEX('AMBA Radiation Loss Chart'!$C$6:$C$22,MATCH(F$4,'AMBA Radiation Loss Chart'!$C$6:$C$22),1),'AMBA Radiation Loss Chart'!$C$6:$C$22),MATCH(INDEX('AMBA Radiation Loss Chart'!$D$5:$J$5,1,MATCH(F7,'AMBA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Chart'!$D$5:$J$5,1,MATCH(F7,'AMBA Radiation Loss Chart'!$D$5:$J$5)),'AMBA Radiation Loss Chart'!$D$5:$J$5))))/(INDEX('AMBA Radiation Loss Chart'!$D$5:$J$5,1,MATCH(F7,'AMBA Radiation Loss Chart'!$D$5:$J$5)+1)-INDEX('AMBA Radiation Loss Chart'!$D$5:$J$5,1,MATCH(F7,'AMBA Radiation Loss Chart'!$D$5:$J$5)))*(F7-INDEX('AMBA Radiation Loss Chart'!$D$5:$J$5,1,MATCH(F7,'AMBA Radiation Loss Chart'!$D$5:$J$5)+1))+((INDEX('AMBA Radiation Loss Chart'!$D$6:$J$20,MATCH(INDEX('AMBA Radiation Loss Chart'!$C$6:$C$22,MATCH(F$4,'AMBA Radiation Loss Chart'!$C$6:$C$22)+1,1),'AMBA Radiation Loss Chart'!$C$6:$C$22),MATCH(INDEX('AMBA Radiation Loss Chart'!$D$5:$J$5,1,MATCH(F7,'AMBA Radiation Loss Chart'!$D$5:$J$5)+1),'AMBA Radiation Loss Chart'!$D$5:$J$5))-INDEX('AMBA Radiation Loss Chart'!$D$6:$J$20,MATCH(INDEX('AMBA Radiation Loss Chart'!$C$6:$C$22,MATCH(F$4,'AMBA Radiation Loss Chart'!$C$6:$C$22),1),'AMBA Radiation Loss Chart'!$C$6:$C$22),MATCH(INDEX('AMBA Radiation Loss Chart'!$D$5:$J$5,1,MATCH(F7,'AMBA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Chart'!$D$5:$J$5,1,MATCH(F7,'AMBA Radiation Loss Chart'!$D$5:$J$5)+1),'AMBA Radiation Loss Chart'!$D$5:$J$5))))/100</f>
        <v>#N/A</v>
      </c>
      <c r="H7" s="31">
        <f>Baseline!S8</f>
        <v>0</v>
      </c>
      <c r="I7" s="57" t="e">
        <f>IF(H7&lt;=0.2,(INDEX('AMBA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Chart'!$D$5:$J$5,1,MATCH(H7,'AMBA Radiation Loss Chart'!$D$5:$J$5)+1),'AMBA Radiation Loss Chart'!$D$5:$J$5))-INDEX('AMBA Radiation Loss Chart'!$D$6:$J$20,MATCH(INDEX('AMBA Radiation Loss Chart'!$C$6:$C$22,MATCH(H$4,'AMBA Radiation Loss Chart'!$C$6:$C$22),1),'AMBA Radiation Loss Chart'!$C$6:$C$22),MATCH(INDEX('AMBA Radiation Loss Chart'!$D$5:$J$5,1,MATCH(H7,'AMBA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Chart'!$D$5:$J$5,1,MATCH(H7,'AMBA Radiation Loss Chart'!$D$5:$J$5)+1),'AMBA Radiation Loss Chart'!$D$5:$J$5)))-((INDEX('AMBA Radiation Loss Chart'!$D$6:$J$20,MATCH(INDEX('AMBA Radiation Loss Chart'!$C$6:$C$22,MATCH(H$4,'AMBA Radiation Loss Chart'!$C$6:$C$22)+1,1),'AMBA Radiation Loss Chart'!$C$6:$C$22),MATCH(INDEX('AMBA Radiation Loss Chart'!$D$5:$J$5,1,MATCH(H7,'AMBA Radiation Loss Chart'!$D$5:$J$5)),'AMBA Radiation Loss Chart'!$D$5:$J$5))-INDEX('AMBA Radiation Loss Chart'!$D$6:$J$20,MATCH(INDEX('AMBA Radiation Loss Chart'!$C$6:$C$22,MATCH(H$4,'AMBA Radiation Loss Chart'!$C$6:$C$22),1),'AMBA Radiation Loss Chart'!$C$6:$C$22),MATCH(INDEX('AMBA Radiation Loss Chart'!$D$5:$J$5,1,MATCH(H7,'AMBA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Chart'!$D$5:$J$5,1,MATCH(H7,'AMBA Radiation Loss Chart'!$D$5:$J$5)),'AMBA Radiation Loss Chart'!$D$5:$J$5))))/(INDEX('AMBA Radiation Loss Chart'!$D$5:$J$5,1,MATCH(H7,'AMBA Radiation Loss Chart'!$D$5:$J$5)+1)-INDEX('AMBA Radiation Loss Chart'!$D$5:$J$5,1,MATCH(H7,'AMBA Radiation Loss Chart'!$D$5:$J$5)))*(H7-INDEX('AMBA Radiation Loss Chart'!$D$5:$J$5,1,MATCH(H7,'AMBA Radiation Loss Chart'!$D$5:$J$5)+1))+((INDEX('AMBA Radiation Loss Chart'!$D$6:$J$20,MATCH(INDEX('AMBA Radiation Loss Chart'!$C$6:$C$22,MATCH(H$4,'AMBA Radiation Loss Chart'!$C$6:$C$22)+1,1),'AMBA Radiation Loss Chart'!$C$6:$C$22),MATCH(INDEX('AMBA Radiation Loss Chart'!$D$5:$J$5,1,MATCH(H7,'AMBA Radiation Loss Chart'!$D$5:$J$5)+1),'AMBA Radiation Loss Chart'!$D$5:$J$5))-INDEX('AMBA Radiation Loss Chart'!$D$6:$J$20,MATCH(INDEX('AMBA Radiation Loss Chart'!$C$6:$C$22,MATCH(H$4,'AMBA Radiation Loss Chart'!$C$6:$C$22),1),'AMBA Radiation Loss Chart'!$C$6:$C$22),MATCH(INDEX('AMBA Radiation Loss Chart'!$D$5:$J$5,1,MATCH(H7,'AMBA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Chart'!$D$5:$J$5,1,MATCH(H7,'AMBA Radiation Loss Chart'!$D$5:$J$5)+1),'AMBA Radiation Loss Chart'!$D$5:$J$5))))/100</f>
        <v>#N/A</v>
      </c>
      <c r="J7" s="254">
        <f>Baseline!Z8</f>
        <v>0</v>
      </c>
      <c r="K7" s="60" t="e">
        <f>IF(J7&lt;0.2,(INDEX('AMBA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Chart'!$D$5:$J$5,1,MATCH(J7,'AMBA Radiation Loss Chart'!$D$5:$J$5)+1),'AMBA Radiation Loss Chart'!$D$5:$J$5))-INDEX('AMBA Radiation Loss Chart'!$D$6:$J$20,MATCH(INDEX('AMBA Radiation Loss Chart'!$C$6:$C$22,MATCH(J$4,'AMBA Radiation Loss Chart'!$C$6:$C$22),1),'AMBA Radiation Loss Chart'!$C$6:$C$22),MATCH(INDEX('AMBA Radiation Loss Chart'!$D$5:$J$5,1,MATCH(J7,'AMBA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Chart'!$D$5:$J$5,1,MATCH(J7,'AMBA Radiation Loss Chart'!$D$5:$J$5)+1),'AMBA Radiation Loss Chart'!$D$5:$J$5)))-((INDEX('AMBA Radiation Loss Chart'!$D$6:$J$20,MATCH(INDEX('AMBA Radiation Loss Chart'!$C$6:$C$22,MATCH(J$4,'AMBA Radiation Loss Chart'!$C$6:$C$22)+1,1),'AMBA Radiation Loss Chart'!$C$6:$C$22),MATCH(INDEX('AMBA Radiation Loss Chart'!$D$5:$J$5,1,MATCH(J7,'AMBA Radiation Loss Chart'!$D$5:$J$5)),'AMBA Radiation Loss Chart'!$D$5:$J$5))-INDEX('AMBA Radiation Loss Chart'!$D$6:$J$20,MATCH(INDEX('AMBA Radiation Loss Chart'!$C$6:$C$22,MATCH(J$4,'AMBA Radiation Loss Chart'!$C$6:$C$22),1),'AMBA Radiation Loss Chart'!$C$6:$C$22),MATCH(INDEX('AMBA Radiation Loss Chart'!$D$5:$J$5,1,MATCH(J7,'AMBA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Chart'!$D$5:$J$5,1,MATCH(J7,'AMBA Radiation Loss Chart'!$D$5:$J$5)),'AMBA Radiation Loss Chart'!$D$5:$J$5))))/(INDEX('AMBA Radiation Loss Chart'!$D$5:$J$5,1,MATCH(J7,'AMBA Radiation Loss Chart'!$D$5:$J$5)+1)-INDEX('AMBA Radiation Loss Chart'!$D$5:$J$5,1,MATCH(J7,'AMBA Radiation Loss Chart'!$D$5:$J$5)))*(J7-INDEX('AMBA Radiation Loss Chart'!$D$5:$J$5,1,MATCH(J7,'AMBA Radiation Loss Chart'!$D$5:$J$5)+1))+((INDEX('AMBA Radiation Loss Chart'!$D$6:$J$20,MATCH(INDEX('AMBA Radiation Loss Chart'!$C$6:$C$22,MATCH(J$4,'AMBA Radiation Loss Chart'!$C$6:$C$22)+1,1),'AMBA Radiation Loss Chart'!$C$6:$C$22),MATCH(INDEX('AMBA Radiation Loss Chart'!$D$5:$J$5,1,MATCH(J7,'AMBA Radiation Loss Chart'!$D$5:$J$5)+1),'AMBA Radiation Loss Chart'!$D$5:$J$5))-INDEX('AMBA Radiation Loss Chart'!$D$6:$J$20,MATCH(INDEX('AMBA Radiation Loss Chart'!$C$6:$C$22,MATCH(J$4,'AMBA Radiation Loss Chart'!$C$6:$C$22),1),'AMBA Radiation Loss Chart'!$C$6:$C$22),MATCH(INDEX('AMBA Radiation Loss Chart'!$D$5:$J$5,1,MATCH(J7,'AMBA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Chart'!$D$5:$J$5,1,MATCH(J7,'AMBA Radiation Loss Chart'!$D$5:$J$5)+1),'AMBA Radiation Loss Chart'!$D$5:$J$5))))/100</f>
        <v>#N/A</v>
      </c>
      <c r="L7" s="36" t="e">
        <f>Proposed!E8</f>
        <v>#DIV/0!</v>
      </c>
      <c r="M7" s="57" t="e">
        <f>IF(L7&lt;=0.2,(INDEX('AMBA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Chart'!$D$5:$J$5,1,MATCH(L7,'AMBA Radiation Loss Chart'!$D$5:$J$5)+1),'AMBA Radiation Loss Chart'!$D$5:$J$5))-INDEX('AMBA Radiation Loss Chart'!$D$6:$J$20,MATCH(INDEX('AMBA Radiation Loss Chart'!$C$6:$C$22,MATCH(L$4,'AMBA Radiation Loss Chart'!$C$6:$C$22),1),'AMBA Radiation Loss Chart'!$C$6:$C$22),MATCH(INDEX('AMBA Radiation Loss Chart'!$D$5:$J$5,1,MATCH(L7,'AMBA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Chart'!$D$5:$J$5,1,MATCH(L7,'AMBA Radiation Loss Chart'!$D$5:$J$5)+1),'AMBA Radiation Loss Chart'!$D$5:$J$5)))-((INDEX('AMBA Radiation Loss Chart'!$D$6:$J$20,MATCH(INDEX('AMBA Radiation Loss Chart'!$C$6:$C$22,MATCH(L$4,'AMBA Radiation Loss Chart'!$C$6:$C$22)+1,1),'AMBA Radiation Loss Chart'!$C$6:$C$22),MATCH(INDEX('AMBA Radiation Loss Chart'!$D$5:$J$5,1,MATCH(L7,'AMBA Radiation Loss Chart'!$D$5:$J$5)),'AMBA Radiation Loss Chart'!$D$5:$J$5))-INDEX('AMBA Radiation Loss Chart'!$D$6:$J$20,MATCH(INDEX('AMBA Radiation Loss Chart'!$C$6:$C$22,MATCH(L$4,'AMBA Radiation Loss Chart'!$C$6:$C$22),1),'AMBA Radiation Loss Chart'!$C$6:$C$22),MATCH(INDEX('AMBA Radiation Loss Chart'!$D$5:$J$5,1,MATCH(L7,'AMBA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Chart'!$D$5:$J$5,1,MATCH(L7,'AMBA Radiation Loss Chart'!$D$5:$J$5)),'AMBA Radiation Loss Chart'!$D$5:$J$5))))/(INDEX('AMBA Radiation Loss Chart'!$D$5:$J$5,1,MATCH(L7,'AMBA Radiation Loss Chart'!$D$5:$J$5)+1)-INDEX('AMBA Radiation Loss Chart'!$D$5:$J$5,1,MATCH(L7,'AMBA Radiation Loss Chart'!$D$5:$J$5)))*(L7-INDEX('AMBA Radiation Loss Chart'!$D$5:$J$5,1,MATCH(L7,'AMBA Radiation Loss Chart'!$D$5:$J$5)+1))+((INDEX('AMBA Radiation Loss Chart'!$D$6:$J$20,MATCH(INDEX('AMBA Radiation Loss Chart'!$C$6:$C$22,MATCH(L$4,'AMBA Radiation Loss Chart'!$C$6:$C$22)+1,1),'AMBA Radiation Loss Chart'!$C$6:$C$22),MATCH(INDEX('AMBA Radiation Loss Chart'!$D$5:$J$5,1,MATCH(L7,'AMBA Radiation Loss Chart'!$D$5:$J$5)+1),'AMBA Radiation Loss Chart'!$D$5:$J$5))-INDEX('AMBA Radiation Loss Chart'!$D$6:$J$20,MATCH(INDEX('AMBA Radiation Loss Chart'!$C$6:$C$22,MATCH(L$4,'AMBA Radiation Loss Chart'!$C$6:$C$22),1),'AMBA Radiation Loss Chart'!$C$6:$C$22),MATCH(INDEX('AMBA Radiation Loss Chart'!$D$5:$J$5,1,MATCH(L7,'AMBA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Chart'!$D$5:$J$5,1,MATCH(L7,'AMBA Radiation Loss Chart'!$D$5:$J$5)+1),'AMBA Radiation Loss Chart'!$D$5:$J$5))))/100</f>
        <v>#DIV/0!</v>
      </c>
      <c r="N7" s="31" t="e">
        <f>Proposed!L8</f>
        <v>#DIV/0!</v>
      </c>
      <c r="O7" s="57" t="e">
        <f>IF(N7&lt;=0.2,(INDEX('AMBA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Chart'!$D$5:$J$5,1,MATCH(N7,'AMBA Radiation Loss Chart'!$D$5:$J$5)+1),'AMBA Radiation Loss Chart'!$D$5:$J$5))-INDEX('AMBA Radiation Loss Chart'!$D$6:$J$20,MATCH(INDEX('AMBA Radiation Loss Chart'!$C$6:$C$22,MATCH(N$4,'AMBA Radiation Loss Chart'!$C$6:$C$22),1),'AMBA Radiation Loss Chart'!$C$6:$C$22),MATCH(INDEX('AMBA Radiation Loss Chart'!$D$5:$J$5,1,MATCH(N7,'AMBA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Chart'!$D$5:$J$5,1,MATCH(N7,'AMBA Radiation Loss Chart'!$D$5:$J$5)+1),'AMBA Radiation Loss Chart'!$D$5:$J$5)))-((INDEX('AMBA Radiation Loss Chart'!$D$6:$J$20,MATCH(INDEX('AMBA Radiation Loss Chart'!$C$6:$C$22,MATCH(N$4,'AMBA Radiation Loss Chart'!$C$6:$C$22)+1,1),'AMBA Radiation Loss Chart'!$C$6:$C$22),MATCH(INDEX('AMBA Radiation Loss Chart'!$D$5:$J$5,1,MATCH(N7,'AMBA Radiation Loss Chart'!$D$5:$J$5)),'AMBA Radiation Loss Chart'!$D$5:$J$5))-INDEX('AMBA Radiation Loss Chart'!$D$6:$J$20,MATCH(INDEX('AMBA Radiation Loss Chart'!$C$6:$C$22,MATCH(N$4,'AMBA Radiation Loss Chart'!$C$6:$C$22),1),'AMBA Radiation Loss Chart'!$C$6:$C$22),MATCH(INDEX('AMBA Radiation Loss Chart'!$D$5:$J$5,1,MATCH(N7,'AMBA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Chart'!$D$5:$J$5,1,MATCH(N7,'AMBA Radiation Loss Chart'!$D$5:$J$5)),'AMBA Radiation Loss Chart'!$D$5:$J$5))))/(INDEX('AMBA Radiation Loss Chart'!$D$5:$J$5,1,MATCH(N7,'AMBA Radiation Loss Chart'!$D$5:$J$5)+1)-INDEX('AMBA Radiation Loss Chart'!$D$5:$J$5,1,MATCH(N7,'AMBA Radiation Loss Chart'!$D$5:$J$5)))*(N7-INDEX('AMBA Radiation Loss Chart'!$D$5:$J$5,1,MATCH(N7,'AMBA Radiation Loss Chart'!$D$5:$J$5)+1))+((INDEX('AMBA Radiation Loss Chart'!$D$6:$J$20,MATCH(INDEX('AMBA Radiation Loss Chart'!$C$6:$C$22,MATCH(N$4,'AMBA Radiation Loss Chart'!$C$6:$C$22)+1,1),'AMBA Radiation Loss Chart'!$C$6:$C$22),MATCH(INDEX('AMBA Radiation Loss Chart'!$D$5:$J$5,1,MATCH(N7,'AMBA Radiation Loss Chart'!$D$5:$J$5)+1),'AMBA Radiation Loss Chart'!$D$5:$J$5))-INDEX('AMBA Radiation Loss Chart'!$D$6:$J$20,MATCH(INDEX('AMBA Radiation Loss Chart'!$C$6:$C$22,MATCH(N$4,'AMBA Radiation Loss Chart'!$C$6:$C$22),1),'AMBA Radiation Loss Chart'!$C$6:$C$22),MATCH(INDEX('AMBA Radiation Loss Chart'!$D$5:$J$5,1,MATCH(N7,'AMBA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Chart'!$D$5:$J$5,1,MATCH(N7,'AMBA Radiation Loss Chart'!$D$5:$J$5)+1),'AMBA Radiation Loss Chart'!$D$5:$J$5))))/100</f>
        <v>#DIV/0!</v>
      </c>
      <c r="P7" s="31" t="e">
        <f>Proposed!S8</f>
        <v>#DIV/0!</v>
      </c>
      <c r="Q7" s="215" t="e">
        <f>IF(P7&lt;=0.2,(INDEX('AMBA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Chart'!$D$5:$J$5,1,MATCH(P7,'AMBA Radiation Loss Chart'!$D$5:$J$5)+1),'AMBA Radiation Loss Chart'!$D$5:$J$5))-INDEX('AMBA Radiation Loss Chart'!$D$6:$J$20,MATCH(INDEX('AMBA Radiation Loss Chart'!$C$6:$C$22,MATCH(P$4,'AMBA Radiation Loss Chart'!$C$6:$C$22),1),'AMBA Radiation Loss Chart'!$C$6:$C$22),MATCH(INDEX('AMBA Radiation Loss Chart'!$D$5:$J$5,1,MATCH(P7,'AMBA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Chart'!$D$5:$J$5,1,MATCH(P7,'AMBA Radiation Loss Chart'!$D$5:$J$5)+1),'AMBA Radiation Loss Chart'!$D$5:$J$5)))-((INDEX('AMBA Radiation Loss Chart'!$D$6:$J$20,MATCH(INDEX('AMBA Radiation Loss Chart'!$C$6:$C$22,MATCH(P$4,'AMBA Radiation Loss Chart'!$C$6:$C$22)+1,1),'AMBA Radiation Loss Chart'!$C$6:$C$22),MATCH(INDEX('AMBA Radiation Loss Chart'!$D$5:$J$5,1,MATCH(P7,'AMBA Radiation Loss Chart'!$D$5:$J$5)),'AMBA Radiation Loss Chart'!$D$5:$J$5))-INDEX('AMBA Radiation Loss Chart'!$D$6:$J$20,MATCH(INDEX('AMBA Radiation Loss Chart'!$C$6:$C$22,MATCH(P$4,'AMBA Radiation Loss Chart'!$C$6:$C$22),1),'AMBA Radiation Loss Chart'!$C$6:$C$22),MATCH(INDEX('AMBA Radiation Loss Chart'!$D$5:$J$5,1,MATCH(P7,'AMBA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Chart'!$D$5:$J$5,1,MATCH(P7,'AMBA Radiation Loss Chart'!$D$5:$J$5)),'AMBA Radiation Loss Chart'!$D$5:$J$5))))/(INDEX('AMBA Radiation Loss Chart'!$D$5:$J$5,1,MATCH(P7,'AMBA Radiation Loss Chart'!$D$5:$J$5)+1)-INDEX('AMBA Radiation Loss Chart'!$D$5:$J$5,1,MATCH(P7,'AMBA Radiation Loss Chart'!$D$5:$J$5)))*(P7-INDEX('AMBA Radiation Loss Chart'!$D$5:$J$5,1,MATCH(P7,'AMBA Radiation Loss Chart'!$D$5:$J$5)+1))+((INDEX('AMBA Radiation Loss Chart'!$D$6:$J$20,MATCH(INDEX('AMBA Radiation Loss Chart'!$C$6:$C$22,MATCH(P$4,'AMBA Radiation Loss Chart'!$C$6:$C$22)+1,1),'AMBA Radiation Loss Chart'!$C$6:$C$22),MATCH(INDEX('AMBA Radiation Loss Chart'!$D$5:$J$5,1,MATCH(P7,'AMBA Radiation Loss Chart'!$D$5:$J$5)+1),'AMBA Radiation Loss Chart'!$D$5:$J$5))-INDEX('AMBA Radiation Loss Chart'!$D$6:$J$20,MATCH(INDEX('AMBA Radiation Loss Chart'!$C$6:$C$22,MATCH(P$4,'AMBA Radiation Loss Chart'!$C$6:$C$22),1),'AMBA Radiation Loss Chart'!$C$6:$C$22),MATCH(INDEX('AMBA Radiation Loss Chart'!$D$5:$J$5,1,MATCH(P7,'AMBA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Chart'!$D$5:$J$5,1,MATCH(P7,'AMBA Radiation Loss Chart'!$D$5:$J$5)+1),'AMBA Radiation Loss Chart'!$D$5:$J$5))))/100</f>
        <v>#DIV/0!</v>
      </c>
      <c r="R7" s="254" t="e">
        <f>Proposed!Z8</f>
        <v>#DIV/0!</v>
      </c>
      <c r="S7" s="60" t="e">
        <f>IF(R7&lt;=0.2,(INDEX('AMBA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Chart'!$D$5:$J$5,1,MATCH(R7,'AMBA Radiation Loss Chart'!$D$5:$J$5)+1),'AMBA Radiation Loss Chart'!$D$5:$J$5))-INDEX('AMBA Radiation Loss Chart'!$D$6:$J$20,MATCH(INDEX('AMBA Radiation Loss Chart'!$C$6:$C$22,MATCH(R$4,'AMBA Radiation Loss Chart'!$C$6:$C$22),1),'AMBA Radiation Loss Chart'!$C$6:$C$22),MATCH(INDEX('AMBA Radiation Loss Chart'!$D$5:$J$5,1,MATCH(R7,'AMBA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Chart'!$D$5:$J$5,1,MATCH(R7,'AMBA Radiation Loss Chart'!$D$5:$J$5)+1),'AMBA Radiation Loss Chart'!$D$5:$J$5)))-((INDEX('AMBA Radiation Loss Chart'!$D$6:$J$20,MATCH(INDEX('AMBA Radiation Loss Chart'!$C$6:$C$22,MATCH(R$4,'AMBA Radiation Loss Chart'!$C$6:$C$22)+1,1),'AMBA Radiation Loss Chart'!$C$6:$C$22),MATCH(INDEX('AMBA Radiation Loss Chart'!$D$5:$J$5,1,MATCH(R7,'AMBA Radiation Loss Chart'!$D$5:$J$5)),'AMBA Radiation Loss Chart'!$D$5:$J$5))-INDEX('AMBA Radiation Loss Chart'!$D$6:$J$20,MATCH(INDEX('AMBA Radiation Loss Chart'!$C$6:$C$22,MATCH(R$4,'AMBA Radiation Loss Chart'!$C$6:$C$22),1),'AMBA Radiation Loss Chart'!$C$6:$C$22),MATCH(INDEX('AMBA Radiation Loss Chart'!$D$5:$J$5,1,MATCH(R7,'AMBA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Chart'!$D$5:$J$5,1,MATCH(R7,'AMBA Radiation Loss Chart'!$D$5:$J$5)),'AMBA Radiation Loss Chart'!$D$5:$J$5))))/(INDEX('AMBA Radiation Loss Chart'!$D$5:$J$5,1,MATCH(R7,'AMBA Radiation Loss Chart'!$D$5:$J$5)+1)-INDEX('AMBA Radiation Loss Chart'!$D$5:$J$5,1,MATCH(R7,'AMBA Radiation Loss Chart'!$D$5:$J$5)))*(R7-INDEX('AMBA Radiation Loss Chart'!$D$5:$J$5,1,MATCH(R7,'AMBA Radiation Loss Chart'!$D$5:$J$5)+1))+((INDEX('AMBA Radiation Loss Chart'!$D$6:$J$20,MATCH(INDEX('AMBA Radiation Loss Chart'!$C$6:$C$22,MATCH(R$4,'AMBA Radiation Loss Chart'!$C$6:$C$22)+1,1),'AMBA Radiation Loss Chart'!$C$6:$C$22),MATCH(INDEX('AMBA Radiation Loss Chart'!$D$5:$J$5,1,MATCH(R7,'AMBA Radiation Loss Chart'!$D$5:$J$5)+1),'AMBA Radiation Loss Chart'!$D$5:$J$5))-INDEX('AMBA Radiation Loss Chart'!$D$6:$J$20,MATCH(INDEX('AMBA Radiation Loss Chart'!$C$6:$C$22,MATCH(R$4,'AMBA Radiation Loss Chart'!$C$6:$C$22),1),'AMBA Radiation Loss Chart'!$C$6:$C$22),MATCH(INDEX('AMBA Radiation Loss Chart'!$D$5:$J$5,1,MATCH(R7,'AMBA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Chart'!$D$5:$J$5,1,MATCH(R7,'AMBA Radiation Loss Chart'!$D$5:$J$5)+1),'AMBA Radiation Loss Chart'!$D$5:$J$5))))/100</f>
        <v>#DIV/0!</v>
      </c>
    </row>
    <row r="8" spans="2:19">
      <c r="B8" s="253">
        <v>0</v>
      </c>
      <c r="C8" s="39">
        <v>67</v>
      </c>
      <c r="D8" s="36">
        <f>Baseline!E9</f>
        <v>0</v>
      </c>
      <c r="E8" s="57" t="e">
        <f>IF(D8&lt;=0.2,(INDEX('AMBA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Chart'!$D$5:$J$5,1,MATCH(D8,'AMBA Radiation Loss Chart'!$D$5:$J$5)+1),'AMBA Radiation Loss Chart'!$D$5:$J$5))-INDEX('AMBA Radiation Loss Chart'!$D$6:$J$20,MATCH(INDEX('AMBA Radiation Loss Chart'!$C$6:$C$22,MATCH(D$4,'AMBA Radiation Loss Chart'!$C$6:$C$22),1),'AMBA Radiation Loss Chart'!$C$6:$C$22),MATCH(INDEX('AMBA Radiation Loss Chart'!$D$5:$J$5,1,MATCH(D8,'AMBA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Chart'!$D$5:$J$5,1,MATCH(D8,'AMBA Radiation Loss Chart'!$D$5:$J$5)+1),'AMBA Radiation Loss Chart'!$D$5:$J$5)))-((INDEX('AMBA Radiation Loss Chart'!$D$6:$J$20,MATCH(INDEX('AMBA Radiation Loss Chart'!$C$6:$C$22,MATCH(D$4,'AMBA Radiation Loss Chart'!$C$6:$C$22)+1,1),'AMBA Radiation Loss Chart'!$C$6:$C$22),MATCH(INDEX('AMBA Radiation Loss Chart'!$D$5:$J$5,1,MATCH(D8,'AMBA Radiation Loss Chart'!$D$5:$J$5)),'AMBA Radiation Loss Chart'!$D$5:$J$5))-INDEX('AMBA Radiation Loss Chart'!$D$6:$J$20,MATCH(INDEX('AMBA Radiation Loss Chart'!$C$6:$C$22,MATCH(D$4,'AMBA Radiation Loss Chart'!$C$6:$C$22),1),'AMBA Radiation Loss Chart'!$C$6:$C$22),MATCH(INDEX('AMBA Radiation Loss Chart'!$D$5:$J$5,1,MATCH(D8,'AMBA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Chart'!$D$5:$J$5,1,MATCH(D8,'AMBA Radiation Loss Chart'!$D$5:$J$5)),'AMBA Radiation Loss Chart'!$D$5:$J$5))))/(INDEX('AMBA Radiation Loss Chart'!$D$5:$J$5,1,MATCH(D8,'AMBA Radiation Loss Chart'!$D$5:$J$5)+1)-INDEX('AMBA Radiation Loss Chart'!$D$5:$J$5,1,MATCH(D8,'AMBA Radiation Loss Chart'!$D$5:$J$5)))*(D8-INDEX('AMBA Radiation Loss Chart'!$D$5:$J$5,1,MATCH(D8,'AMBA Radiation Loss Chart'!$D$5:$J$5)+1))+((INDEX('AMBA Radiation Loss Chart'!$D$6:$J$20,MATCH(INDEX('AMBA Radiation Loss Chart'!$C$6:$C$22,MATCH(D$4,'AMBA Radiation Loss Chart'!$C$6:$C$22)+1,1),'AMBA Radiation Loss Chart'!$C$6:$C$22),MATCH(INDEX('AMBA Radiation Loss Chart'!$D$5:$J$5,1,MATCH(D8,'AMBA Radiation Loss Chart'!$D$5:$J$5)+1),'AMBA Radiation Loss Chart'!$D$5:$J$5))-INDEX('AMBA Radiation Loss Chart'!$D$6:$J$20,MATCH(INDEX('AMBA Radiation Loss Chart'!$C$6:$C$22,MATCH(D$4,'AMBA Radiation Loss Chart'!$C$6:$C$22),1),'AMBA Radiation Loss Chart'!$C$6:$C$22),MATCH(INDEX('AMBA Radiation Loss Chart'!$D$5:$J$5,1,MATCH(D8,'AMBA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Chart'!$D$5:$J$5,1,MATCH(D8,'AMBA Radiation Loss Chart'!$D$5:$J$5)+1),'AMBA Radiation Loss Chart'!$D$5:$J$5))))/100</f>
        <v>#N/A</v>
      </c>
      <c r="F8" s="31">
        <f>Baseline!L9</f>
        <v>0</v>
      </c>
      <c r="G8" s="57" t="e">
        <f>IF(F8&lt;=0.2,(INDEX('AMBA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Chart'!$D$5:$J$5,1,MATCH(F8,'AMBA Radiation Loss Chart'!$D$5:$J$5)+1),'AMBA Radiation Loss Chart'!$D$5:$J$5))-INDEX('AMBA Radiation Loss Chart'!$D$6:$J$20,MATCH(INDEX('AMBA Radiation Loss Chart'!$C$6:$C$22,MATCH(F$4,'AMBA Radiation Loss Chart'!$C$6:$C$22),1),'AMBA Radiation Loss Chart'!$C$6:$C$22),MATCH(INDEX('AMBA Radiation Loss Chart'!$D$5:$J$5,1,MATCH(F8,'AMBA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Chart'!$D$5:$J$5,1,MATCH(F8,'AMBA Radiation Loss Chart'!$D$5:$J$5)+1),'AMBA Radiation Loss Chart'!$D$5:$J$5)))-((INDEX('AMBA Radiation Loss Chart'!$D$6:$J$20,MATCH(INDEX('AMBA Radiation Loss Chart'!$C$6:$C$22,MATCH(F$4,'AMBA Radiation Loss Chart'!$C$6:$C$22)+1,1),'AMBA Radiation Loss Chart'!$C$6:$C$22),MATCH(INDEX('AMBA Radiation Loss Chart'!$D$5:$J$5,1,MATCH(F8,'AMBA Radiation Loss Chart'!$D$5:$J$5)),'AMBA Radiation Loss Chart'!$D$5:$J$5))-INDEX('AMBA Radiation Loss Chart'!$D$6:$J$20,MATCH(INDEX('AMBA Radiation Loss Chart'!$C$6:$C$22,MATCH(F$4,'AMBA Radiation Loss Chart'!$C$6:$C$22),1),'AMBA Radiation Loss Chart'!$C$6:$C$22),MATCH(INDEX('AMBA Radiation Loss Chart'!$D$5:$J$5,1,MATCH(F8,'AMBA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Chart'!$D$5:$J$5,1,MATCH(F8,'AMBA Radiation Loss Chart'!$D$5:$J$5)),'AMBA Radiation Loss Chart'!$D$5:$J$5))))/(INDEX('AMBA Radiation Loss Chart'!$D$5:$J$5,1,MATCH(F8,'AMBA Radiation Loss Chart'!$D$5:$J$5)+1)-INDEX('AMBA Radiation Loss Chart'!$D$5:$J$5,1,MATCH(F8,'AMBA Radiation Loss Chart'!$D$5:$J$5)))*(F8-INDEX('AMBA Radiation Loss Chart'!$D$5:$J$5,1,MATCH(F8,'AMBA Radiation Loss Chart'!$D$5:$J$5)+1))+((INDEX('AMBA Radiation Loss Chart'!$D$6:$J$20,MATCH(INDEX('AMBA Radiation Loss Chart'!$C$6:$C$22,MATCH(F$4,'AMBA Radiation Loss Chart'!$C$6:$C$22)+1,1),'AMBA Radiation Loss Chart'!$C$6:$C$22),MATCH(INDEX('AMBA Radiation Loss Chart'!$D$5:$J$5,1,MATCH(F8,'AMBA Radiation Loss Chart'!$D$5:$J$5)+1),'AMBA Radiation Loss Chart'!$D$5:$J$5))-INDEX('AMBA Radiation Loss Chart'!$D$6:$J$20,MATCH(INDEX('AMBA Radiation Loss Chart'!$C$6:$C$22,MATCH(F$4,'AMBA Radiation Loss Chart'!$C$6:$C$22),1),'AMBA Radiation Loss Chart'!$C$6:$C$22),MATCH(INDEX('AMBA Radiation Loss Chart'!$D$5:$J$5,1,MATCH(F8,'AMBA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Chart'!$D$5:$J$5,1,MATCH(F8,'AMBA Radiation Loss Chart'!$D$5:$J$5)+1),'AMBA Radiation Loss Chart'!$D$5:$J$5))))/100</f>
        <v>#N/A</v>
      </c>
      <c r="H8" s="31">
        <f>Baseline!S9</f>
        <v>0</v>
      </c>
      <c r="I8" s="57" t="e">
        <f>IF(H8&lt;=0.2,(INDEX('AMBA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Chart'!$D$5:$J$5,1,MATCH(H8,'AMBA Radiation Loss Chart'!$D$5:$J$5)+1),'AMBA Radiation Loss Chart'!$D$5:$J$5))-INDEX('AMBA Radiation Loss Chart'!$D$6:$J$20,MATCH(INDEX('AMBA Radiation Loss Chart'!$C$6:$C$22,MATCH(H$4,'AMBA Radiation Loss Chart'!$C$6:$C$22),1),'AMBA Radiation Loss Chart'!$C$6:$C$22),MATCH(INDEX('AMBA Radiation Loss Chart'!$D$5:$J$5,1,MATCH(H8,'AMBA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Chart'!$D$5:$J$5,1,MATCH(H8,'AMBA Radiation Loss Chart'!$D$5:$J$5)+1),'AMBA Radiation Loss Chart'!$D$5:$J$5)))-((INDEX('AMBA Radiation Loss Chart'!$D$6:$J$20,MATCH(INDEX('AMBA Radiation Loss Chart'!$C$6:$C$22,MATCH(H$4,'AMBA Radiation Loss Chart'!$C$6:$C$22)+1,1),'AMBA Radiation Loss Chart'!$C$6:$C$22),MATCH(INDEX('AMBA Radiation Loss Chart'!$D$5:$J$5,1,MATCH(H8,'AMBA Radiation Loss Chart'!$D$5:$J$5)),'AMBA Radiation Loss Chart'!$D$5:$J$5))-INDEX('AMBA Radiation Loss Chart'!$D$6:$J$20,MATCH(INDEX('AMBA Radiation Loss Chart'!$C$6:$C$22,MATCH(H$4,'AMBA Radiation Loss Chart'!$C$6:$C$22),1),'AMBA Radiation Loss Chart'!$C$6:$C$22),MATCH(INDEX('AMBA Radiation Loss Chart'!$D$5:$J$5,1,MATCH(H8,'AMBA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Chart'!$D$5:$J$5,1,MATCH(H8,'AMBA Radiation Loss Chart'!$D$5:$J$5)),'AMBA Radiation Loss Chart'!$D$5:$J$5))))/(INDEX('AMBA Radiation Loss Chart'!$D$5:$J$5,1,MATCH(H8,'AMBA Radiation Loss Chart'!$D$5:$J$5)+1)-INDEX('AMBA Radiation Loss Chart'!$D$5:$J$5,1,MATCH(H8,'AMBA Radiation Loss Chart'!$D$5:$J$5)))*(H8-INDEX('AMBA Radiation Loss Chart'!$D$5:$J$5,1,MATCH(H8,'AMBA Radiation Loss Chart'!$D$5:$J$5)+1))+((INDEX('AMBA Radiation Loss Chart'!$D$6:$J$20,MATCH(INDEX('AMBA Radiation Loss Chart'!$C$6:$C$22,MATCH(H$4,'AMBA Radiation Loss Chart'!$C$6:$C$22)+1,1),'AMBA Radiation Loss Chart'!$C$6:$C$22),MATCH(INDEX('AMBA Radiation Loss Chart'!$D$5:$J$5,1,MATCH(H8,'AMBA Radiation Loss Chart'!$D$5:$J$5)+1),'AMBA Radiation Loss Chart'!$D$5:$J$5))-INDEX('AMBA Radiation Loss Chart'!$D$6:$J$20,MATCH(INDEX('AMBA Radiation Loss Chart'!$C$6:$C$22,MATCH(H$4,'AMBA Radiation Loss Chart'!$C$6:$C$22),1),'AMBA Radiation Loss Chart'!$C$6:$C$22),MATCH(INDEX('AMBA Radiation Loss Chart'!$D$5:$J$5,1,MATCH(H8,'AMBA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Chart'!$D$5:$J$5,1,MATCH(H8,'AMBA Radiation Loss Chart'!$D$5:$J$5)+1),'AMBA Radiation Loss Chart'!$D$5:$J$5))))/100</f>
        <v>#N/A</v>
      </c>
      <c r="J8" s="254">
        <f>Baseline!Z9</f>
        <v>0</v>
      </c>
      <c r="K8" s="60" t="e">
        <f>IF(J8&lt;0.2,(INDEX('AMBA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Chart'!$D$5:$J$5,1,MATCH(J8,'AMBA Radiation Loss Chart'!$D$5:$J$5)+1),'AMBA Radiation Loss Chart'!$D$5:$J$5))-INDEX('AMBA Radiation Loss Chart'!$D$6:$J$20,MATCH(INDEX('AMBA Radiation Loss Chart'!$C$6:$C$22,MATCH(J$4,'AMBA Radiation Loss Chart'!$C$6:$C$22),1),'AMBA Radiation Loss Chart'!$C$6:$C$22),MATCH(INDEX('AMBA Radiation Loss Chart'!$D$5:$J$5,1,MATCH(J8,'AMBA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Chart'!$D$5:$J$5,1,MATCH(J8,'AMBA Radiation Loss Chart'!$D$5:$J$5)+1),'AMBA Radiation Loss Chart'!$D$5:$J$5)))-((INDEX('AMBA Radiation Loss Chart'!$D$6:$J$20,MATCH(INDEX('AMBA Radiation Loss Chart'!$C$6:$C$22,MATCH(J$4,'AMBA Radiation Loss Chart'!$C$6:$C$22)+1,1),'AMBA Radiation Loss Chart'!$C$6:$C$22),MATCH(INDEX('AMBA Radiation Loss Chart'!$D$5:$J$5,1,MATCH(J8,'AMBA Radiation Loss Chart'!$D$5:$J$5)),'AMBA Radiation Loss Chart'!$D$5:$J$5))-INDEX('AMBA Radiation Loss Chart'!$D$6:$J$20,MATCH(INDEX('AMBA Radiation Loss Chart'!$C$6:$C$22,MATCH(J$4,'AMBA Radiation Loss Chart'!$C$6:$C$22),1),'AMBA Radiation Loss Chart'!$C$6:$C$22),MATCH(INDEX('AMBA Radiation Loss Chart'!$D$5:$J$5,1,MATCH(J8,'AMBA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Chart'!$D$5:$J$5,1,MATCH(J8,'AMBA Radiation Loss Chart'!$D$5:$J$5)),'AMBA Radiation Loss Chart'!$D$5:$J$5))))/(INDEX('AMBA Radiation Loss Chart'!$D$5:$J$5,1,MATCH(J8,'AMBA Radiation Loss Chart'!$D$5:$J$5)+1)-INDEX('AMBA Radiation Loss Chart'!$D$5:$J$5,1,MATCH(J8,'AMBA Radiation Loss Chart'!$D$5:$J$5)))*(J8-INDEX('AMBA Radiation Loss Chart'!$D$5:$J$5,1,MATCH(J8,'AMBA Radiation Loss Chart'!$D$5:$J$5)+1))+((INDEX('AMBA Radiation Loss Chart'!$D$6:$J$20,MATCH(INDEX('AMBA Radiation Loss Chart'!$C$6:$C$22,MATCH(J$4,'AMBA Radiation Loss Chart'!$C$6:$C$22)+1,1),'AMBA Radiation Loss Chart'!$C$6:$C$22),MATCH(INDEX('AMBA Radiation Loss Chart'!$D$5:$J$5,1,MATCH(J8,'AMBA Radiation Loss Chart'!$D$5:$J$5)+1),'AMBA Radiation Loss Chart'!$D$5:$J$5))-INDEX('AMBA Radiation Loss Chart'!$D$6:$J$20,MATCH(INDEX('AMBA Radiation Loss Chart'!$C$6:$C$22,MATCH(J$4,'AMBA Radiation Loss Chart'!$C$6:$C$22),1),'AMBA Radiation Loss Chart'!$C$6:$C$22),MATCH(INDEX('AMBA Radiation Loss Chart'!$D$5:$J$5,1,MATCH(J8,'AMBA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Chart'!$D$5:$J$5,1,MATCH(J8,'AMBA Radiation Loss Chart'!$D$5:$J$5)+1),'AMBA Radiation Loss Chart'!$D$5:$J$5))))/100</f>
        <v>#N/A</v>
      </c>
      <c r="L8" s="36" t="e">
        <f>Proposed!E9</f>
        <v>#DIV/0!</v>
      </c>
      <c r="M8" s="57" t="e">
        <f>IF(L8&lt;=0.2,(INDEX('AMBA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Chart'!$D$5:$J$5,1,MATCH(L8,'AMBA Radiation Loss Chart'!$D$5:$J$5)+1),'AMBA Radiation Loss Chart'!$D$5:$J$5))-INDEX('AMBA Radiation Loss Chart'!$D$6:$J$20,MATCH(INDEX('AMBA Radiation Loss Chart'!$C$6:$C$22,MATCH(L$4,'AMBA Radiation Loss Chart'!$C$6:$C$22),1),'AMBA Radiation Loss Chart'!$C$6:$C$22),MATCH(INDEX('AMBA Radiation Loss Chart'!$D$5:$J$5,1,MATCH(L8,'AMBA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Chart'!$D$5:$J$5,1,MATCH(L8,'AMBA Radiation Loss Chart'!$D$5:$J$5)+1),'AMBA Radiation Loss Chart'!$D$5:$J$5)))-((INDEX('AMBA Radiation Loss Chart'!$D$6:$J$20,MATCH(INDEX('AMBA Radiation Loss Chart'!$C$6:$C$22,MATCH(L$4,'AMBA Radiation Loss Chart'!$C$6:$C$22)+1,1),'AMBA Radiation Loss Chart'!$C$6:$C$22),MATCH(INDEX('AMBA Radiation Loss Chart'!$D$5:$J$5,1,MATCH(L8,'AMBA Radiation Loss Chart'!$D$5:$J$5)),'AMBA Radiation Loss Chart'!$D$5:$J$5))-INDEX('AMBA Radiation Loss Chart'!$D$6:$J$20,MATCH(INDEX('AMBA Radiation Loss Chart'!$C$6:$C$22,MATCH(L$4,'AMBA Radiation Loss Chart'!$C$6:$C$22),1),'AMBA Radiation Loss Chart'!$C$6:$C$22),MATCH(INDEX('AMBA Radiation Loss Chart'!$D$5:$J$5,1,MATCH(L8,'AMBA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Chart'!$D$5:$J$5,1,MATCH(L8,'AMBA Radiation Loss Chart'!$D$5:$J$5)),'AMBA Radiation Loss Chart'!$D$5:$J$5))))/(INDEX('AMBA Radiation Loss Chart'!$D$5:$J$5,1,MATCH(L8,'AMBA Radiation Loss Chart'!$D$5:$J$5)+1)-INDEX('AMBA Radiation Loss Chart'!$D$5:$J$5,1,MATCH(L8,'AMBA Radiation Loss Chart'!$D$5:$J$5)))*(L8-INDEX('AMBA Radiation Loss Chart'!$D$5:$J$5,1,MATCH(L8,'AMBA Radiation Loss Chart'!$D$5:$J$5)+1))+((INDEX('AMBA Radiation Loss Chart'!$D$6:$J$20,MATCH(INDEX('AMBA Radiation Loss Chart'!$C$6:$C$22,MATCH(L$4,'AMBA Radiation Loss Chart'!$C$6:$C$22)+1,1),'AMBA Radiation Loss Chart'!$C$6:$C$22),MATCH(INDEX('AMBA Radiation Loss Chart'!$D$5:$J$5,1,MATCH(L8,'AMBA Radiation Loss Chart'!$D$5:$J$5)+1),'AMBA Radiation Loss Chart'!$D$5:$J$5))-INDEX('AMBA Radiation Loss Chart'!$D$6:$J$20,MATCH(INDEX('AMBA Radiation Loss Chart'!$C$6:$C$22,MATCH(L$4,'AMBA Radiation Loss Chart'!$C$6:$C$22),1),'AMBA Radiation Loss Chart'!$C$6:$C$22),MATCH(INDEX('AMBA Radiation Loss Chart'!$D$5:$J$5,1,MATCH(L8,'AMBA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Chart'!$D$5:$J$5,1,MATCH(L8,'AMBA Radiation Loss Chart'!$D$5:$J$5)+1),'AMBA Radiation Loss Chart'!$D$5:$J$5))))/100</f>
        <v>#DIV/0!</v>
      </c>
      <c r="N8" s="31" t="e">
        <f>Proposed!L9</f>
        <v>#DIV/0!</v>
      </c>
      <c r="O8" s="57" t="e">
        <f>IF(N8&lt;=0.2,(INDEX('AMBA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Chart'!$D$5:$J$5,1,MATCH(N8,'AMBA Radiation Loss Chart'!$D$5:$J$5)+1),'AMBA Radiation Loss Chart'!$D$5:$J$5))-INDEX('AMBA Radiation Loss Chart'!$D$6:$J$20,MATCH(INDEX('AMBA Radiation Loss Chart'!$C$6:$C$22,MATCH(N$4,'AMBA Radiation Loss Chart'!$C$6:$C$22),1),'AMBA Radiation Loss Chart'!$C$6:$C$22),MATCH(INDEX('AMBA Radiation Loss Chart'!$D$5:$J$5,1,MATCH(N8,'AMBA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Chart'!$D$5:$J$5,1,MATCH(N8,'AMBA Radiation Loss Chart'!$D$5:$J$5)+1),'AMBA Radiation Loss Chart'!$D$5:$J$5)))-((INDEX('AMBA Radiation Loss Chart'!$D$6:$J$20,MATCH(INDEX('AMBA Radiation Loss Chart'!$C$6:$C$22,MATCH(N$4,'AMBA Radiation Loss Chart'!$C$6:$C$22)+1,1),'AMBA Radiation Loss Chart'!$C$6:$C$22),MATCH(INDEX('AMBA Radiation Loss Chart'!$D$5:$J$5,1,MATCH(N8,'AMBA Radiation Loss Chart'!$D$5:$J$5)),'AMBA Radiation Loss Chart'!$D$5:$J$5))-INDEX('AMBA Radiation Loss Chart'!$D$6:$J$20,MATCH(INDEX('AMBA Radiation Loss Chart'!$C$6:$C$22,MATCH(N$4,'AMBA Radiation Loss Chart'!$C$6:$C$22),1),'AMBA Radiation Loss Chart'!$C$6:$C$22),MATCH(INDEX('AMBA Radiation Loss Chart'!$D$5:$J$5,1,MATCH(N8,'AMBA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Chart'!$D$5:$J$5,1,MATCH(N8,'AMBA Radiation Loss Chart'!$D$5:$J$5)),'AMBA Radiation Loss Chart'!$D$5:$J$5))))/(INDEX('AMBA Radiation Loss Chart'!$D$5:$J$5,1,MATCH(N8,'AMBA Radiation Loss Chart'!$D$5:$J$5)+1)-INDEX('AMBA Radiation Loss Chart'!$D$5:$J$5,1,MATCH(N8,'AMBA Radiation Loss Chart'!$D$5:$J$5)))*(N8-INDEX('AMBA Radiation Loss Chart'!$D$5:$J$5,1,MATCH(N8,'AMBA Radiation Loss Chart'!$D$5:$J$5)+1))+((INDEX('AMBA Radiation Loss Chart'!$D$6:$J$20,MATCH(INDEX('AMBA Radiation Loss Chart'!$C$6:$C$22,MATCH(N$4,'AMBA Radiation Loss Chart'!$C$6:$C$22)+1,1),'AMBA Radiation Loss Chart'!$C$6:$C$22),MATCH(INDEX('AMBA Radiation Loss Chart'!$D$5:$J$5,1,MATCH(N8,'AMBA Radiation Loss Chart'!$D$5:$J$5)+1),'AMBA Radiation Loss Chart'!$D$5:$J$5))-INDEX('AMBA Radiation Loss Chart'!$D$6:$J$20,MATCH(INDEX('AMBA Radiation Loss Chart'!$C$6:$C$22,MATCH(N$4,'AMBA Radiation Loss Chart'!$C$6:$C$22),1),'AMBA Radiation Loss Chart'!$C$6:$C$22),MATCH(INDEX('AMBA Radiation Loss Chart'!$D$5:$J$5,1,MATCH(N8,'AMBA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Chart'!$D$5:$J$5,1,MATCH(N8,'AMBA Radiation Loss Chart'!$D$5:$J$5)+1),'AMBA Radiation Loss Chart'!$D$5:$J$5))))/100</f>
        <v>#DIV/0!</v>
      </c>
      <c r="P8" s="31" t="e">
        <f>Proposed!S9</f>
        <v>#DIV/0!</v>
      </c>
      <c r="Q8" s="215" t="e">
        <f>IF(P8&lt;=0.2,(INDEX('AMBA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Chart'!$D$5:$J$5,1,MATCH(P8,'AMBA Radiation Loss Chart'!$D$5:$J$5)+1),'AMBA Radiation Loss Chart'!$D$5:$J$5))-INDEX('AMBA Radiation Loss Chart'!$D$6:$J$20,MATCH(INDEX('AMBA Radiation Loss Chart'!$C$6:$C$22,MATCH(P$4,'AMBA Radiation Loss Chart'!$C$6:$C$22),1),'AMBA Radiation Loss Chart'!$C$6:$C$22),MATCH(INDEX('AMBA Radiation Loss Chart'!$D$5:$J$5,1,MATCH(P8,'AMBA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Chart'!$D$5:$J$5,1,MATCH(P8,'AMBA Radiation Loss Chart'!$D$5:$J$5)+1),'AMBA Radiation Loss Chart'!$D$5:$J$5)))-((INDEX('AMBA Radiation Loss Chart'!$D$6:$J$20,MATCH(INDEX('AMBA Radiation Loss Chart'!$C$6:$C$22,MATCH(P$4,'AMBA Radiation Loss Chart'!$C$6:$C$22)+1,1),'AMBA Radiation Loss Chart'!$C$6:$C$22),MATCH(INDEX('AMBA Radiation Loss Chart'!$D$5:$J$5,1,MATCH(P8,'AMBA Radiation Loss Chart'!$D$5:$J$5)),'AMBA Radiation Loss Chart'!$D$5:$J$5))-INDEX('AMBA Radiation Loss Chart'!$D$6:$J$20,MATCH(INDEX('AMBA Radiation Loss Chart'!$C$6:$C$22,MATCH(P$4,'AMBA Radiation Loss Chart'!$C$6:$C$22),1),'AMBA Radiation Loss Chart'!$C$6:$C$22),MATCH(INDEX('AMBA Radiation Loss Chart'!$D$5:$J$5,1,MATCH(P8,'AMBA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Chart'!$D$5:$J$5,1,MATCH(P8,'AMBA Radiation Loss Chart'!$D$5:$J$5)),'AMBA Radiation Loss Chart'!$D$5:$J$5))))/(INDEX('AMBA Radiation Loss Chart'!$D$5:$J$5,1,MATCH(P8,'AMBA Radiation Loss Chart'!$D$5:$J$5)+1)-INDEX('AMBA Radiation Loss Chart'!$D$5:$J$5,1,MATCH(P8,'AMBA Radiation Loss Chart'!$D$5:$J$5)))*(P8-INDEX('AMBA Radiation Loss Chart'!$D$5:$J$5,1,MATCH(P8,'AMBA Radiation Loss Chart'!$D$5:$J$5)+1))+((INDEX('AMBA Radiation Loss Chart'!$D$6:$J$20,MATCH(INDEX('AMBA Radiation Loss Chart'!$C$6:$C$22,MATCH(P$4,'AMBA Radiation Loss Chart'!$C$6:$C$22)+1,1),'AMBA Radiation Loss Chart'!$C$6:$C$22),MATCH(INDEX('AMBA Radiation Loss Chart'!$D$5:$J$5,1,MATCH(P8,'AMBA Radiation Loss Chart'!$D$5:$J$5)+1),'AMBA Radiation Loss Chart'!$D$5:$J$5))-INDEX('AMBA Radiation Loss Chart'!$D$6:$J$20,MATCH(INDEX('AMBA Radiation Loss Chart'!$C$6:$C$22,MATCH(P$4,'AMBA Radiation Loss Chart'!$C$6:$C$22),1),'AMBA Radiation Loss Chart'!$C$6:$C$22),MATCH(INDEX('AMBA Radiation Loss Chart'!$D$5:$J$5,1,MATCH(P8,'AMBA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Chart'!$D$5:$J$5,1,MATCH(P8,'AMBA Radiation Loss Chart'!$D$5:$J$5)+1),'AMBA Radiation Loss Chart'!$D$5:$J$5))))/100</f>
        <v>#DIV/0!</v>
      </c>
      <c r="R8" s="254" t="e">
        <f>Proposed!Z9</f>
        <v>#DIV/0!</v>
      </c>
      <c r="S8" s="60" t="e">
        <f>IF(R8&lt;=0.2,(INDEX('AMBA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Chart'!$D$5:$J$5,1,MATCH(R8,'AMBA Radiation Loss Chart'!$D$5:$J$5)+1),'AMBA Radiation Loss Chart'!$D$5:$J$5))-INDEX('AMBA Radiation Loss Chart'!$D$6:$J$20,MATCH(INDEX('AMBA Radiation Loss Chart'!$C$6:$C$22,MATCH(R$4,'AMBA Radiation Loss Chart'!$C$6:$C$22),1),'AMBA Radiation Loss Chart'!$C$6:$C$22),MATCH(INDEX('AMBA Radiation Loss Chart'!$D$5:$J$5,1,MATCH(R8,'AMBA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Chart'!$D$5:$J$5,1,MATCH(R8,'AMBA Radiation Loss Chart'!$D$5:$J$5)+1),'AMBA Radiation Loss Chart'!$D$5:$J$5)))-((INDEX('AMBA Radiation Loss Chart'!$D$6:$J$20,MATCH(INDEX('AMBA Radiation Loss Chart'!$C$6:$C$22,MATCH(R$4,'AMBA Radiation Loss Chart'!$C$6:$C$22)+1,1),'AMBA Radiation Loss Chart'!$C$6:$C$22),MATCH(INDEX('AMBA Radiation Loss Chart'!$D$5:$J$5,1,MATCH(R8,'AMBA Radiation Loss Chart'!$D$5:$J$5)),'AMBA Radiation Loss Chart'!$D$5:$J$5))-INDEX('AMBA Radiation Loss Chart'!$D$6:$J$20,MATCH(INDEX('AMBA Radiation Loss Chart'!$C$6:$C$22,MATCH(R$4,'AMBA Radiation Loss Chart'!$C$6:$C$22),1),'AMBA Radiation Loss Chart'!$C$6:$C$22),MATCH(INDEX('AMBA Radiation Loss Chart'!$D$5:$J$5,1,MATCH(R8,'AMBA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Chart'!$D$5:$J$5,1,MATCH(R8,'AMBA Radiation Loss Chart'!$D$5:$J$5)),'AMBA Radiation Loss Chart'!$D$5:$J$5))))/(INDEX('AMBA Radiation Loss Chart'!$D$5:$J$5,1,MATCH(R8,'AMBA Radiation Loss Chart'!$D$5:$J$5)+1)-INDEX('AMBA Radiation Loss Chart'!$D$5:$J$5,1,MATCH(R8,'AMBA Radiation Loss Chart'!$D$5:$J$5)))*(R8-INDEX('AMBA Radiation Loss Chart'!$D$5:$J$5,1,MATCH(R8,'AMBA Radiation Loss Chart'!$D$5:$J$5)+1))+((INDEX('AMBA Radiation Loss Chart'!$D$6:$J$20,MATCH(INDEX('AMBA Radiation Loss Chart'!$C$6:$C$22,MATCH(R$4,'AMBA Radiation Loss Chart'!$C$6:$C$22)+1,1),'AMBA Radiation Loss Chart'!$C$6:$C$22),MATCH(INDEX('AMBA Radiation Loss Chart'!$D$5:$J$5,1,MATCH(R8,'AMBA Radiation Loss Chart'!$D$5:$J$5)+1),'AMBA Radiation Loss Chart'!$D$5:$J$5))-INDEX('AMBA Radiation Loss Chart'!$D$6:$J$20,MATCH(INDEX('AMBA Radiation Loss Chart'!$C$6:$C$22,MATCH(R$4,'AMBA Radiation Loss Chart'!$C$6:$C$22),1),'AMBA Radiation Loss Chart'!$C$6:$C$22),MATCH(INDEX('AMBA Radiation Loss Chart'!$D$5:$J$5,1,MATCH(R8,'AMBA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Chart'!$D$5:$J$5,1,MATCH(R8,'AMBA Radiation Loss Chart'!$D$5:$J$5)+1),'AMBA Radiation Loss Chart'!$D$5:$J$5))))/100</f>
        <v>#DIV/0!</v>
      </c>
    </row>
    <row r="9" spans="2:19">
      <c r="B9" s="253">
        <v>5</v>
      </c>
      <c r="C9" s="39">
        <v>82</v>
      </c>
      <c r="D9" s="36">
        <f>Baseline!E10</f>
        <v>0</v>
      </c>
      <c r="E9" s="57" t="e">
        <f>IF(D9&lt;=0.2,(INDEX('AMBA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Chart'!$D$5:$J$5,1,MATCH(D9,'AMBA Radiation Loss Chart'!$D$5:$J$5)+1),'AMBA Radiation Loss Chart'!$D$5:$J$5))-INDEX('AMBA Radiation Loss Chart'!$D$6:$J$20,MATCH(INDEX('AMBA Radiation Loss Chart'!$C$6:$C$22,MATCH(D$4,'AMBA Radiation Loss Chart'!$C$6:$C$22),1),'AMBA Radiation Loss Chart'!$C$6:$C$22),MATCH(INDEX('AMBA Radiation Loss Chart'!$D$5:$J$5,1,MATCH(D9,'AMBA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Chart'!$D$5:$J$5,1,MATCH(D9,'AMBA Radiation Loss Chart'!$D$5:$J$5)+1),'AMBA Radiation Loss Chart'!$D$5:$J$5)))-((INDEX('AMBA Radiation Loss Chart'!$D$6:$J$20,MATCH(INDEX('AMBA Radiation Loss Chart'!$C$6:$C$22,MATCH(D$4,'AMBA Radiation Loss Chart'!$C$6:$C$22)+1,1),'AMBA Radiation Loss Chart'!$C$6:$C$22),MATCH(INDEX('AMBA Radiation Loss Chart'!$D$5:$J$5,1,MATCH(D9,'AMBA Radiation Loss Chart'!$D$5:$J$5)),'AMBA Radiation Loss Chart'!$D$5:$J$5))-INDEX('AMBA Radiation Loss Chart'!$D$6:$J$20,MATCH(INDEX('AMBA Radiation Loss Chart'!$C$6:$C$22,MATCH(D$4,'AMBA Radiation Loss Chart'!$C$6:$C$22),1),'AMBA Radiation Loss Chart'!$C$6:$C$22),MATCH(INDEX('AMBA Radiation Loss Chart'!$D$5:$J$5,1,MATCH(D9,'AMBA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Chart'!$D$5:$J$5,1,MATCH(D9,'AMBA Radiation Loss Chart'!$D$5:$J$5)),'AMBA Radiation Loss Chart'!$D$5:$J$5))))/(INDEX('AMBA Radiation Loss Chart'!$D$5:$J$5,1,MATCH(D9,'AMBA Radiation Loss Chart'!$D$5:$J$5)+1)-INDEX('AMBA Radiation Loss Chart'!$D$5:$J$5,1,MATCH(D9,'AMBA Radiation Loss Chart'!$D$5:$J$5)))*(D9-INDEX('AMBA Radiation Loss Chart'!$D$5:$J$5,1,MATCH(D9,'AMBA Radiation Loss Chart'!$D$5:$J$5)+1))+((INDEX('AMBA Radiation Loss Chart'!$D$6:$J$20,MATCH(INDEX('AMBA Radiation Loss Chart'!$C$6:$C$22,MATCH(D$4,'AMBA Radiation Loss Chart'!$C$6:$C$22)+1,1),'AMBA Radiation Loss Chart'!$C$6:$C$22),MATCH(INDEX('AMBA Radiation Loss Chart'!$D$5:$J$5,1,MATCH(D9,'AMBA Radiation Loss Chart'!$D$5:$J$5)+1),'AMBA Radiation Loss Chart'!$D$5:$J$5))-INDEX('AMBA Radiation Loss Chart'!$D$6:$J$20,MATCH(INDEX('AMBA Radiation Loss Chart'!$C$6:$C$22,MATCH(D$4,'AMBA Radiation Loss Chart'!$C$6:$C$22),1),'AMBA Radiation Loss Chart'!$C$6:$C$22),MATCH(INDEX('AMBA Radiation Loss Chart'!$D$5:$J$5,1,MATCH(D9,'AMBA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Chart'!$D$5:$J$5,1,MATCH(D9,'AMBA Radiation Loss Chart'!$D$5:$J$5)+1),'AMBA Radiation Loss Chart'!$D$5:$J$5))))/100</f>
        <v>#N/A</v>
      </c>
      <c r="F9" s="31">
        <f>Baseline!L10</f>
        <v>0</v>
      </c>
      <c r="G9" s="57" t="e">
        <f>IF(F9&lt;=0.2,(INDEX('AMBA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Chart'!$D$5:$J$5,1,MATCH(F9,'AMBA Radiation Loss Chart'!$D$5:$J$5)+1),'AMBA Radiation Loss Chart'!$D$5:$J$5))-INDEX('AMBA Radiation Loss Chart'!$D$6:$J$20,MATCH(INDEX('AMBA Radiation Loss Chart'!$C$6:$C$22,MATCH(F$4,'AMBA Radiation Loss Chart'!$C$6:$C$22),1),'AMBA Radiation Loss Chart'!$C$6:$C$22),MATCH(INDEX('AMBA Radiation Loss Chart'!$D$5:$J$5,1,MATCH(F9,'AMBA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Chart'!$D$5:$J$5,1,MATCH(F9,'AMBA Radiation Loss Chart'!$D$5:$J$5)+1),'AMBA Radiation Loss Chart'!$D$5:$J$5)))-((INDEX('AMBA Radiation Loss Chart'!$D$6:$J$20,MATCH(INDEX('AMBA Radiation Loss Chart'!$C$6:$C$22,MATCH(F$4,'AMBA Radiation Loss Chart'!$C$6:$C$22)+1,1),'AMBA Radiation Loss Chart'!$C$6:$C$22),MATCH(INDEX('AMBA Radiation Loss Chart'!$D$5:$J$5,1,MATCH(F9,'AMBA Radiation Loss Chart'!$D$5:$J$5)),'AMBA Radiation Loss Chart'!$D$5:$J$5))-INDEX('AMBA Radiation Loss Chart'!$D$6:$J$20,MATCH(INDEX('AMBA Radiation Loss Chart'!$C$6:$C$22,MATCH(F$4,'AMBA Radiation Loss Chart'!$C$6:$C$22),1),'AMBA Radiation Loss Chart'!$C$6:$C$22),MATCH(INDEX('AMBA Radiation Loss Chart'!$D$5:$J$5,1,MATCH(F9,'AMBA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Chart'!$D$5:$J$5,1,MATCH(F9,'AMBA Radiation Loss Chart'!$D$5:$J$5)),'AMBA Radiation Loss Chart'!$D$5:$J$5))))/(INDEX('AMBA Radiation Loss Chart'!$D$5:$J$5,1,MATCH(F9,'AMBA Radiation Loss Chart'!$D$5:$J$5)+1)-INDEX('AMBA Radiation Loss Chart'!$D$5:$J$5,1,MATCH(F9,'AMBA Radiation Loss Chart'!$D$5:$J$5)))*(F9-INDEX('AMBA Radiation Loss Chart'!$D$5:$J$5,1,MATCH(F9,'AMBA Radiation Loss Chart'!$D$5:$J$5)+1))+((INDEX('AMBA Radiation Loss Chart'!$D$6:$J$20,MATCH(INDEX('AMBA Radiation Loss Chart'!$C$6:$C$22,MATCH(F$4,'AMBA Radiation Loss Chart'!$C$6:$C$22)+1,1),'AMBA Radiation Loss Chart'!$C$6:$C$22),MATCH(INDEX('AMBA Radiation Loss Chart'!$D$5:$J$5,1,MATCH(F9,'AMBA Radiation Loss Chart'!$D$5:$J$5)+1),'AMBA Radiation Loss Chart'!$D$5:$J$5))-INDEX('AMBA Radiation Loss Chart'!$D$6:$J$20,MATCH(INDEX('AMBA Radiation Loss Chart'!$C$6:$C$22,MATCH(F$4,'AMBA Radiation Loss Chart'!$C$6:$C$22),1),'AMBA Radiation Loss Chart'!$C$6:$C$22),MATCH(INDEX('AMBA Radiation Loss Chart'!$D$5:$J$5,1,MATCH(F9,'AMBA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Chart'!$D$5:$J$5,1,MATCH(F9,'AMBA Radiation Loss Chart'!$D$5:$J$5)+1),'AMBA Radiation Loss Chart'!$D$5:$J$5))))/100</f>
        <v>#N/A</v>
      </c>
      <c r="H9" s="31">
        <f>Baseline!S10</f>
        <v>0</v>
      </c>
      <c r="I9" s="57" t="e">
        <f>IF(H9&lt;=0.2,(INDEX('AMBA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Chart'!$D$5:$J$5,1,MATCH(H9,'AMBA Radiation Loss Chart'!$D$5:$J$5)+1),'AMBA Radiation Loss Chart'!$D$5:$J$5))-INDEX('AMBA Radiation Loss Chart'!$D$6:$J$20,MATCH(INDEX('AMBA Radiation Loss Chart'!$C$6:$C$22,MATCH(H$4,'AMBA Radiation Loss Chart'!$C$6:$C$22),1),'AMBA Radiation Loss Chart'!$C$6:$C$22),MATCH(INDEX('AMBA Radiation Loss Chart'!$D$5:$J$5,1,MATCH(H9,'AMBA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Chart'!$D$5:$J$5,1,MATCH(H9,'AMBA Radiation Loss Chart'!$D$5:$J$5)+1),'AMBA Radiation Loss Chart'!$D$5:$J$5)))-((INDEX('AMBA Radiation Loss Chart'!$D$6:$J$20,MATCH(INDEX('AMBA Radiation Loss Chart'!$C$6:$C$22,MATCH(H$4,'AMBA Radiation Loss Chart'!$C$6:$C$22)+1,1),'AMBA Radiation Loss Chart'!$C$6:$C$22),MATCH(INDEX('AMBA Radiation Loss Chart'!$D$5:$J$5,1,MATCH(H9,'AMBA Radiation Loss Chart'!$D$5:$J$5)),'AMBA Radiation Loss Chart'!$D$5:$J$5))-INDEX('AMBA Radiation Loss Chart'!$D$6:$J$20,MATCH(INDEX('AMBA Radiation Loss Chart'!$C$6:$C$22,MATCH(H$4,'AMBA Radiation Loss Chart'!$C$6:$C$22),1),'AMBA Radiation Loss Chart'!$C$6:$C$22),MATCH(INDEX('AMBA Radiation Loss Chart'!$D$5:$J$5,1,MATCH(H9,'AMBA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Chart'!$D$5:$J$5,1,MATCH(H9,'AMBA Radiation Loss Chart'!$D$5:$J$5)),'AMBA Radiation Loss Chart'!$D$5:$J$5))))/(INDEX('AMBA Radiation Loss Chart'!$D$5:$J$5,1,MATCH(H9,'AMBA Radiation Loss Chart'!$D$5:$J$5)+1)-INDEX('AMBA Radiation Loss Chart'!$D$5:$J$5,1,MATCH(H9,'AMBA Radiation Loss Chart'!$D$5:$J$5)))*(H9-INDEX('AMBA Radiation Loss Chart'!$D$5:$J$5,1,MATCH(H9,'AMBA Radiation Loss Chart'!$D$5:$J$5)+1))+((INDEX('AMBA Radiation Loss Chart'!$D$6:$J$20,MATCH(INDEX('AMBA Radiation Loss Chart'!$C$6:$C$22,MATCH(H$4,'AMBA Radiation Loss Chart'!$C$6:$C$22)+1,1),'AMBA Radiation Loss Chart'!$C$6:$C$22),MATCH(INDEX('AMBA Radiation Loss Chart'!$D$5:$J$5,1,MATCH(H9,'AMBA Radiation Loss Chart'!$D$5:$J$5)+1),'AMBA Radiation Loss Chart'!$D$5:$J$5))-INDEX('AMBA Radiation Loss Chart'!$D$6:$J$20,MATCH(INDEX('AMBA Radiation Loss Chart'!$C$6:$C$22,MATCH(H$4,'AMBA Radiation Loss Chart'!$C$6:$C$22),1),'AMBA Radiation Loss Chart'!$C$6:$C$22),MATCH(INDEX('AMBA Radiation Loss Chart'!$D$5:$J$5,1,MATCH(H9,'AMBA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Chart'!$D$5:$J$5,1,MATCH(H9,'AMBA Radiation Loss Chart'!$D$5:$J$5)+1),'AMBA Radiation Loss Chart'!$D$5:$J$5))))/100</f>
        <v>#N/A</v>
      </c>
      <c r="J9" s="254">
        <f>Baseline!Z10</f>
        <v>0</v>
      </c>
      <c r="K9" s="60" t="e">
        <f>IF(J9&lt;0.2,(INDEX('AMBA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Chart'!$D$5:$J$5,1,MATCH(J9,'AMBA Radiation Loss Chart'!$D$5:$J$5)+1),'AMBA Radiation Loss Chart'!$D$5:$J$5))-INDEX('AMBA Radiation Loss Chart'!$D$6:$J$20,MATCH(INDEX('AMBA Radiation Loss Chart'!$C$6:$C$22,MATCH(J$4,'AMBA Radiation Loss Chart'!$C$6:$C$22),1),'AMBA Radiation Loss Chart'!$C$6:$C$22),MATCH(INDEX('AMBA Radiation Loss Chart'!$D$5:$J$5,1,MATCH(J9,'AMBA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Chart'!$D$5:$J$5,1,MATCH(J9,'AMBA Radiation Loss Chart'!$D$5:$J$5)+1),'AMBA Radiation Loss Chart'!$D$5:$J$5)))-((INDEX('AMBA Radiation Loss Chart'!$D$6:$J$20,MATCH(INDEX('AMBA Radiation Loss Chart'!$C$6:$C$22,MATCH(J$4,'AMBA Radiation Loss Chart'!$C$6:$C$22)+1,1),'AMBA Radiation Loss Chart'!$C$6:$C$22),MATCH(INDEX('AMBA Radiation Loss Chart'!$D$5:$J$5,1,MATCH(J9,'AMBA Radiation Loss Chart'!$D$5:$J$5)),'AMBA Radiation Loss Chart'!$D$5:$J$5))-INDEX('AMBA Radiation Loss Chart'!$D$6:$J$20,MATCH(INDEX('AMBA Radiation Loss Chart'!$C$6:$C$22,MATCH(J$4,'AMBA Radiation Loss Chart'!$C$6:$C$22),1),'AMBA Radiation Loss Chart'!$C$6:$C$22),MATCH(INDEX('AMBA Radiation Loss Chart'!$D$5:$J$5,1,MATCH(J9,'AMBA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Chart'!$D$5:$J$5,1,MATCH(J9,'AMBA Radiation Loss Chart'!$D$5:$J$5)),'AMBA Radiation Loss Chart'!$D$5:$J$5))))/(INDEX('AMBA Radiation Loss Chart'!$D$5:$J$5,1,MATCH(J9,'AMBA Radiation Loss Chart'!$D$5:$J$5)+1)-INDEX('AMBA Radiation Loss Chart'!$D$5:$J$5,1,MATCH(J9,'AMBA Radiation Loss Chart'!$D$5:$J$5)))*(J9-INDEX('AMBA Radiation Loss Chart'!$D$5:$J$5,1,MATCH(J9,'AMBA Radiation Loss Chart'!$D$5:$J$5)+1))+((INDEX('AMBA Radiation Loss Chart'!$D$6:$J$20,MATCH(INDEX('AMBA Radiation Loss Chart'!$C$6:$C$22,MATCH(J$4,'AMBA Radiation Loss Chart'!$C$6:$C$22)+1,1),'AMBA Radiation Loss Chart'!$C$6:$C$22),MATCH(INDEX('AMBA Radiation Loss Chart'!$D$5:$J$5,1,MATCH(J9,'AMBA Radiation Loss Chart'!$D$5:$J$5)+1),'AMBA Radiation Loss Chart'!$D$5:$J$5))-INDEX('AMBA Radiation Loss Chart'!$D$6:$J$20,MATCH(INDEX('AMBA Radiation Loss Chart'!$C$6:$C$22,MATCH(J$4,'AMBA Radiation Loss Chart'!$C$6:$C$22),1),'AMBA Radiation Loss Chart'!$C$6:$C$22),MATCH(INDEX('AMBA Radiation Loss Chart'!$D$5:$J$5,1,MATCH(J9,'AMBA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Chart'!$D$5:$J$5,1,MATCH(J9,'AMBA Radiation Loss Chart'!$D$5:$J$5)+1),'AMBA Radiation Loss Chart'!$D$5:$J$5))))/100</f>
        <v>#N/A</v>
      </c>
      <c r="L9" s="36" t="e">
        <f>Proposed!E10</f>
        <v>#DIV/0!</v>
      </c>
      <c r="M9" s="57" t="e">
        <f>IF(L9&lt;=0.2,(INDEX('AMBA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Chart'!$D$5:$J$5,1,MATCH(L9,'AMBA Radiation Loss Chart'!$D$5:$J$5)+1),'AMBA Radiation Loss Chart'!$D$5:$J$5))-INDEX('AMBA Radiation Loss Chart'!$D$6:$J$20,MATCH(INDEX('AMBA Radiation Loss Chart'!$C$6:$C$22,MATCH(L$4,'AMBA Radiation Loss Chart'!$C$6:$C$22),1),'AMBA Radiation Loss Chart'!$C$6:$C$22),MATCH(INDEX('AMBA Radiation Loss Chart'!$D$5:$J$5,1,MATCH(L9,'AMBA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Chart'!$D$5:$J$5,1,MATCH(L9,'AMBA Radiation Loss Chart'!$D$5:$J$5)+1),'AMBA Radiation Loss Chart'!$D$5:$J$5)))-((INDEX('AMBA Radiation Loss Chart'!$D$6:$J$20,MATCH(INDEX('AMBA Radiation Loss Chart'!$C$6:$C$22,MATCH(L$4,'AMBA Radiation Loss Chart'!$C$6:$C$22)+1,1),'AMBA Radiation Loss Chart'!$C$6:$C$22),MATCH(INDEX('AMBA Radiation Loss Chart'!$D$5:$J$5,1,MATCH(L9,'AMBA Radiation Loss Chart'!$D$5:$J$5)),'AMBA Radiation Loss Chart'!$D$5:$J$5))-INDEX('AMBA Radiation Loss Chart'!$D$6:$J$20,MATCH(INDEX('AMBA Radiation Loss Chart'!$C$6:$C$22,MATCH(L$4,'AMBA Radiation Loss Chart'!$C$6:$C$22),1),'AMBA Radiation Loss Chart'!$C$6:$C$22),MATCH(INDEX('AMBA Radiation Loss Chart'!$D$5:$J$5,1,MATCH(L9,'AMBA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Chart'!$D$5:$J$5,1,MATCH(L9,'AMBA Radiation Loss Chart'!$D$5:$J$5)),'AMBA Radiation Loss Chart'!$D$5:$J$5))))/(INDEX('AMBA Radiation Loss Chart'!$D$5:$J$5,1,MATCH(L9,'AMBA Radiation Loss Chart'!$D$5:$J$5)+1)-INDEX('AMBA Radiation Loss Chart'!$D$5:$J$5,1,MATCH(L9,'AMBA Radiation Loss Chart'!$D$5:$J$5)))*(L9-INDEX('AMBA Radiation Loss Chart'!$D$5:$J$5,1,MATCH(L9,'AMBA Radiation Loss Chart'!$D$5:$J$5)+1))+((INDEX('AMBA Radiation Loss Chart'!$D$6:$J$20,MATCH(INDEX('AMBA Radiation Loss Chart'!$C$6:$C$22,MATCH(L$4,'AMBA Radiation Loss Chart'!$C$6:$C$22)+1,1),'AMBA Radiation Loss Chart'!$C$6:$C$22),MATCH(INDEX('AMBA Radiation Loss Chart'!$D$5:$J$5,1,MATCH(L9,'AMBA Radiation Loss Chart'!$D$5:$J$5)+1),'AMBA Radiation Loss Chart'!$D$5:$J$5))-INDEX('AMBA Radiation Loss Chart'!$D$6:$J$20,MATCH(INDEX('AMBA Radiation Loss Chart'!$C$6:$C$22,MATCH(L$4,'AMBA Radiation Loss Chart'!$C$6:$C$22),1),'AMBA Radiation Loss Chart'!$C$6:$C$22),MATCH(INDEX('AMBA Radiation Loss Chart'!$D$5:$J$5,1,MATCH(L9,'AMBA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Chart'!$D$5:$J$5,1,MATCH(L9,'AMBA Radiation Loss Chart'!$D$5:$J$5)+1),'AMBA Radiation Loss Chart'!$D$5:$J$5))))/100</f>
        <v>#DIV/0!</v>
      </c>
      <c r="N9" s="31" t="e">
        <f>Proposed!L10</f>
        <v>#DIV/0!</v>
      </c>
      <c r="O9" s="57" t="e">
        <f>IF(N9&lt;=0.2,(INDEX('AMBA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Chart'!$D$5:$J$5,1,MATCH(N9,'AMBA Radiation Loss Chart'!$D$5:$J$5)+1),'AMBA Radiation Loss Chart'!$D$5:$J$5))-INDEX('AMBA Radiation Loss Chart'!$D$6:$J$20,MATCH(INDEX('AMBA Radiation Loss Chart'!$C$6:$C$22,MATCH(N$4,'AMBA Radiation Loss Chart'!$C$6:$C$22),1),'AMBA Radiation Loss Chart'!$C$6:$C$22),MATCH(INDEX('AMBA Radiation Loss Chart'!$D$5:$J$5,1,MATCH(N9,'AMBA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Chart'!$D$5:$J$5,1,MATCH(N9,'AMBA Radiation Loss Chart'!$D$5:$J$5)+1),'AMBA Radiation Loss Chart'!$D$5:$J$5)))-((INDEX('AMBA Radiation Loss Chart'!$D$6:$J$20,MATCH(INDEX('AMBA Radiation Loss Chart'!$C$6:$C$22,MATCH(N$4,'AMBA Radiation Loss Chart'!$C$6:$C$22)+1,1),'AMBA Radiation Loss Chart'!$C$6:$C$22),MATCH(INDEX('AMBA Radiation Loss Chart'!$D$5:$J$5,1,MATCH(N9,'AMBA Radiation Loss Chart'!$D$5:$J$5)),'AMBA Radiation Loss Chart'!$D$5:$J$5))-INDEX('AMBA Radiation Loss Chart'!$D$6:$J$20,MATCH(INDEX('AMBA Radiation Loss Chart'!$C$6:$C$22,MATCH(N$4,'AMBA Radiation Loss Chart'!$C$6:$C$22),1),'AMBA Radiation Loss Chart'!$C$6:$C$22),MATCH(INDEX('AMBA Radiation Loss Chart'!$D$5:$J$5,1,MATCH(N9,'AMBA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Chart'!$D$5:$J$5,1,MATCH(N9,'AMBA Radiation Loss Chart'!$D$5:$J$5)),'AMBA Radiation Loss Chart'!$D$5:$J$5))))/(INDEX('AMBA Radiation Loss Chart'!$D$5:$J$5,1,MATCH(N9,'AMBA Radiation Loss Chart'!$D$5:$J$5)+1)-INDEX('AMBA Radiation Loss Chart'!$D$5:$J$5,1,MATCH(N9,'AMBA Radiation Loss Chart'!$D$5:$J$5)))*(N9-INDEX('AMBA Radiation Loss Chart'!$D$5:$J$5,1,MATCH(N9,'AMBA Radiation Loss Chart'!$D$5:$J$5)+1))+((INDEX('AMBA Radiation Loss Chart'!$D$6:$J$20,MATCH(INDEX('AMBA Radiation Loss Chart'!$C$6:$C$22,MATCH(N$4,'AMBA Radiation Loss Chart'!$C$6:$C$22)+1,1),'AMBA Radiation Loss Chart'!$C$6:$C$22),MATCH(INDEX('AMBA Radiation Loss Chart'!$D$5:$J$5,1,MATCH(N9,'AMBA Radiation Loss Chart'!$D$5:$J$5)+1),'AMBA Radiation Loss Chart'!$D$5:$J$5))-INDEX('AMBA Radiation Loss Chart'!$D$6:$J$20,MATCH(INDEX('AMBA Radiation Loss Chart'!$C$6:$C$22,MATCH(N$4,'AMBA Radiation Loss Chart'!$C$6:$C$22),1),'AMBA Radiation Loss Chart'!$C$6:$C$22),MATCH(INDEX('AMBA Radiation Loss Chart'!$D$5:$J$5,1,MATCH(N9,'AMBA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Chart'!$D$5:$J$5,1,MATCH(N9,'AMBA Radiation Loss Chart'!$D$5:$J$5)+1),'AMBA Radiation Loss Chart'!$D$5:$J$5))))/100</f>
        <v>#DIV/0!</v>
      </c>
      <c r="P9" s="31" t="e">
        <f>Proposed!S10</f>
        <v>#DIV/0!</v>
      </c>
      <c r="Q9" s="215" t="e">
        <f>IF(P9&lt;=0.2,(INDEX('AMBA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Chart'!$D$5:$J$5,1,MATCH(P9,'AMBA Radiation Loss Chart'!$D$5:$J$5)+1),'AMBA Radiation Loss Chart'!$D$5:$J$5))-INDEX('AMBA Radiation Loss Chart'!$D$6:$J$20,MATCH(INDEX('AMBA Radiation Loss Chart'!$C$6:$C$22,MATCH(P$4,'AMBA Radiation Loss Chart'!$C$6:$C$22),1),'AMBA Radiation Loss Chart'!$C$6:$C$22),MATCH(INDEX('AMBA Radiation Loss Chart'!$D$5:$J$5,1,MATCH(P9,'AMBA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Chart'!$D$5:$J$5,1,MATCH(P9,'AMBA Radiation Loss Chart'!$D$5:$J$5)+1),'AMBA Radiation Loss Chart'!$D$5:$J$5)))-((INDEX('AMBA Radiation Loss Chart'!$D$6:$J$20,MATCH(INDEX('AMBA Radiation Loss Chart'!$C$6:$C$22,MATCH(P$4,'AMBA Radiation Loss Chart'!$C$6:$C$22)+1,1),'AMBA Radiation Loss Chart'!$C$6:$C$22),MATCH(INDEX('AMBA Radiation Loss Chart'!$D$5:$J$5,1,MATCH(P9,'AMBA Radiation Loss Chart'!$D$5:$J$5)),'AMBA Radiation Loss Chart'!$D$5:$J$5))-INDEX('AMBA Radiation Loss Chart'!$D$6:$J$20,MATCH(INDEX('AMBA Radiation Loss Chart'!$C$6:$C$22,MATCH(P$4,'AMBA Radiation Loss Chart'!$C$6:$C$22),1),'AMBA Radiation Loss Chart'!$C$6:$C$22),MATCH(INDEX('AMBA Radiation Loss Chart'!$D$5:$J$5,1,MATCH(P9,'AMBA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Chart'!$D$5:$J$5,1,MATCH(P9,'AMBA Radiation Loss Chart'!$D$5:$J$5)),'AMBA Radiation Loss Chart'!$D$5:$J$5))))/(INDEX('AMBA Radiation Loss Chart'!$D$5:$J$5,1,MATCH(P9,'AMBA Radiation Loss Chart'!$D$5:$J$5)+1)-INDEX('AMBA Radiation Loss Chart'!$D$5:$J$5,1,MATCH(P9,'AMBA Radiation Loss Chart'!$D$5:$J$5)))*(P9-INDEX('AMBA Radiation Loss Chart'!$D$5:$J$5,1,MATCH(P9,'AMBA Radiation Loss Chart'!$D$5:$J$5)+1))+((INDEX('AMBA Radiation Loss Chart'!$D$6:$J$20,MATCH(INDEX('AMBA Radiation Loss Chart'!$C$6:$C$22,MATCH(P$4,'AMBA Radiation Loss Chart'!$C$6:$C$22)+1,1),'AMBA Radiation Loss Chart'!$C$6:$C$22),MATCH(INDEX('AMBA Radiation Loss Chart'!$D$5:$J$5,1,MATCH(P9,'AMBA Radiation Loss Chart'!$D$5:$J$5)+1),'AMBA Radiation Loss Chart'!$D$5:$J$5))-INDEX('AMBA Radiation Loss Chart'!$D$6:$J$20,MATCH(INDEX('AMBA Radiation Loss Chart'!$C$6:$C$22,MATCH(P$4,'AMBA Radiation Loss Chart'!$C$6:$C$22),1),'AMBA Radiation Loss Chart'!$C$6:$C$22),MATCH(INDEX('AMBA Radiation Loss Chart'!$D$5:$J$5,1,MATCH(P9,'AMBA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Chart'!$D$5:$J$5,1,MATCH(P9,'AMBA Radiation Loss Chart'!$D$5:$J$5)+1),'AMBA Radiation Loss Chart'!$D$5:$J$5))))/100</f>
        <v>#DIV/0!</v>
      </c>
      <c r="R9" s="254" t="e">
        <f>Proposed!Z10</f>
        <v>#DIV/0!</v>
      </c>
      <c r="S9" s="60" t="e">
        <f>IF(R9&lt;=0.2,(INDEX('AMBA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Chart'!$D$5:$J$5,1,MATCH(R9,'AMBA Radiation Loss Chart'!$D$5:$J$5)+1),'AMBA Radiation Loss Chart'!$D$5:$J$5))-INDEX('AMBA Radiation Loss Chart'!$D$6:$J$20,MATCH(INDEX('AMBA Radiation Loss Chart'!$C$6:$C$22,MATCH(R$4,'AMBA Radiation Loss Chart'!$C$6:$C$22),1),'AMBA Radiation Loss Chart'!$C$6:$C$22),MATCH(INDEX('AMBA Radiation Loss Chart'!$D$5:$J$5,1,MATCH(R9,'AMBA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Chart'!$D$5:$J$5,1,MATCH(R9,'AMBA Radiation Loss Chart'!$D$5:$J$5)+1),'AMBA Radiation Loss Chart'!$D$5:$J$5)))-((INDEX('AMBA Radiation Loss Chart'!$D$6:$J$20,MATCH(INDEX('AMBA Radiation Loss Chart'!$C$6:$C$22,MATCH(R$4,'AMBA Radiation Loss Chart'!$C$6:$C$22)+1,1),'AMBA Radiation Loss Chart'!$C$6:$C$22),MATCH(INDEX('AMBA Radiation Loss Chart'!$D$5:$J$5,1,MATCH(R9,'AMBA Radiation Loss Chart'!$D$5:$J$5)),'AMBA Radiation Loss Chart'!$D$5:$J$5))-INDEX('AMBA Radiation Loss Chart'!$D$6:$J$20,MATCH(INDEX('AMBA Radiation Loss Chart'!$C$6:$C$22,MATCH(R$4,'AMBA Radiation Loss Chart'!$C$6:$C$22),1),'AMBA Radiation Loss Chart'!$C$6:$C$22),MATCH(INDEX('AMBA Radiation Loss Chart'!$D$5:$J$5,1,MATCH(R9,'AMBA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Chart'!$D$5:$J$5,1,MATCH(R9,'AMBA Radiation Loss Chart'!$D$5:$J$5)),'AMBA Radiation Loss Chart'!$D$5:$J$5))))/(INDEX('AMBA Radiation Loss Chart'!$D$5:$J$5,1,MATCH(R9,'AMBA Radiation Loss Chart'!$D$5:$J$5)+1)-INDEX('AMBA Radiation Loss Chart'!$D$5:$J$5,1,MATCH(R9,'AMBA Radiation Loss Chart'!$D$5:$J$5)))*(R9-INDEX('AMBA Radiation Loss Chart'!$D$5:$J$5,1,MATCH(R9,'AMBA Radiation Loss Chart'!$D$5:$J$5)+1))+((INDEX('AMBA Radiation Loss Chart'!$D$6:$J$20,MATCH(INDEX('AMBA Radiation Loss Chart'!$C$6:$C$22,MATCH(R$4,'AMBA Radiation Loss Chart'!$C$6:$C$22)+1,1),'AMBA Radiation Loss Chart'!$C$6:$C$22),MATCH(INDEX('AMBA Radiation Loss Chart'!$D$5:$J$5,1,MATCH(R9,'AMBA Radiation Loss Chart'!$D$5:$J$5)+1),'AMBA Radiation Loss Chart'!$D$5:$J$5))-INDEX('AMBA Radiation Loss Chart'!$D$6:$J$20,MATCH(INDEX('AMBA Radiation Loss Chart'!$C$6:$C$22,MATCH(R$4,'AMBA Radiation Loss Chart'!$C$6:$C$22),1),'AMBA Radiation Loss Chart'!$C$6:$C$22),MATCH(INDEX('AMBA Radiation Loss Chart'!$D$5:$J$5,1,MATCH(R9,'AMBA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Chart'!$D$5:$J$5,1,MATCH(R9,'AMBA Radiation Loss Chart'!$D$5:$J$5)+1),'AMBA Radiation Loss Chart'!$D$5:$J$5))))/100</f>
        <v>#DIV/0!</v>
      </c>
    </row>
    <row r="10" spans="2:19">
      <c r="B10" s="253">
        <v>10</v>
      </c>
      <c r="C10" s="39">
        <v>116</v>
      </c>
      <c r="D10" s="36">
        <f>Baseline!E11</f>
        <v>0</v>
      </c>
      <c r="E10" s="57" t="e">
        <f>IF(D10&lt;=0.2,(INDEX('AMBA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Chart'!$D$5:$J$5,1,MATCH(D10,'AMBA Radiation Loss Chart'!$D$5:$J$5)+1),'AMBA Radiation Loss Chart'!$D$5:$J$5))-INDEX('AMBA Radiation Loss Chart'!$D$6:$J$20,MATCH(INDEX('AMBA Radiation Loss Chart'!$C$6:$C$22,MATCH(D$4,'AMBA Radiation Loss Chart'!$C$6:$C$22),1),'AMBA Radiation Loss Chart'!$C$6:$C$22),MATCH(INDEX('AMBA Radiation Loss Chart'!$D$5:$J$5,1,MATCH(D10,'AMBA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Chart'!$D$5:$J$5,1,MATCH(D10,'AMBA Radiation Loss Chart'!$D$5:$J$5)+1),'AMBA Radiation Loss Chart'!$D$5:$J$5)))-((INDEX('AMBA Radiation Loss Chart'!$D$6:$J$20,MATCH(INDEX('AMBA Radiation Loss Chart'!$C$6:$C$22,MATCH(D$4,'AMBA Radiation Loss Chart'!$C$6:$C$22)+1,1),'AMBA Radiation Loss Chart'!$C$6:$C$22),MATCH(INDEX('AMBA Radiation Loss Chart'!$D$5:$J$5,1,MATCH(D10,'AMBA Radiation Loss Chart'!$D$5:$J$5)),'AMBA Radiation Loss Chart'!$D$5:$J$5))-INDEX('AMBA Radiation Loss Chart'!$D$6:$J$20,MATCH(INDEX('AMBA Radiation Loss Chart'!$C$6:$C$22,MATCH(D$4,'AMBA Radiation Loss Chart'!$C$6:$C$22),1),'AMBA Radiation Loss Chart'!$C$6:$C$22),MATCH(INDEX('AMBA Radiation Loss Chart'!$D$5:$J$5,1,MATCH(D10,'AMBA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Chart'!$D$5:$J$5,1,MATCH(D10,'AMBA Radiation Loss Chart'!$D$5:$J$5)),'AMBA Radiation Loss Chart'!$D$5:$J$5))))/(INDEX('AMBA Radiation Loss Chart'!$D$5:$J$5,1,MATCH(D10,'AMBA Radiation Loss Chart'!$D$5:$J$5)+1)-INDEX('AMBA Radiation Loss Chart'!$D$5:$J$5,1,MATCH(D10,'AMBA Radiation Loss Chart'!$D$5:$J$5)))*(D10-INDEX('AMBA Radiation Loss Chart'!$D$5:$J$5,1,MATCH(D10,'AMBA Radiation Loss Chart'!$D$5:$J$5)+1))+((INDEX('AMBA Radiation Loss Chart'!$D$6:$J$20,MATCH(INDEX('AMBA Radiation Loss Chart'!$C$6:$C$22,MATCH(D$4,'AMBA Radiation Loss Chart'!$C$6:$C$22)+1,1),'AMBA Radiation Loss Chart'!$C$6:$C$22),MATCH(INDEX('AMBA Radiation Loss Chart'!$D$5:$J$5,1,MATCH(D10,'AMBA Radiation Loss Chart'!$D$5:$J$5)+1),'AMBA Radiation Loss Chart'!$D$5:$J$5))-INDEX('AMBA Radiation Loss Chart'!$D$6:$J$20,MATCH(INDEX('AMBA Radiation Loss Chart'!$C$6:$C$22,MATCH(D$4,'AMBA Radiation Loss Chart'!$C$6:$C$22),1),'AMBA Radiation Loss Chart'!$C$6:$C$22),MATCH(INDEX('AMBA Radiation Loss Chart'!$D$5:$J$5,1,MATCH(D10,'AMBA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Chart'!$D$5:$J$5,1,MATCH(D10,'AMBA Radiation Loss Chart'!$D$5:$J$5)+1),'AMBA Radiation Loss Chart'!$D$5:$J$5))))/100</f>
        <v>#N/A</v>
      </c>
      <c r="F10" s="31">
        <f>Baseline!L11</f>
        <v>0</v>
      </c>
      <c r="G10" s="57" t="e">
        <f>IF(F10&lt;=0.2,(INDEX('AMBA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Chart'!$D$5:$J$5,1,MATCH(F10,'AMBA Radiation Loss Chart'!$D$5:$J$5)+1),'AMBA Radiation Loss Chart'!$D$5:$J$5))-INDEX('AMBA Radiation Loss Chart'!$D$6:$J$20,MATCH(INDEX('AMBA Radiation Loss Chart'!$C$6:$C$22,MATCH(F$4,'AMBA Radiation Loss Chart'!$C$6:$C$22),1),'AMBA Radiation Loss Chart'!$C$6:$C$22),MATCH(INDEX('AMBA Radiation Loss Chart'!$D$5:$J$5,1,MATCH(F10,'AMBA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Chart'!$D$5:$J$5,1,MATCH(F10,'AMBA Radiation Loss Chart'!$D$5:$J$5)+1),'AMBA Radiation Loss Chart'!$D$5:$J$5)))-((INDEX('AMBA Radiation Loss Chart'!$D$6:$J$20,MATCH(INDEX('AMBA Radiation Loss Chart'!$C$6:$C$22,MATCH(F$4,'AMBA Radiation Loss Chart'!$C$6:$C$22)+1,1),'AMBA Radiation Loss Chart'!$C$6:$C$22),MATCH(INDEX('AMBA Radiation Loss Chart'!$D$5:$J$5,1,MATCH(F10,'AMBA Radiation Loss Chart'!$D$5:$J$5)),'AMBA Radiation Loss Chart'!$D$5:$J$5))-INDEX('AMBA Radiation Loss Chart'!$D$6:$J$20,MATCH(INDEX('AMBA Radiation Loss Chart'!$C$6:$C$22,MATCH(F$4,'AMBA Radiation Loss Chart'!$C$6:$C$22),1),'AMBA Radiation Loss Chart'!$C$6:$C$22),MATCH(INDEX('AMBA Radiation Loss Chart'!$D$5:$J$5,1,MATCH(F10,'AMBA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Chart'!$D$5:$J$5,1,MATCH(F10,'AMBA Radiation Loss Chart'!$D$5:$J$5)),'AMBA Radiation Loss Chart'!$D$5:$J$5))))/(INDEX('AMBA Radiation Loss Chart'!$D$5:$J$5,1,MATCH(F10,'AMBA Radiation Loss Chart'!$D$5:$J$5)+1)-INDEX('AMBA Radiation Loss Chart'!$D$5:$J$5,1,MATCH(F10,'AMBA Radiation Loss Chart'!$D$5:$J$5)))*(F10-INDEX('AMBA Radiation Loss Chart'!$D$5:$J$5,1,MATCH(F10,'AMBA Radiation Loss Chart'!$D$5:$J$5)+1))+((INDEX('AMBA Radiation Loss Chart'!$D$6:$J$20,MATCH(INDEX('AMBA Radiation Loss Chart'!$C$6:$C$22,MATCH(F$4,'AMBA Radiation Loss Chart'!$C$6:$C$22)+1,1),'AMBA Radiation Loss Chart'!$C$6:$C$22),MATCH(INDEX('AMBA Radiation Loss Chart'!$D$5:$J$5,1,MATCH(F10,'AMBA Radiation Loss Chart'!$D$5:$J$5)+1),'AMBA Radiation Loss Chart'!$D$5:$J$5))-INDEX('AMBA Radiation Loss Chart'!$D$6:$J$20,MATCH(INDEX('AMBA Radiation Loss Chart'!$C$6:$C$22,MATCH(F$4,'AMBA Radiation Loss Chart'!$C$6:$C$22),1),'AMBA Radiation Loss Chart'!$C$6:$C$22),MATCH(INDEX('AMBA Radiation Loss Chart'!$D$5:$J$5,1,MATCH(F10,'AMBA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Chart'!$D$5:$J$5,1,MATCH(F10,'AMBA Radiation Loss Chart'!$D$5:$J$5)+1),'AMBA Radiation Loss Chart'!$D$5:$J$5))))/100</f>
        <v>#N/A</v>
      </c>
      <c r="H10" s="31">
        <f>Baseline!S11</f>
        <v>0</v>
      </c>
      <c r="I10" s="57" t="e">
        <f>IF(H10&lt;=0.2,(INDEX('AMBA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Chart'!$D$5:$J$5,1,MATCH(H10,'AMBA Radiation Loss Chart'!$D$5:$J$5)+1),'AMBA Radiation Loss Chart'!$D$5:$J$5))-INDEX('AMBA Radiation Loss Chart'!$D$6:$J$20,MATCH(INDEX('AMBA Radiation Loss Chart'!$C$6:$C$22,MATCH(H$4,'AMBA Radiation Loss Chart'!$C$6:$C$22),1),'AMBA Radiation Loss Chart'!$C$6:$C$22),MATCH(INDEX('AMBA Radiation Loss Chart'!$D$5:$J$5,1,MATCH(H10,'AMBA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Chart'!$D$5:$J$5,1,MATCH(H10,'AMBA Radiation Loss Chart'!$D$5:$J$5)+1),'AMBA Radiation Loss Chart'!$D$5:$J$5)))-((INDEX('AMBA Radiation Loss Chart'!$D$6:$J$20,MATCH(INDEX('AMBA Radiation Loss Chart'!$C$6:$C$22,MATCH(H$4,'AMBA Radiation Loss Chart'!$C$6:$C$22)+1,1),'AMBA Radiation Loss Chart'!$C$6:$C$22),MATCH(INDEX('AMBA Radiation Loss Chart'!$D$5:$J$5,1,MATCH(H10,'AMBA Radiation Loss Chart'!$D$5:$J$5)),'AMBA Radiation Loss Chart'!$D$5:$J$5))-INDEX('AMBA Radiation Loss Chart'!$D$6:$J$20,MATCH(INDEX('AMBA Radiation Loss Chart'!$C$6:$C$22,MATCH(H$4,'AMBA Radiation Loss Chart'!$C$6:$C$22),1),'AMBA Radiation Loss Chart'!$C$6:$C$22),MATCH(INDEX('AMBA Radiation Loss Chart'!$D$5:$J$5,1,MATCH(H10,'AMBA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Chart'!$D$5:$J$5,1,MATCH(H10,'AMBA Radiation Loss Chart'!$D$5:$J$5)),'AMBA Radiation Loss Chart'!$D$5:$J$5))))/(INDEX('AMBA Radiation Loss Chart'!$D$5:$J$5,1,MATCH(H10,'AMBA Radiation Loss Chart'!$D$5:$J$5)+1)-INDEX('AMBA Radiation Loss Chart'!$D$5:$J$5,1,MATCH(H10,'AMBA Radiation Loss Chart'!$D$5:$J$5)))*(H10-INDEX('AMBA Radiation Loss Chart'!$D$5:$J$5,1,MATCH(H10,'AMBA Radiation Loss Chart'!$D$5:$J$5)+1))+((INDEX('AMBA Radiation Loss Chart'!$D$6:$J$20,MATCH(INDEX('AMBA Radiation Loss Chart'!$C$6:$C$22,MATCH(H$4,'AMBA Radiation Loss Chart'!$C$6:$C$22)+1,1),'AMBA Radiation Loss Chart'!$C$6:$C$22),MATCH(INDEX('AMBA Radiation Loss Chart'!$D$5:$J$5,1,MATCH(H10,'AMBA Radiation Loss Chart'!$D$5:$J$5)+1),'AMBA Radiation Loss Chart'!$D$5:$J$5))-INDEX('AMBA Radiation Loss Chart'!$D$6:$J$20,MATCH(INDEX('AMBA Radiation Loss Chart'!$C$6:$C$22,MATCH(H$4,'AMBA Radiation Loss Chart'!$C$6:$C$22),1),'AMBA Radiation Loss Chart'!$C$6:$C$22),MATCH(INDEX('AMBA Radiation Loss Chart'!$D$5:$J$5,1,MATCH(H10,'AMBA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Chart'!$D$5:$J$5,1,MATCH(H10,'AMBA Radiation Loss Chart'!$D$5:$J$5)+1),'AMBA Radiation Loss Chart'!$D$5:$J$5))))/100</f>
        <v>#N/A</v>
      </c>
      <c r="J10" s="254">
        <f>Baseline!Z11</f>
        <v>0</v>
      </c>
      <c r="K10" s="60" t="e">
        <f>IF(J10&lt;0.2,(INDEX('AMBA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Chart'!$D$5:$J$5,1,MATCH(J10,'AMBA Radiation Loss Chart'!$D$5:$J$5)+1),'AMBA Radiation Loss Chart'!$D$5:$J$5))-INDEX('AMBA Radiation Loss Chart'!$D$6:$J$20,MATCH(INDEX('AMBA Radiation Loss Chart'!$C$6:$C$22,MATCH(J$4,'AMBA Radiation Loss Chart'!$C$6:$C$22),1),'AMBA Radiation Loss Chart'!$C$6:$C$22),MATCH(INDEX('AMBA Radiation Loss Chart'!$D$5:$J$5,1,MATCH(J10,'AMBA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Chart'!$D$5:$J$5,1,MATCH(J10,'AMBA Radiation Loss Chart'!$D$5:$J$5)+1),'AMBA Radiation Loss Chart'!$D$5:$J$5)))-((INDEX('AMBA Radiation Loss Chart'!$D$6:$J$20,MATCH(INDEX('AMBA Radiation Loss Chart'!$C$6:$C$22,MATCH(J$4,'AMBA Radiation Loss Chart'!$C$6:$C$22)+1,1),'AMBA Radiation Loss Chart'!$C$6:$C$22),MATCH(INDEX('AMBA Radiation Loss Chart'!$D$5:$J$5,1,MATCH(J10,'AMBA Radiation Loss Chart'!$D$5:$J$5)),'AMBA Radiation Loss Chart'!$D$5:$J$5))-INDEX('AMBA Radiation Loss Chart'!$D$6:$J$20,MATCH(INDEX('AMBA Radiation Loss Chart'!$C$6:$C$22,MATCH(J$4,'AMBA Radiation Loss Chart'!$C$6:$C$22),1),'AMBA Radiation Loss Chart'!$C$6:$C$22),MATCH(INDEX('AMBA Radiation Loss Chart'!$D$5:$J$5,1,MATCH(J10,'AMBA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Chart'!$D$5:$J$5,1,MATCH(J10,'AMBA Radiation Loss Chart'!$D$5:$J$5)),'AMBA Radiation Loss Chart'!$D$5:$J$5))))/(INDEX('AMBA Radiation Loss Chart'!$D$5:$J$5,1,MATCH(J10,'AMBA Radiation Loss Chart'!$D$5:$J$5)+1)-INDEX('AMBA Radiation Loss Chart'!$D$5:$J$5,1,MATCH(J10,'AMBA Radiation Loss Chart'!$D$5:$J$5)))*(J10-INDEX('AMBA Radiation Loss Chart'!$D$5:$J$5,1,MATCH(J10,'AMBA Radiation Loss Chart'!$D$5:$J$5)+1))+((INDEX('AMBA Radiation Loss Chart'!$D$6:$J$20,MATCH(INDEX('AMBA Radiation Loss Chart'!$C$6:$C$22,MATCH(J$4,'AMBA Radiation Loss Chart'!$C$6:$C$22)+1,1),'AMBA Radiation Loss Chart'!$C$6:$C$22),MATCH(INDEX('AMBA Radiation Loss Chart'!$D$5:$J$5,1,MATCH(J10,'AMBA Radiation Loss Chart'!$D$5:$J$5)+1),'AMBA Radiation Loss Chart'!$D$5:$J$5))-INDEX('AMBA Radiation Loss Chart'!$D$6:$J$20,MATCH(INDEX('AMBA Radiation Loss Chart'!$C$6:$C$22,MATCH(J$4,'AMBA Radiation Loss Chart'!$C$6:$C$22),1),'AMBA Radiation Loss Chart'!$C$6:$C$22),MATCH(INDEX('AMBA Radiation Loss Chart'!$D$5:$J$5,1,MATCH(J10,'AMBA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Chart'!$D$5:$J$5,1,MATCH(J10,'AMBA Radiation Loss Chart'!$D$5:$J$5)+1),'AMBA Radiation Loss Chart'!$D$5:$J$5))))/100</f>
        <v>#N/A</v>
      </c>
      <c r="L10" s="36" t="e">
        <f>Proposed!E11</f>
        <v>#DIV/0!</v>
      </c>
      <c r="M10" s="57" t="e">
        <f>IF(L10&lt;=0.2,(INDEX('AMBA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Chart'!$D$5:$J$5,1,MATCH(L10,'AMBA Radiation Loss Chart'!$D$5:$J$5)+1),'AMBA Radiation Loss Chart'!$D$5:$J$5))-INDEX('AMBA Radiation Loss Chart'!$D$6:$J$20,MATCH(INDEX('AMBA Radiation Loss Chart'!$C$6:$C$22,MATCH(L$4,'AMBA Radiation Loss Chart'!$C$6:$C$22),1),'AMBA Radiation Loss Chart'!$C$6:$C$22),MATCH(INDEX('AMBA Radiation Loss Chart'!$D$5:$J$5,1,MATCH(L10,'AMBA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Chart'!$D$5:$J$5,1,MATCH(L10,'AMBA Radiation Loss Chart'!$D$5:$J$5)+1),'AMBA Radiation Loss Chart'!$D$5:$J$5)))-((INDEX('AMBA Radiation Loss Chart'!$D$6:$J$20,MATCH(INDEX('AMBA Radiation Loss Chart'!$C$6:$C$22,MATCH(L$4,'AMBA Radiation Loss Chart'!$C$6:$C$22)+1,1),'AMBA Radiation Loss Chart'!$C$6:$C$22),MATCH(INDEX('AMBA Radiation Loss Chart'!$D$5:$J$5,1,MATCH(L10,'AMBA Radiation Loss Chart'!$D$5:$J$5)),'AMBA Radiation Loss Chart'!$D$5:$J$5))-INDEX('AMBA Radiation Loss Chart'!$D$6:$J$20,MATCH(INDEX('AMBA Radiation Loss Chart'!$C$6:$C$22,MATCH(L$4,'AMBA Radiation Loss Chart'!$C$6:$C$22),1),'AMBA Radiation Loss Chart'!$C$6:$C$22),MATCH(INDEX('AMBA Radiation Loss Chart'!$D$5:$J$5,1,MATCH(L10,'AMBA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Chart'!$D$5:$J$5,1,MATCH(L10,'AMBA Radiation Loss Chart'!$D$5:$J$5)),'AMBA Radiation Loss Chart'!$D$5:$J$5))))/(INDEX('AMBA Radiation Loss Chart'!$D$5:$J$5,1,MATCH(L10,'AMBA Radiation Loss Chart'!$D$5:$J$5)+1)-INDEX('AMBA Radiation Loss Chart'!$D$5:$J$5,1,MATCH(L10,'AMBA Radiation Loss Chart'!$D$5:$J$5)))*(L10-INDEX('AMBA Radiation Loss Chart'!$D$5:$J$5,1,MATCH(L10,'AMBA Radiation Loss Chart'!$D$5:$J$5)+1))+((INDEX('AMBA Radiation Loss Chart'!$D$6:$J$20,MATCH(INDEX('AMBA Radiation Loss Chart'!$C$6:$C$22,MATCH(L$4,'AMBA Radiation Loss Chart'!$C$6:$C$22)+1,1),'AMBA Radiation Loss Chart'!$C$6:$C$22),MATCH(INDEX('AMBA Radiation Loss Chart'!$D$5:$J$5,1,MATCH(L10,'AMBA Radiation Loss Chart'!$D$5:$J$5)+1),'AMBA Radiation Loss Chart'!$D$5:$J$5))-INDEX('AMBA Radiation Loss Chart'!$D$6:$J$20,MATCH(INDEX('AMBA Radiation Loss Chart'!$C$6:$C$22,MATCH(L$4,'AMBA Radiation Loss Chart'!$C$6:$C$22),1),'AMBA Radiation Loss Chart'!$C$6:$C$22),MATCH(INDEX('AMBA Radiation Loss Chart'!$D$5:$J$5,1,MATCH(L10,'AMBA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Chart'!$D$5:$J$5,1,MATCH(L10,'AMBA Radiation Loss Chart'!$D$5:$J$5)+1),'AMBA Radiation Loss Chart'!$D$5:$J$5))))/100</f>
        <v>#DIV/0!</v>
      </c>
      <c r="N10" s="31" t="e">
        <f>Proposed!L11</f>
        <v>#DIV/0!</v>
      </c>
      <c r="O10" s="57" t="e">
        <f>IF(N10&lt;=0.2,(INDEX('AMBA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Chart'!$D$5:$J$5,1,MATCH(N10,'AMBA Radiation Loss Chart'!$D$5:$J$5)+1),'AMBA Radiation Loss Chart'!$D$5:$J$5))-INDEX('AMBA Radiation Loss Chart'!$D$6:$J$20,MATCH(INDEX('AMBA Radiation Loss Chart'!$C$6:$C$22,MATCH(N$4,'AMBA Radiation Loss Chart'!$C$6:$C$22),1),'AMBA Radiation Loss Chart'!$C$6:$C$22),MATCH(INDEX('AMBA Radiation Loss Chart'!$D$5:$J$5,1,MATCH(N10,'AMBA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Chart'!$D$5:$J$5,1,MATCH(N10,'AMBA Radiation Loss Chart'!$D$5:$J$5)+1),'AMBA Radiation Loss Chart'!$D$5:$J$5)))-((INDEX('AMBA Radiation Loss Chart'!$D$6:$J$20,MATCH(INDEX('AMBA Radiation Loss Chart'!$C$6:$C$22,MATCH(N$4,'AMBA Radiation Loss Chart'!$C$6:$C$22)+1,1),'AMBA Radiation Loss Chart'!$C$6:$C$22),MATCH(INDEX('AMBA Radiation Loss Chart'!$D$5:$J$5,1,MATCH(N10,'AMBA Radiation Loss Chart'!$D$5:$J$5)),'AMBA Radiation Loss Chart'!$D$5:$J$5))-INDEX('AMBA Radiation Loss Chart'!$D$6:$J$20,MATCH(INDEX('AMBA Radiation Loss Chart'!$C$6:$C$22,MATCH(N$4,'AMBA Radiation Loss Chart'!$C$6:$C$22),1),'AMBA Radiation Loss Chart'!$C$6:$C$22),MATCH(INDEX('AMBA Radiation Loss Chart'!$D$5:$J$5,1,MATCH(N10,'AMBA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Chart'!$D$5:$J$5,1,MATCH(N10,'AMBA Radiation Loss Chart'!$D$5:$J$5)),'AMBA Radiation Loss Chart'!$D$5:$J$5))))/(INDEX('AMBA Radiation Loss Chart'!$D$5:$J$5,1,MATCH(N10,'AMBA Radiation Loss Chart'!$D$5:$J$5)+1)-INDEX('AMBA Radiation Loss Chart'!$D$5:$J$5,1,MATCH(N10,'AMBA Radiation Loss Chart'!$D$5:$J$5)))*(N10-INDEX('AMBA Radiation Loss Chart'!$D$5:$J$5,1,MATCH(N10,'AMBA Radiation Loss Chart'!$D$5:$J$5)+1))+((INDEX('AMBA Radiation Loss Chart'!$D$6:$J$20,MATCH(INDEX('AMBA Radiation Loss Chart'!$C$6:$C$22,MATCH(N$4,'AMBA Radiation Loss Chart'!$C$6:$C$22)+1,1),'AMBA Radiation Loss Chart'!$C$6:$C$22),MATCH(INDEX('AMBA Radiation Loss Chart'!$D$5:$J$5,1,MATCH(N10,'AMBA Radiation Loss Chart'!$D$5:$J$5)+1),'AMBA Radiation Loss Chart'!$D$5:$J$5))-INDEX('AMBA Radiation Loss Chart'!$D$6:$J$20,MATCH(INDEX('AMBA Radiation Loss Chart'!$C$6:$C$22,MATCH(N$4,'AMBA Radiation Loss Chart'!$C$6:$C$22),1),'AMBA Radiation Loss Chart'!$C$6:$C$22),MATCH(INDEX('AMBA Radiation Loss Chart'!$D$5:$J$5,1,MATCH(N10,'AMBA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Chart'!$D$5:$J$5,1,MATCH(N10,'AMBA Radiation Loss Chart'!$D$5:$J$5)+1),'AMBA Radiation Loss Chart'!$D$5:$J$5))))/100</f>
        <v>#DIV/0!</v>
      </c>
      <c r="P10" s="31" t="e">
        <f>Proposed!S11</f>
        <v>#DIV/0!</v>
      </c>
      <c r="Q10" s="215" t="e">
        <f>IF(P10&lt;=0.2,(INDEX('AMBA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Chart'!$D$5:$J$5,1,MATCH(P10,'AMBA Radiation Loss Chart'!$D$5:$J$5)+1),'AMBA Radiation Loss Chart'!$D$5:$J$5))-INDEX('AMBA Radiation Loss Chart'!$D$6:$J$20,MATCH(INDEX('AMBA Radiation Loss Chart'!$C$6:$C$22,MATCH(P$4,'AMBA Radiation Loss Chart'!$C$6:$C$22),1),'AMBA Radiation Loss Chart'!$C$6:$C$22),MATCH(INDEX('AMBA Radiation Loss Chart'!$D$5:$J$5,1,MATCH(P10,'AMBA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Chart'!$D$5:$J$5,1,MATCH(P10,'AMBA Radiation Loss Chart'!$D$5:$J$5)+1),'AMBA Radiation Loss Chart'!$D$5:$J$5)))-((INDEX('AMBA Radiation Loss Chart'!$D$6:$J$20,MATCH(INDEX('AMBA Radiation Loss Chart'!$C$6:$C$22,MATCH(P$4,'AMBA Radiation Loss Chart'!$C$6:$C$22)+1,1),'AMBA Radiation Loss Chart'!$C$6:$C$22),MATCH(INDEX('AMBA Radiation Loss Chart'!$D$5:$J$5,1,MATCH(P10,'AMBA Radiation Loss Chart'!$D$5:$J$5)),'AMBA Radiation Loss Chart'!$D$5:$J$5))-INDEX('AMBA Radiation Loss Chart'!$D$6:$J$20,MATCH(INDEX('AMBA Radiation Loss Chart'!$C$6:$C$22,MATCH(P$4,'AMBA Radiation Loss Chart'!$C$6:$C$22),1),'AMBA Radiation Loss Chart'!$C$6:$C$22),MATCH(INDEX('AMBA Radiation Loss Chart'!$D$5:$J$5,1,MATCH(P10,'AMBA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Chart'!$D$5:$J$5,1,MATCH(P10,'AMBA Radiation Loss Chart'!$D$5:$J$5)),'AMBA Radiation Loss Chart'!$D$5:$J$5))))/(INDEX('AMBA Radiation Loss Chart'!$D$5:$J$5,1,MATCH(P10,'AMBA Radiation Loss Chart'!$D$5:$J$5)+1)-INDEX('AMBA Radiation Loss Chart'!$D$5:$J$5,1,MATCH(P10,'AMBA Radiation Loss Chart'!$D$5:$J$5)))*(P10-INDEX('AMBA Radiation Loss Chart'!$D$5:$J$5,1,MATCH(P10,'AMBA Radiation Loss Chart'!$D$5:$J$5)+1))+((INDEX('AMBA Radiation Loss Chart'!$D$6:$J$20,MATCH(INDEX('AMBA Radiation Loss Chart'!$C$6:$C$22,MATCH(P$4,'AMBA Radiation Loss Chart'!$C$6:$C$22)+1,1),'AMBA Radiation Loss Chart'!$C$6:$C$22),MATCH(INDEX('AMBA Radiation Loss Chart'!$D$5:$J$5,1,MATCH(P10,'AMBA Radiation Loss Chart'!$D$5:$J$5)+1),'AMBA Radiation Loss Chart'!$D$5:$J$5))-INDEX('AMBA Radiation Loss Chart'!$D$6:$J$20,MATCH(INDEX('AMBA Radiation Loss Chart'!$C$6:$C$22,MATCH(P$4,'AMBA Radiation Loss Chart'!$C$6:$C$22),1),'AMBA Radiation Loss Chart'!$C$6:$C$22),MATCH(INDEX('AMBA Radiation Loss Chart'!$D$5:$J$5,1,MATCH(P10,'AMBA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Chart'!$D$5:$J$5,1,MATCH(P10,'AMBA Radiation Loss Chart'!$D$5:$J$5)+1),'AMBA Radiation Loss Chart'!$D$5:$J$5))))/100</f>
        <v>#DIV/0!</v>
      </c>
      <c r="R10" s="254" t="e">
        <f>Proposed!Z11</f>
        <v>#DIV/0!</v>
      </c>
      <c r="S10" s="60" t="e">
        <f>IF(R10&lt;=0.2,(INDEX('AMBA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Chart'!$D$5:$J$5,1,MATCH(R10,'AMBA Radiation Loss Chart'!$D$5:$J$5)+1),'AMBA Radiation Loss Chart'!$D$5:$J$5))-INDEX('AMBA Radiation Loss Chart'!$D$6:$J$20,MATCH(INDEX('AMBA Radiation Loss Chart'!$C$6:$C$22,MATCH(R$4,'AMBA Radiation Loss Chart'!$C$6:$C$22),1),'AMBA Radiation Loss Chart'!$C$6:$C$22),MATCH(INDEX('AMBA Radiation Loss Chart'!$D$5:$J$5,1,MATCH(R10,'AMBA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Chart'!$D$5:$J$5,1,MATCH(R10,'AMBA Radiation Loss Chart'!$D$5:$J$5)+1),'AMBA Radiation Loss Chart'!$D$5:$J$5)))-((INDEX('AMBA Radiation Loss Chart'!$D$6:$J$20,MATCH(INDEX('AMBA Radiation Loss Chart'!$C$6:$C$22,MATCH(R$4,'AMBA Radiation Loss Chart'!$C$6:$C$22)+1,1),'AMBA Radiation Loss Chart'!$C$6:$C$22),MATCH(INDEX('AMBA Radiation Loss Chart'!$D$5:$J$5,1,MATCH(R10,'AMBA Radiation Loss Chart'!$D$5:$J$5)),'AMBA Radiation Loss Chart'!$D$5:$J$5))-INDEX('AMBA Radiation Loss Chart'!$D$6:$J$20,MATCH(INDEX('AMBA Radiation Loss Chart'!$C$6:$C$22,MATCH(R$4,'AMBA Radiation Loss Chart'!$C$6:$C$22),1),'AMBA Radiation Loss Chart'!$C$6:$C$22),MATCH(INDEX('AMBA Radiation Loss Chart'!$D$5:$J$5,1,MATCH(R10,'AMBA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Chart'!$D$5:$J$5,1,MATCH(R10,'AMBA Radiation Loss Chart'!$D$5:$J$5)),'AMBA Radiation Loss Chart'!$D$5:$J$5))))/(INDEX('AMBA Radiation Loss Chart'!$D$5:$J$5,1,MATCH(R10,'AMBA Radiation Loss Chart'!$D$5:$J$5)+1)-INDEX('AMBA Radiation Loss Chart'!$D$5:$J$5,1,MATCH(R10,'AMBA Radiation Loss Chart'!$D$5:$J$5)))*(R10-INDEX('AMBA Radiation Loss Chart'!$D$5:$J$5,1,MATCH(R10,'AMBA Radiation Loss Chart'!$D$5:$J$5)+1))+((INDEX('AMBA Radiation Loss Chart'!$D$6:$J$20,MATCH(INDEX('AMBA Radiation Loss Chart'!$C$6:$C$22,MATCH(R$4,'AMBA Radiation Loss Chart'!$C$6:$C$22)+1,1),'AMBA Radiation Loss Chart'!$C$6:$C$22),MATCH(INDEX('AMBA Radiation Loss Chart'!$D$5:$J$5,1,MATCH(R10,'AMBA Radiation Loss Chart'!$D$5:$J$5)+1),'AMBA Radiation Loss Chart'!$D$5:$J$5))-INDEX('AMBA Radiation Loss Chart'!$D$6:$J$20,MATCH(INDEX('AMBA Radiation Loss Chart'!$C$6:$C$22,MATCH(R$4,'AMBA Radiation Loss Chart'!$C$6:$C$22),1),'AMBA Radiation Loss Chart'!$C$6:$C$22),MATCH(INDEX('AMBA Radiation Loss Chart'!$D$5:$J$5,1,MATCH(R10,'AMBA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Chart'!$D$5:$J$5,1,MATCH(R10,'AMBA Radiation Loss Chart'!$D$5:$J$5)+1),'AMBA Radiation Loss Chart'!$D$5:$J$5))))/100</f>
        <v>#DIV/0!</v>
      </c>
    </row>
    <row r="11" spans="2:19">
      <c r="B11" s="548">
        <v>15</v>
      </c>
      <c r="C11" s="40">
        <v>210</v>
      </c>
      <c r="D11" s="36">
        <f>Baseline!E12</f>
        <v>0</v>
      </c>
      <c r="E11" s="57" t="e">
        <f>IF(D11&lt;=0.2,(INDEX('AMBA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Chart'!$D$5:$J$5,1,MATCH(D11,'AMBA Radiation Loss Chart'!$D$5:$J$5)+1),'AMBA Radiation Loss Chart'!$D$5:$J$5))-INDEX('AMBA Radiation Loss Chart'!$D$6:$J$20,MATCH(INDEX('AMBA Radiation Loss Chart'!$C$6:$C$22,MATCH(D$4,'AMBA Radiation Loss Chart'!$C$6:$C$22),1),'AMBA Radiation Loss Chart'!$C$6:$C$22),MATCH(INDEX('AMBA Radiation Loss Chart'!$D$5:$J$5,1,MATCH(D11,'AMBA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Chart'!$D$5:$J$5,1,MATCH(D11,'AMBA Radiation Loss Chart'!$D$5:$J$5)+1),'AMBA Radiation Loss Chart'!$D$5:$J$5)))-((INDEX('AMBA Radiation Loss Chart'!$D$6:$J$20,MATCH(INDEX('AMBA Radiation Loss Chart'!$C$6:$C$22,MATCH(D$4,'AMBA Radiation Loss Chart'!$C$6:$C$22)+1,1),'AMBA Radiation Loss Chart'!$C$6:$C$22),MATCH(INDEX('AMBA Radiation Loss Chart'!$D$5:$J$5,1,MATCH(D11,'AMBA Radiation Loss Chart'!$D$5:$J$5)),'AMBA Radiation Loss Chart'!$D$5:$J$5))-INDEX('AMBA Radiation Loss Chart'!$D$6:$J$20,MATCH(INDEX('AMBA Radiation Loss Chart'!$C$6:$C$22,MATCH(D$4,'AMBA Radiation Loss Chart'!$C$6:$C$22),1),'AMBA Radiation Loss Chart'!$C$6:$C$22),MATCH(INDEX('AMBA Radiation Loss Chart'!$D$5:$J$5,1,MATCH(D11,'AMBA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Chart'!$D$5:$J$5,1,MATCH(D11,'AMBA Radiation Loss Chart'!$D$5:$J$5)),'AMBA Radiation Loss Chart'!$D$5:$J$5))))/(INDEX('AMBA Radiation Loss Chart'!$D$5:$J$5,1,MATCH(D11,'AMBA Radiation Loss Chart'!$D$5:$J$5)+1)-INDEX('AMBA Radiation Loss Chart'!$D$5:$J$5,1,MATCH(D11,'AMBA Radiation Loss Chart'!$D$5:$J$5)))*(D11-INDEX('AMBA Radiation Loss Chart'!$D$5:$J$5,1,MATCH(D11,'AMBA Radiation Loss Chart'!$D$5:$J$5)+1))+((INDEX('AMBA Radiation Loss Chart'!$D$6:$J$20,MATCH(INDEX('AMBA Radiation Loss Chart'!$C$6:$C$22,MATCH(D$4,'AMBA Radiation Loss Chart'!$C$6:$C$22)+1,1),'AMBA Radiation Loss Chart'!$C$6:$C$22),MATCH(INDEX('AMBA Radiation Loss Chart'!$D$5:$J$5,1,MATCH(D11,'AMBA Radiation Loss Chart'!$D$5:$J$5)+1),'AMBA Radiation Loss Chart'!$D$5:$J$5))-INDEX('AMBA Radiation Loss Chart'!$D$6:$J$20,MATCH(INDEX('AMBA Radiation Loss Chart'!$C$6:$C$22,MATCH(D$4,'AMBA Radiation Loss Chart'!$C$6:$C$22),1),'AMBA Radiation Loss Chart'!$C$6:$C$22),MATCH(INDEX('AMBA Radiation Loss Chart'!$D$5:$J$5,1,MATCH(D11,'AMBA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Chart'!$D$5:$J$5,1,MATCH(D11,'AMBA Radiation Loss Chart'!$D$5:$J$5)+1),'AMBA Radiation Loss Chart'!$D$5:$J$5))))/100</f>
        <v>#N/A</v>
      </c>
      <c r="F11" s="31">
        <f>Baseline!L12</f>
        <v>0</v>
      </c>
      <c r="G11" s="57" t="e">
        <f>IF(F11&lt;=0.2,(INDEX('AMBA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Chart'!$D$5:$J$5,1,MATCH(F11,'AMBA Radiation Loss Chart'!$D$5:$J$5)+1),'AMBA Radiation Loss Chart'!$D$5:$J$5))-INDEX('AMBA Radiation Loss Chart'!$D$6:$J$20,MATCH(INDEX('AMBA Radiation Loss Chart'!$C$6:$C$22,MATCH(F$4,'AMBA Radiation Loss Chart'!$C$6:$C$22),1),'AMBA Radiation Loss Chart'!$C$6:$C$22),MATCH(INDEX('AMBA Radiation Loss Chart'!$D$5:$J$5,1,MATCH(F11,'AMBA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Chart'!$D$5:$J$5,1,MATCH(F11,'AMBA Radiation Loss Chart'!$D$5:$J$5)+1),'AMBA Radiation Loss Chart'!$D$5:$J$5)))-((INDEX('AMBA Radiation Loss Chart'!$D$6:$J$20,MATCH(INDEX('AMBA Radiation Loss Chart'!$C$6:$C$22,MATCH(F$4,'AMBA Radiation Loss Chart'!$C$6:$C$22)+1,1),'AMBA Radiation Loss Chart'!$C$6:$C$22),MATCH(INDEX('AMBA Radiation Loss Chart'!$D$5:$J$5,1,MATCH(F11,'AMBA Radiation Loss Chart'!$D$5:$J$5)),'AMBA Radiation Loss Chart'!$D$5:$J$5))-INDEX('AMBA Radiation Loss Chart'!$D$6:$J$20,MATCH(INDEX('AMBA Radiation Loss Chart'!$C$6:$C$22,MATCH(F$4,'AMBA Radiation Loss Chart'!$C$6:$C$22),1),'AMBA Radiation Loss Chart'!$C$6:$C$22),MATCH(INDEX('AMBA Radiation Loss Chart'!$D$5:$J$5,1,MATCH(F11,'AMBA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Chart'!$D$5:$J$5,1,MATCH(F11,'AMBA Radiation Loss Chart'!$D$5:$J$5)),'AMBA Radiation Loss Chart'!$D$5:$J$5))))/(INDEX('AMBA Radiation Loss Chart'!$D$5:$J$5,1,MATCH(F11,'AMBA Radiation Loss Chart'!$D$5:$J$5)+1)-INDEX('AMBA Radiation Loss Chart'!$D$5:$J$5,1,MATCH(F11,'AMBA Radiation Loss Chart'!$D$5:$J$5)))*(F11-INDEX('AMBA Radiation Loss Chart'!$D$5:$J$5,1,MATCH(F11,'AMBA Radiation Loss Chart'!$D$5:$J$5)+1))+((INDEX('AMBA Radiation Loss Chart'!$D$6:$J$20,MATCH(INDEX('AMBA Radiation Loss Chart'!$C$6:$C$22,MATCH(F$4,'AMBA Radiation Loss Chart'!$C$6:$C$22)+1,1),'AMBA Radiation Loss Chart'!$C$6:$C$22),MATCH(INDEX('AMBA Radiation Loss Chart'!$D$5:$J$5,1,MATCH(F11,'AMBA Radiation Loss Chart'!$D$5:$J$5)+1),'AMBA Radiation Loss Chart'!$D$5:$J$5))-INDEX('AMBA Radiation Loss Chart'!$D$6:$J$20,MATCH(INDEX('AMBA Radiation Loss Chart'!$C$6:$C$22,MATCH(F$4,'AMBA Radiation Loss Chart'!$C$6:$C$22),1),'AMBA Radiation Loss Chart'!$C$6:$C$22),MATCH(INDEX('AMBA Radiation Loss Chart'!$D$5:$J$5,1,MATCH(F11,'AMBA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Chart'!$D$5:$J$5,1,MATCH(F11,'AMBA Radiation Loss Chart'!$D$5:$J$5)+1),'AMBA Radiation Loss Chart'!$D$5:$J$5))))/100</f>
        <v>#N/A</v>
      </c>
      <c r="H11" s="31">
        <f>Baseline!S12</f>
        <v>0</v>
      </c>
      <c r="I11" s="57" t="e">
        <f>IF(H11&lt;=0.2,(INDEX('AMBA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Chart'!$D$5:$J$5,1,MATCH(H11,'AMBA Radiation Loss Chart'!$D$5:$J$5)+1),'AMBA Radiation Loss Chart'!$D$5:$J$5))-INDEX('AMBA Radiation Loss Chart'!$D$6:$J$20,MATCH(INDEX('AMBA Radiation Loss Chart'!$C$6:$C$22,MATCH(H$4,'AMBA Radiation Loss Chart'!$C$6:$C$22),1),'AMBA Radiation Loss Chart'!$C$6:$C$22),MATCH(INDEX('AMBA Radiation Loss Chart'!$D$5:$J$5,1,MATCH(H11,'AMBA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Chart'!$D$5:$J$5,1,MATCH(H11,'AMBA Radiation Loss Chart'!$D$5:$J$5)+1),'AMBA Radiation Loss Chart'!$D$5:$J$5)))-((INDEX('AMBA Radiation Loss Chart'!$D$6:$J$20,MATCH(INDEX('AMBA Radiation Loss Chart'!$C$6:$C$22,MATCH(H$4,'AMBA Radiation Loss Chart'!$C$6:$C$22)+1,1),'AMBA Radiation Loss Chart'!$C$6:$C$22),MATCH(INDEX('AMBA Radiation Loss Chart'!$D$5:$J$5,1,MATCH(H11,'AMBA Radiation Loss Chart'!$D$5:$J$5)),'AMBA Radiation Loss Chart'!$D$5:$J$5))-INDEX('AMBA Radiation Loss Chart'!$D$6:$J$20,MATCH(INDEX('AMBA Radiation Loss Chart'!$C$6:$C$22,MATCH(H$4,'AMBA Radiation Loss Chart'!$C$6:$C$22),1),'AMBA Radiation Loss Chart'!$C$6:$C$22),MATCH(INDEX('AMBA Radiation Loss Chart'!$D$5:$J$5,1,MATCH(H11,'AMBA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Chart'!$D$5:$J$5,1,MATCH(H11,'AMBA Radiation Loss Chart'!$D$5:$J$5)),'AMBA Radiation Loss Chart'!$D$5:$J$5))))/(INDEX('AMBA Radiation Loss Chart'!$D$5:$J$5,1,MATCH(H11,'AMBA Radiation Loss Chart'!$D$5:$J$5)+1)-INDEX('AMBA Radiation Loss Chart'!$D$5:$J$5,1,MATCH(H11,'AMBA Radiation Loss Chart'!$D$5:$J$5)))*(H11-INDEX('AMBA Radiation Loss Chart'!$D$5:$J$5,1,MATCH(H11,'AMBA Radiation Loss Chart'!$D$5:$J$5)+1))+((INDEX('AMBA Radiation Loss Chart'!$D$6:$J$20,MATCH(INDEX('AMBA Radiation Loss Chart'!$C$6:$C$22,MATCH(H$4,'AMBA Radiation Loss Chart'!$C$6:$C$22)+1,1),'AMBA Radiation Loss Chart'!$C$6:$C$22),MATCH(INDEX('AMBA Radiation Loss Chart'!$D$5:$J$5,1,MATCH(H11,'AMBA Radiation Loss Chart'!$D$5:$J$5)+1),'AMBA Radiation Loss Chart'!$D$5:$J$5))-INDEX('AMBA Radiation Loss Chart'!$D$6:$J$20,MATCH(INDEX('AMBA Radiation Loss Chart'!$C$6:$C$22,MATCH(H$4,'AMBA Radiation Loss Chart'!$C$6:$C$22),1),'AMBA Radiation Loss Chart'!$C$6:$C$22),MATCH(INDEX('AMBA Radiation Loss Chart'!$D$5:$J$5,1,MATCH(H11,'AMBA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Chart'!$D$5:$J$5,1,MATCH(H11,'AMBA Radiation Loss Chart'!$D$5:$J$5)+1),'AMBA Radiation Loss Chart'!$D$5:$J$5))))/100</f>
        <v>#N/A</v>
      </c>
      <c r="J11" s="254">
        <f>Baseline!Z12</f>
        <v>0</v>
      </c>
      <c r="K11" s="60" t="e">
        <f>IF(J11&lt;0.2,(INDEX('AMBA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Chart'!$D$5:$J$5,1,MATCH(J11,'AMBA Radiation Loss Chart'!$D$5:$J$5)+1),'AMBA Radiation Loss Chart'!$D$5:$J$5))-INDEX('AMBA Radiation Loss Chart'!$D$6:$J$20,MATCH(INDEX('AMBA Radiation Loss Chart'!$C$6:$C$22,MATCH(J$4,'AMBA Radiation Loss Chart'!$C$6:$C$22),1),'AMBA Radiation Loss Chart'!$C$6:$C$22),MATCH(INDEX('AMBA Radiation Loss Chart'!$D$5:$J$5,1,MATCH(J11,'AMBA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Chart'!$D$5:$J$5,1,MATCH(J11,'AMBA Radiation Loss Chart'!$D$5:$J$5)+1),'AMBA Radiation Loss Chart'!$D$5:$J$5)))-((INDEX('AMBA Radiation Loss Chart'!$D$6:$J$20,MATCH(INDEX('AMBA Radiation Loss Chart'!$C$6:$C$22,MATCH(J$4,'AMBA Radiation Loss Chart'!$C$6:$C$22)+1,1),'AMBA Radiation Loss Chart'!$C$6:$C$22),MATCH(INDEX('AMBA Radiation Loss Chart'!$D$5:$J$5,1,MATCH(J11,'AMBA Radiation Loss Chart'!$D$5:$J$5)),'AMBA Radiation Loss Chart'!$D$5:$J$5))-INDEX('AMBA Radiation Loss Chart'!$D$6:$J$20,MATCH(INDEX('AMBA Radiation Loss Chart'!$C$6:$C$22,MATCH(J$4,'AMBA Radiation Loss Chart'!$C$6:$C$22),1),'AMBA Radiation Loss Chart'!$C$6:$C$22),MATCH(INDEX('AMBA Radiation Loss Chart'!$D$5:$J$5,1,MATCH(J11,'AMBA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Chart'!$D$5:$J$5,1,MATCH(J11,'AMBA Radiation Loss Chart'!$D$5:$J$5)),'AMBA Radiation Loss Chart'!$D$5:$J$5))))/(INDEX('AMBA Radiation Loss Chart'!$D$5:$J$5,1,MATCH(J11,'AMBA Radiation Loss Chart'!$D$5:$J$5)+1)-INDEX('AMBA Radiation Loss Chart'!$D$5:$J$5,1,MATCH(J11,'AMBA Radiation Loss Chart'!$D$5:$J$5)))*(J11-INDEX('AMBA Radiation Loss Chart'!$D$5:$J$5,1,MATCH(J11,'AMBA Radiation Loss Chart'!$D$5:$J$5)+1))+((INDEX('AMBA Radiation Loss Chart'!$D$6:$J$20,MATCH(INDEX('AMBA Radiation Loss Chart'!$C$6:$C$22,MATCH(J$4,'AMBA Radiation Loss Chart'!$C$6:$C$22)+1,1),'AMBA Radiation Loss Chart'!$C$6:$C$22),MATCH(INDEX('AMBA Radiation Loss Chart'!$D$5:$J$5,1,MATCH(J11,'AMBA Radiation Loss Chart'!$D$5:$J$5)+1),'AMBA Radiation Loss Chart'!$D$5:$J$5))-INDEX('AMBA Radiation Loss Chart'!$D$6:$J$20,MATCH(INDEX('AMBA Radiation Loss Chart'!$C$6:$C$22,MATCH(J$4,'AMBA Radiation Loss Chart'!$C$6:$C$22),1),'AMBA Radiation Loss Chart'!$C$6:$C$22),MATCH(INDEX('AMBA Radiation Loss Chart'!$D$5:$J$5,1,MATCH(J11,'AMBA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Chart'!$D$5:$J$5,1,MATCH(J11,'AMBA Radiation Loss Chart'!$D$5:$J$5)+1),'AMBA Radiation Loss Chart'!$D$5:$J$5))))/100</f>
        <v>#N/A</v>
      </c>
      <c r="L11" s="36" t="e">
        <f>Proposed!E12</f>
        <v>#DIV/0!</v>
      </c>
      <c r="M11" s="57" t="e">
        <f>IF(L11&lt;=0.2,(INDEX('AMBA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Chart'!$D$5:$J$5,1,MATCH(L11,'AMBA Radiation Loss Chart'!$D$5:$J$5)+1),'AMBA Radiation Loss Chart'!$D$5:$J$5))-INDEX('AMBA Radiation Loss Chart'!$D$6:$J$20,MATCH(INDEX('AMBA Radiation Loss Chart'!$C$6:$C$22,MATCH(L$4,'AMBA Radiation Loss Chart'!$C$6:$C$22),1),'AMBA Radiation Loss Chart'!$C$6:$C$22),MATCH(INDEX('AMBA Radiation Loss Chart'!$D$5:$J$5,1,MATCH(L11,'AMBA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Chart'!$D$5:$J$5,1,MATCH(L11,'AMBA Radiation Loss Chart'!$D$5:$J$5)+1),'AMBA Radiation Loss Chart'!$D$5:$J$5)))-((INDEX('AMBA Radiation Loss Chart'!$D$6:$J$20,MATCH(INDEX('AMBA Radiation Loss Chart'!$C$6:$C$22,MATCH(L$4,'AMBA Radiation Loss Chart'!$C$6:$C$22)+1,1),'AMBA Radiation Loss Chart'!$C$6:$C$22),MATCH(INDEX('AMBA Radiation Loss Chart'!$D$5:$J$5,1,MATCH(L11,'AMBA Radiation Loss Chart'!$D$5:$J$5)),'AMBA Radiation Loss Chart'!$D$5:$J$5))-INDEX('AMBA Radiation Loss Chart'!$D$6:$J$20,MATCH(INDEX('AMBA Radiation Loss Chart'!$C$6:$C$22,MATCH(L$4,'AMBA Radiation Loss Chart'!$C$6:$C$22),1),'AMBA Radiation Loss Chart'!$C$6:$C$22),MATCH(INDEX('AMBA Radiation Loss Chart'!$D$5:$J$5,1,MATCH(L11,'AMBA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Chart'!$D$5:$J$5,1,MATCH(L11,'AMBA Radiation Loss Chart'!$D$5:$J$5)),'AMBA Radiation Loss Chart'!$D$5:$J$5))))/(INDEX('AMBA Radiation Loss Chart'!$D$5:$J$5,1,MATCH(L11,'AMBA Radiation Loss Chart'!$D$5:$J$5)+1)-INDEX('AMBA Radiation Loss Chart'!$D$5:$J$5,1,MATCH(L11,'AMBA Radiation Loss Chart'!$D$5:$J$5)))*(L11-INDEX('AMBA Radiation Loss Chart'!$D$5:$J$5,1,MATCH(L11,'AMBA Radiation Loss Chart'!$D$5:$J$5)+1))+((INDEX('AMBA Radiation Loss Chart'!$D$6:$J$20,MATCH(INDEX('AMBA Radiation Loss Chart'!$C$6:$C$22,MATCH(L$4,'AMBA Radiation Loss Chart'!$C$6:$C$22)+1,1),'AMBA Radiation Loss Chart'!$C$6:$C$22),MATCH(INDEX('AMBA Radiation Loss Chart'!$D$5:$J$5,1,MATCH(L11,'AMBA Radiation Loss Chart'!$D$5:$J$5)+1),'AMBA Radiation Loss Chart'!$D$5:$J$5))-INDEX('AMBA Radiation Loss Chart'!$D$6:$J$20,MATCH(INDEX('AMBA Radiation Loss Chart'!$C$6:$C$22,MATCH(L$4,'AMBA Radiation Loss Chart'!$C$6:$C$22),1),'AMBA Radiation Loss Chart'!$C$6:$C$22),MATCH(INDEX('AMBA Radiation Loss Chart'!$D$5:$J$5,1,MATCH(L11,'AMBA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Chart'!$D$5:$J$5,1,MATCH(L11,'AMBA Radiation Loss Chart'!$D$5:$J$5)+1),'AMBA Radiation Loss Chart'!$D$5:$J$5))))/100</f>
        <v>#DIV/0!</v>
      </c>
      <c r="N11" s="31" t="e">
        <f>Proposed!L12</f>
        <v>#DIV/0!</v>
      </c>
      <c r="O11" s="57" t="e">
        <f>IF(N11&lt;=0.2,(INDEX('AMBA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Chart'!$D$5:$J$5,1,MATCH(N11,'AMBA Radiation Loss Chart'!$D$5:$J$5)+1),'AMBA Radiation Loss Chart'!$D$5:$J$5))-INDEX('AMBA Radiation Loss Chart'!$D$6:$J$20,MATCH(INDEX('AMBA Radiation Loss Chart'!$C$6:$C$22,MATCH(N$4,'AMBA Radiation Loss Chart'!$C$6:$C$22),1),'AMBA Radiation Loss Chart'!$C$6:$C$22),MATCH(INDEX('AMBA Radiation Loss Chart'!$D$5:$J$5,1,MATCH(N11,'AMBA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Chart'!$D$5:$J$5,1,MATCH(N11,'AMBA Radiation Loss Chart'!$D$5:$J$5)+1),'AMBA Radiation Loss Chart'!$D$5:$J$5)))-((INDEX('AMBA Radiation Loss Chart'!$D$6:$J$20,MATCH(INDEX('AMBA Radiation Loss Chart'!$C$6:$C$22,MATCH(N$4,'AMBA Radiation Loss Chart'!$C$6:$C$22)+1,1),'AMBA Radiation Loss Chart'!$C$6:$C$22),MATCH(INDEX('AMBA Radiation Loss Chart'!$D$5:$J$5,1,MATCH(N11,'AMBA Radiation Loss Chart'!$D$5:$J$5)),'AMBA Radiation Loss Chart'!$D$5:$J$5))-INDEX('AMBA Radiation Loss Chart'!$D$6:$J$20,MATCH(INDEX('AMBA Radiation Loss Chart'!$C$6:$C$22,MATCH(N$4,'AMBA Radiation Loss Chart'!$C$6:$C$22),1),'AMBA Radiation Loss Chart'!$C$6:$C$22),MATCH(INDEX('AMBA Radiation Loss Chart'!$D$5:$J$5,1,MATCH(N11,'AMBA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Chart'!$D$5:$J$5,1,MATCH(N11,'AMBA Radiation Loss Chart'!$D$5:$J$5)),'AMBA Radiation Loss Chart'!$D$5:$J$5))))/(INDEX('AMBA Radiation Loss Chart'!$D$5:$J$5,1,MATCH(N11,'AMBA Radiation Loss Chart'!$D$5:$J$5)+1)-INDEX('AMBA Radiation Loss Chart'!$D$5:$J$5,1,MATCH(N11,'AMBA Radiation Loss Chart'!$D$5:$J$5)))*(N11-INDEX('AMBA Radiation Loss Chart'!$D$5:$J$5,1,MATCH(N11,'AMBA Radiation Loss Chart'!$D$5:$J$5)+1))+((INDEX('AMBA Radiation Loss Chart'!$D$6:$J$20,MATCH(INDEX('AMBA Radiation Loss Chart'!$C$6:$C$22,MATCH(N$4,'AMBA Radiation Loss Chart'!$C$6:$C$22)+1,1),'AMBA Radiation Loss Chart'!$C$6:$C$22),MATCH(INDEX('AMBA Radiation Loss Chart'!$D$5:$J$5,1,MATCH(N11,'AMBA Radiation Loss Chart'!$D$5:$J$5)+1),'AMBA Radiation Loss Chart'!$D$5:$J$5))-INDEX('AMBA Radiation Loss Chart'!$D$6:$J$20,MATCH(INDEX('AMBA Radiation Loss Chart'!$C$6:$C$22,MATCH(N$4,'AMBA Radiation Loss Chart'!$C$6:$C$22),1),'AMBA Radiation Loss Chart'!$C$6:$C$22),MATCH(INDEX('AMBA Radiation Loss Chart'!$D$5:$J$5,1,MATCH(N11,'AMBA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Chart'!$D$5:$J$5,1,MATCH(N11,'AMBA Radiation Loss Chart'!$D$5:$J$5)+1),'AMBA Radiation Loss Chart'!$D$5:$J$5))))/100</f>
        <v>#DIV/0!</v>
      </c>
      <c r="P11" s="31" t="e">
        <f>Proposed!S12</f>
        <v>#DIV/0!</v>
      </c>
      <c r="Q11" s="215" t="e">
        <f>IF(P11&lt;=0.2,(INDEX('AMBA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Chart'!$D$5:$J$5,1,MATCH(P11,'AMBA Radiation Loss Chart'!$D$5:$J$5)+1),'AMBA Radiation Loss Chart'!$D$5:$J$5))-INDEX('AMBA Radiation Loss Chart'!$D$6:$J$20,MATCH(INDEX('AMBA Radiation Loss Chart'!$C$6:$C$22,MATCH(P$4,'AMBA Radiation Loss Chart'!$C$6:$C$22),1),'AMBA Radiation Loss Chart'!$C$6:$C$22),MATCH(INDEX('AMBA Radiation Loss Chart'!$D$5:$J$5,1,MATCH(P11,'AMBA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Chart'!$D$5:$J$5,1,MATCH(P11,'AMBA Radiation Loss Chart'!$D$5:$J$5)+1),'AMBA Radiation Loss Chart'!$D$5:$J$5)))-((INDEX('AMBA Radiation Loss Chart'!$D$6:$J$20,MATCH(INDEX('AMBA Radiation Loss Chart'!$C$6:$C$22,MATCH(P$4,'AMBA Radiation Loss Chart'!$C$6:$C$22)+1,1),'AMBA Radiation Loss Chart'!$C$6:$C$22),MATCH(INDEX('AMBA Radiation Loss Chart'!$D$5:$J$5,1,MATCH(P11,'AMBA Radiation Loss Chart'!$D$5:$J$5)),'AMBA Radiation Loss Chart'!$D$5:$J$5))-INDEX('AMBA Radiation Loss Chart'!$D$6:$J$20,MATCH(INDEX('AMBA Radiation Loss Chart'!$C$6:$C$22,MATCH(P$4,'AMBA Radiation Loss Chart'!$C$6:$C$22),1),'AMBA Radiation Loss Chart'!$C$6:$C$22),MATCH(INDEX('AMBA Radiation Loss Chart'!$D$5:$J$5,1,MATCH(P11,'AMBA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Chart'!$D$5:$J$5,1,MATCH(P11,'AMBA Radiation Loss Chart'!$D$5:$J$5)),'AMBA Radiation Loss Chart'!$D$5:$J$5))))/(INDEX('AMBA Radiation Loss Chart'!$D$5:$J$5,1,MATCH(P11,'AMBA Radiation Loss Chart'!$D$5:$J$5)+1)-INDEX('AMBA Radiation Loss Chart'!$D$5:$J$5,1,MATCH(P11,'AMBA Radiation Loss Chart'!$D$5:$J$5)))*(P11-INDEX('AMBA Radiation Loss Chart'!$D$5:$J$5,1,MATCH(P11,'AMBA Radiation Loss Chart'!$D$5:$J$5)+1))+((INDEX('AMBA Radiation Loss Chart'!$D$6:$J$20,MATCH(INDEX('AMBA Radiation Loss Chart'!$C$6:$C$22,MATCH(P$4,'AMBA Radiation Loss Chart'!$C$6:$C$22)+1,1),'AMBA Radiation Loss Chart'!$C$6:$C$22),MATCH(INDEX('AMBA Radiation Loss Chart'!$D$5:$J$5,1,MATCH(P11,'AMBA Radiation Loss Chart'!$D$5:$J$5)+1),'AMBA Radiation Loss Chart'!$D$5:$J$5))-INDEX('AMBA Radiation Loss Chart'!$D$6:$J$20,MATCH(INDEX('AMBA Radiation Loss Chart'!$C$6:$C$22,MATCH(P$4,'AMBA Radiation Loss Chart'!$C$6:$C$22),1),'AMBA Radiation Loss Chart'!$C$6:$C$22),MATCH(INDEX('AMBA Radiation Loss Chart'!$D$5:$J$5,1,MATCH(P11,'AMBA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Chart'!$D$5:$J$5,1,MATCH(P11,'AMBA Radiation Loss Chart'!$D$5:$J$5)+1),'AMBA Radiation Loss Chart'!$D$5:$J$5))))/100</f>
        <v>#DIV/0!</v>
      </c>
      <c r="R11" s="254" t="e">
        <f>Proposed!Z12</f>
        <v>#DIV/0!</v>
      </c>
      <c r="S11" s="60" t="e">
        <f>IF(R11&lt;=0.2,(INDEX('AMBA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Chart'!$D$5:$J$5,1,MATCH(R11,'AMBA Radiation Loss Chart'!$D$5:$J$5)+1),'AMBA Radiation Loss Chart'!$D$5:$J$5))-INDEX('AMBA Radiation Loss Chart'!$D$6:$J$20,MATCH(INDEX('AMBA Radiation Loss Chart'!$C$6:$C$22,MATCH(R$4,'AMBA Radiation Loss Chart'!$C$6:$C$22),1),'AMBA Radiation Loss Chart'!$C$6:$C$22),MATCH(INDEX('AMBA Radiation Loss Chart'!$D$5:$J$5,1,MATCH(R11,'AMBA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Chart'!$D$5:$J$5,1,MATCH(R11,'AMBA Radiation Loss Chart'!$D$5:$J$5)+1),'AMBA Radiation Loss Chart'!$D$5:$J$5)))-((INDEX('AMBA Radiation Loss Chart'!$D$6:$J$20,MATCH(INDEX('AMBA Radiation Loss Chart'!$C$6:$C$22,MATCH(R$4,'AMBA Radiation Loss Chart'!$C$6:$C$22)+1,1),'AMBA Radiation Loss Chart'!$C$6:$C$22),MATCH(INDEX('AMBA Radiation Loss Chart'!$D$5:$J$5,1,MATCH(R11,'AMBA Radiation Loss Chart'!$D$5:$J$5)),'AMBA Radiation Loss Chart'!$D$5:$J$5))-INDEX('AMBA Radiation Loss Chart'!$D$6:$J$20,MATCH(INDEX('AMBA Radiation Loss Chart'!$C$6:$C$22,MATCH(R$4,'AMBA Radiation Loss Chart'!$C$6:$C$22),1),'AMBA Radiation Loss Chart'!$C$6:$C$22),MATCH(INDEX('AMBA Radiation Loss Chart'!$D$5:$J$5,1,MATCH(R11,'AMBA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Chart'!$D$5:$J$5,1,MATCH(R11,'AMBA Radiation Loss Chart'!$D$5:$J$5)),'AMBA Radiation Loss Chart'!$D$5:$J$5))))/(INDEX('AMBA Radiation Loss Chart'!$D$5:$J$5,1,MATCH(R11,'AMBA Radiation Loss Chart'!$D$5:$J$5)+1)-INDEX('AMBA Radiation Loss Chart'!$D$5:$J$5,1,MATCH(R11,'AMBA Radiation Loss Chart'!$D$5:$J$5)))*(R11-INDEX('AMBA Radiation Loss Chart'!$D$5:$J$5,1,MATCH(R11,'AMBA Radiation Loss Chart'!$D$5:$J$5)+1))+((INDEX('AMBA Radiation Loss Chart'!$D$6:$J$20,MATCH(INDEX('AMBA Radiation Loss Chart'!$C$6:$C$22,MATCH(R$4,'AMBA Radiation Loss Chart'!$C$6:$C$22)+1,1),'AMBA Radiation Loss Chart'!$C$6:$C$22),MATCH(INDEX('AMBA Radiation Loss Chart'!$D$5:$J$5,1,MATCH(R11,'AMBA Radiation Loss Chart'!$D$5:$J$5)+1),'AMBA Radiation Loss Chart'!$D$5:$J$5))-INDEX('AMBA Radiation Loss Chart'!$D$6:$J$20,MATCH(INDEX('AMBA Radiation Loss Chart'!$C$6:$C$22,MATCH(R$4,'AMBA Radiation Loss Chart'!$C$6:$C$22),1),'AMBA Radiation Loss Chart'!$C$6:$C$22),MATCH(INDEX('AMBA Radiation Loss Chart'!$D$5:$J$5,1,MATCH(R11,'AMBA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Chart'!$D$5:$J$5,1,MATCH(R11,'AMBA Radiation Loss Chart'!$D$5:$J$5)+1),'AMBA Radiation Loss Chart'!$D$5:$J$5))))/100</f>
        <v>#DIV/0!</v>
      </c>
    </row>
    <row r="12" spans="2:19">
      <c r="B12" s="253">
        <v>20</v>
      </c>
      <c r="C12" s="39">
        <v>238</v>
      </c>
      <c r="D12" s="36">
        <f>Baseline!E13</f>
        <v>0</v>
      </c>
      <c r="E12" s="57" t="e">
        <f>IF(D12&lt;=0.2,(INDEX('AMBA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Chart'!$D$5:$J$5,1,MATCH(D12,'AMBA Radiation Loss Chart'!$D$5:$J$5)+1),'AMBA Radiation Loss Chart'!$D$5:$J$5))-INDEX('AMBA Radiation Loss Chart'!$D$6:$J$20,MATCH(INDEX('AMBA Radiation Loss Chart'!$C$6:$C$22,MATCH(D$4,'AMBA Radiation Loss Chart'!$C$6:$C$22),1),'AMBA Radiation Loss Chart'!$C$6:$C$22),MATCH(INDEX('AMBA Radiation Loss Chart'!$D$5:$J$5,1,MATCH(D12,'AMBA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Chart'!$D$5:$J$5,1,MATCH(D12,'AMBA Radiation Loss Chart'!$D$5:$J$5)+1),'AMBA Radiation Loss Chart'!$D$5:$J$5)))-((INDEX('AMBA Radiation Loss Chart'!$D$6:$J$20,MATCH(INDEX('AMBA Radiation Loss Chart'!$C$6:$C$22,MATCH(D$4,'AMBA Radiation Loss Chart'!$C$6:$C$22)+1,1),'AMBA Radiation Loss Chart'!$C$6:$C$22),MATCH(INDEX('AMBA Radiation Loss Chart'!$D$5:$J$5,1,MATCH(D12,'AMBA Radiation Loss Chart'!$D$5:$J$5)),'AMBA Radiation Loss Chart'!$D$5:$J$5))-INDEX('AMBA Radiation Loss Chart'!$D$6:$J$20,MATCH(INDEX('AMBA Radiation Loss Chart'!$C$6:$C$22,MATCH(D$4,'AMBA Radiation Loss Chart'!$C$6:$C$22),1),'AMBA Radiation Loss Chart'!$C$6:$C$22),MATCH(INDEX('AMBA Radiation Loss Chart'!$D$5:$J$5,1,MATCH(D12,'AMBA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Chart'!$D$5:$J$5,1,MATCH(D12,'AMBA Radiation Loss Chart'!$D$5:$J$5)),'AMBA Radiation Loss Chart'!$D$5:$J$5))))/(INDEX('AMBA Radiation Loss Chart'!$D$5:$J$5,1,MATCH(D12,'AMBA Radiation Loss Chart'!$D$5:$J$5)+1)-INDEX('AMBA Radiation Loss Chart'!$D$5:$J$5,1,MATCH(D12,'AMBA Radiation Loss Chart'!$D$5:$J$5)))*(D12-INDEX('AMBA Radiation Loss Chart'!$D$5:$J$5,1,MATCH(D12,'AMBA Radiation Loss Chart'!$D$5:$J$5)+1))+((INDEX('AMBA Radiation Loss Chart'!$D$6:$J$20,MATCH(INDEX('AMBA Radiation Loss Chart'!$C$6:$C$22,MATCH(D$4,'AMBA Radiation Loss Chart'!$C$6:$C$22)+1,1),'AMBA Radiation Loss Chart'!$C$6:$C$22),MATCH(INDEX('AMBA Radiation Loss Chart'!$D$5:$J$5,1,MATCH(D12,'AMBA Radiation Loss Chart'!$D$5:$J$5)+1),'AMBA Radiation Loss Chart'!$D$5:$J$5))-INDEX('AMBA Radiation Loss Chart'!$D$6:$J$20,MATCH(INDEX('AMBA Radiation Loss Chart'!$C$6:$C$22,MATCH(D$4,'AMBA Radiation Loss Chart'!$C$6:$C$22),1),'AMBA Radiation Loss Chart'!$C$6:$C$22),MATCH(INDEX('AMBA Radiation Loss Chart'!$D$5:$J$5,1,MATCH(D12,'AMBA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Chart'!$D$5:$J$5,1,MATCH(D12,'AMBA Radiation Loss Chart'!$D$5:$J$5)+1),'AMBA Radiation Loss Chart'!$D$5:$J$5))))/100</f>
        <v>#N/A</v>
      </c>
      <c r="F12" s="31">
        <f>Baseline!L13</f>
        <v>0</v>
      </c>
      <c r="G12" s="57" t="e">
        <f>IF(F12&lt;=0.2,(INDEX('AMBA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Chart'!$D$5:$J$5,1,MATCH(F12,'AMBA Radiation Loss Chart'!$D$5:$J$5)+1),'AMBA Radiation Loss Chart'!$D$5:$J$5))-INDEX('AMBA Radiation Loss Chart'!$D$6:$J$20,MATCH(INDEX('AMBA Radiation Loss Chart'!$C$6:$C$22,MATCH(F$4,'AMBA Radiation Loss Chart'!$C$6:$C$22),1),'AMBA Radiation Loss Chart'!$C$6:$C$22),MATCH(INDEX('AMBA Radiation Loss Chart'!$D$5:$J$5,1,MATCH(F12,'AMBA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Chart'!$D$5:$J$5,1,MATCH(F12,'AMBA Radiation Loss Chart'!$D$5:$J$5)+1),'AMBA Radiation Loss Chart'!$D$5:$J$5)))-((INDEX('AMBA Radiation Loss Chart'!$D$6:$J$20,MATCH(INDEX('AMBA Radiation Loss Chart'!$C$6:$C$22,MATCH(F$4,'AMBA Radiation Loss Chart'!$C$6:$C$22)+1,1),'AMBA Radiation Loss Chart'!$C$6:$C$22),MATCH(INDEX('AMBA Radiation Loss Chart'!$D$5:$J$5,1,MATCH(F12,'AMBA Radiation Loss Chart'!$D$5:$J$5)),'AMBA Radiation Loss Chart'!$D$5:$J$5))-INDEX('AMBA Radiation Loss Chart'!$D$6:$J$20,MATCH(INDEX('AMBA Radiation Loss Chart'!$C$6:$C$22,MATCH(F$4,'AMBA Radiation Loss Chart'!$C$6:$C$22),1),'AMBA Radiation Loss Chart'!$C$6:$C$22),MATCH(INDEX('AMBA Radiation Loss Chart'!$D$5:$J$5,1,MATCH(F12,'AMBA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Chart'!$D$5:$J$5,1,MATCH(F12,'AMBA Radiation Loss Chart'!$D$5:$J$5)),'AMBA Radiation Loss Chart'!$D$5:$J$5))))/(INDEX('AMBA Radiation Loss Chart'!$D$5:$J$5,1,MATCH(F12,'AMBA Radiation Loss Chart'!$D$5:$J$5)+1)-INDEX('AMBA Radiation Loss Chart'!$D$5:$J$5,1,MATCH(F12,'AMBA Radiation Loss Chart'!$D$5:$J$5)))*(F12-INDEX('AMBA Radiation Loss Chart'!$D$5:$J$5,1,MATCH(F12,'AMBA Radiation Loss Chart'!$D$5:$J$5)+1))+((INDEX('AMBA Radiation Loss Chart'!$D$6:$J$20,MATCH(INDEX('AMBA Radiation Loss Chart'!$C$6:$C$22,MATCH(F$4,'AMBA Radiation Loss Chart'!$C$6:$C$22)+1,1),'AMBA Radiation Loss Chart'!$C$6:$C$22),MATCH(INDEX('AMBA Radiation Loss Chart'!$D$5:$J$5,1,MATCH(F12,'AMBA Radiation Loss Chart'!$D$5:$J$5)+1),'AMBA Radiation Loss Chart'!$D$5:$J$5))-INDEX('AMBA Radiation Loss Chart'!$D$6:$J$20,MATCH(INDEX('AMBA Radiation Loss Chart'!$C$6:$C$22,MATCH(F$4,'AMBA Radiation Loss Chart'!$C$6:$C$22),1),'AMBA Radiation Loss Chart'!$C$6:$C$22),MATCH(INDEX('AMBA Radiation Loss Chart'!$D$5:$J$5,1,MATCH(F12,'AMBA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Chart'!$D$5:$J$5,1,MATCH(F12,'AMBA Radiation Loss Chart'!$D$5:$J$5)+1),'AMBA Radiation Loss Chart'!$D$5:$J$5))))/100</f>
        <v>#N/A</v>
      </c>
      <c r="H12" s="31">
        <f>Baseline!S13</f>
        <v>0</v>
      </c>
      <c r="I12" s="57" t="e">
        <f>IF(H12&lt;=0.2,(INDEX('AMBA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Chart'!$D$5:$J$5,1,MATCH(H12,'AMBA Radiation Loss Chart'!$D$5:$J$5)+1),'AMBA Radiation Loss Chart'!$D$5:$J$5))-INDEX('AMBA Radiation Loss Chart'!$D$6:$J$20,MATCH(INDEX('AMBA Radiation Loss Chart'!$C$6:$C$22,MATCH(H$4,'AMBA Radiation Loss Chart'!$C$6:$C$22),1),'AMBA Radiation Loss Chart'!$C$6:$C$22),MATCH(INDEX('AMBA Radiation Loss Chart'!$D$5:$J$5,1,MATCH(H12,'AMBA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Chart'!$D$5:$J$5,1,MATCH(H12,'AMBA Radiation Loss Chart'!$D$5:$J$5)+1),'AMBA Radiation Loss Chart'!$D$5:$J$5)))-((INDEX('AMBA Radiation Loss Chart'!$D$6:$J$20,MATCH(INDEX('AMBA Radiation Loss Chart'!$C$6:$C$22,MATCH(H$4,'AMBA Radiation Loss Chart'!$C$6:$C$22)+1,1),'AMBA Radiation Loss Chart'!$C$6:$C$22),MATCH(INDEX('AMBA Radiation Loss Chart'!$D$5:$J$5,1,MATCH(H12,'AMBA Radiation Loss Chart'!$D$5:$J$5)),'AMBA Radiation Loss Chart'!$D$5:$J$5))-INDEX('AMBA Radiation Loss Chart'!$D$6:$J$20,MATCH(INDEX('AMBA Radiation Loss Chart'!$C$6:$C$22,MATCH(H$4,'AMBA Radiation Loss Chart'!$C$6:$C$22),1),'AMBA Radiation Loss Chart'!$C$6:$C$22),MATCH(INDEX('AMBA Radiation Loss Chart'!$D$5:$J$5,1,MATCH(H12,'AMBA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Chart'!$D$5:$J$5,1,MATCH(H12,'AMBA Radiation Loss Chart'!$D$5:$J$5)),'AMBA Radiation Loss Chart'!$D$5:$J$5))))/(INDEX('AMBA Radiation Loss Chart'!$D$5:$J$5,1,MATCH(H12,'AMBA Radiation Loss Chart'!$D$5:$J$5)+1)-INDEX('AMBA Radiation Loss Chart'!$D$5:$J$5,1,MATCH(H12,'AMBA Radiation Loss Chart'!$D$5:$J$5)))*(H12-INDEX('AMBA Radiation Loss Chart'!$D$5:$J$5,1,MATCH(H12,'AMBA Radiation Loss Chart'!$D$5:$J$5)+1))+((INDEX('AMBA Radiation Loss Chart'!$D$6:$J$20,MATCH(INDEX('AMBA Radiation Loss Chart'!$C$6:$C$22,MATCH(H$4,'AMBA Radiation Loss Chart'!$C$6:$C$22)+1,1),'AMBA Radiation Loss Chart'!$C$6:$C$22),MATCH(INDEX('AMBA Radiation Loss Chart'!$D$5:$J$5,1,MATCH(H12,'AMBA Radiation Loss Chart'!$D$5:$J$5)+1),'AMBA Radiation Loss Chart'!$D$5:$J$5))-INDEX('AMBA Radiation Loss Chart'!$D$6:$J$20,MATCH(INDEX('AMBA Radiation Loss Chart'!$C$6:$C$22,MATCH(H$4,'AMBA Radiation Loss Chart'!$C$6:$C$22),1),'AMBA Radiation Loss Chart'!$C$6:$C$22),MATCH(INDEX('AMBA Radiation Loss Chart'!$D$5:$J$5,1,MATCH(H12,'AMBA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Chart'!$D$5:$J$5,1,MATCH(H12,'AMBA Radiation Loss Chart'!$D$5:$J$5)+1),'AMBA Radiation Loss Chart'!$D$5:$J$5))))/100</f>
        <v>#N/A</v>
      </c>
      <c r="J12" s="254">
        <f>Baseline!Z13</f>
        <v>0</v>
      </c>
      <c r="K12" s="60" t="e">
        <f>IF(J12&lt;0.2,(INDEX('AMBA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Chart'!$D$5:$J$5,1,MATCH(J12,'AMBA Radiation Loss Chart'!$D$5:$J$5)+1),'AMBA Radiation Loss Chart'!$D$5:$J$5))-INDEX('AMBA Radiation Loss Chart'!$D$6:$J$20,MATCH(INDEX('AMBA Radiation Loss Chart'!$C$6:$C$22,MATCH(J$4,'AMBA Radiation Loss Chart'!$C$6:$C$22),1),'AMBA Radiation Loss Chart'!$C$6:$C$22),MATCH(INDEX('AMBA Radiation Loss Chart'!$D$5:$J$5,1,MATCH(J12,'AMBA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Chart'!$D$5:$J$5,1,MATCH(J12,'AMBA Radiation Loss Chart'!$D$5:$J$5)+1),'AMBA Radiation Loss Chart'!$D$5:$J$5)))-((INDEX('AMBA Radiation Loss Chart'!$D$6:$J$20,MATCH(INDEX('AMBA Radiation Loss Chart'!$C$6:$C$22,MATCH(J$4,'AMBA Radiation Loss Chart'!$C$6:$C$22)+1,1),'AMBA Radiation Loss Chart'!$C$6:$C$22),MATCH(INDEX('AMBA Radiation Loss Chart'!$D$5:$J$5,1,MATCH(J12,'AMBA Radiation Loss Chart'!$D$5:$J$5)),'AMBA Radiation Loss Chart'!$D$5:$J$5))-INDEX('AMBA Radiation Loss Chart'!$D$6:$J$20,MATCH(INDEX('AMBA Radiation Loss Chart'!$C$6:$C$22,MATCH(J$4,'AMBA Radiation Loss Chart'!$C$6:$C$22),1),'AMBA Radiation Loss Chart'!$C$6:$C$22),MATCH(INDEX('AMBA Radiation Loss Chart'!$D$5:$J$5,1,MATCH(J12,'AMBA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Chart'!$D$5:$J$5,1,MATCH(J12,'AMBA Radiation Loss Chart'!$D$5:$J$5)),'AMBA Radiation Loss Chart'!$D$5:$J$5))))/(INDEX('AMBA Radiation Loss Chart'!$D$5:$J$5,1,MATCH(J12,'AMBA Radiation Loss Chart'!$D$5:$J$5)+1)-INDEX('AMBA Radiation Loss Chart'!$D$5:$J$5,1,MATCH(J12,'AMBA Radiation Loss Chart'!$D$5:$J$5)))*(J12-INDEX('AMBA Radiation Loss Chart'!$D$5:$J$5,1,MATCH(J12,'AMBA Radiation Loss Chart'!$D$5:$J$5)+1))+((INDEX('AMBA Radiation Loss Chart'!$D$6:$J$20,MATCH(INDEX('AMBA Radiation Loss Chart'!$C$6:$C$22,MATCH(J$4,'AMBA Radiation Loss Chart'!$C$6:$C$22)+1,1),'AMBA Radiation Loss Chart'!$C$6:$C$22),MATCH(INDEX('AMBA Radiation Loss Chart'!$D$5:$J$5,1,MATCH(J12,'AMBA Radiation Loss Chart'!$D$5:$J$5)+1),'AMBA Radiation Loss Chart'!$D$5:$J$5))-INDEX('AMBA Radiation Loss Chart'!$D$6:$J$20,MATCH(INDEX('AMBA Radiation Loss Chart'!$C$6:$C$22,MATCH(J$4,'AMBA Radiation Loss Chart'!$C$6:$C$22),1),'AMBA Radiation Loss Chart'!$C$6:$C$22),MATCH(INDEX('AMBA Radiation Loss Chart'!$D$5:$J$5,1,MATCH(J12,'AMBA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Chart'!$D$5:$J$5,1,MATCH(J12,'AMBA Radiation Loss Chart'!$D$5:$J$5)+1),'AMBA Radiation Loss Chart'!$D$5:$J$5))))/100</f>
        <v>#N/A</v>
      </c>
      <c r="L12" s="36" t="e">
        <f>Proposed!E13</f>
        <v>#DIV/0!</v>
      </c>
      <c r="M12" s="57" t="e">
        <f>IF(L12&lt;=0.2,(INDEX('AMBA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Chart'!$D$5:$J$5,1,MATCH(L12,'AMBA Radiation Loss Chart'!$D$5:$J$5)+1),'AMBA Radiation Loss Chart'!$D$5:$J$5))-INDEX('AMBA Radiation Loss Chart'!$D$6:$J$20,MATCH(INDEX('AMBA Radiation Loss Chart'!$C$6:$C$22,MATCH(L$4,'AMBA Radiation Loss Chart'!$C$6:$C$22),1),'AMBA Radiation Loss Chart'!$C$6:$C$22),MATCH(INDEX('AMBA Radiation Loss Chart'!$D$5:$J$5,1,MATCH(L12,'AMBA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Chart'!$D$5:$J$5,1,MATCH(L12,'AMBA Radiation Loss Chart'!$D$5:$J$5)+1),'AMBA Radiation Loss Chart'!$D$5:$J$5)))-((INDEX('AMBA Radiation Loss Chart'!$D$6:$J$20,MATCH(INDEX('AMBA Radiation Loss Chart'!$C$6:$C$22,MATCH(L$4,'AMBA Radiation Loss Chart'!$C$6:$C$22)+1,1),'AMBA Radiation Loss Chart'!$C$6:$C$22),MATCH(INDEX('AMBA Radiation Loss Chart'!$D$5:$J$5,1,MATCH(L12,'AMBA Radiation Loss Chart'!$D$5:$J$5)),'AMBA Radiation Loss Chart'!$D$5:$J$5))-INDEX('AMBA Radiation Loss Chart'!$D$6:$J$20,MATCH(INDEX('AMBA Radiation Loss Chart'!$C$6:$C$22,MATCH(L$4,'AMBA Radiation Loss Chart'!$C$6:$C$22),1),'AMBA Radiation Loss Chart'!$C$6:$C$22),MATCH(INDEX('AMBA Radiation Loss Chart'!$D$5:$J$5,1,MATCH(L12,'AMBA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Chart'!$D$5:$J$5,1,MATCH(L12,'AMBA Radiation Loss Chart'!$D$5:$J$5)),'AMBA Radiation Loss Chart'!$D$5:$J$5))))/(INDEX('AMBA Radiation Loss Chart'!$D$5:$J$5,1,MATCH(L12,'AMBA Radiation Loss Chart'!$D$5:$J$5)+1)-INDEX('AMBA Radiation Loss Chart'!$D$5:$J$5,1,MATCH(L12,'AMBA Radiation Loss Chart'!$D$5:$J$5)))*(L12-INDEX('AMBA Radiation Loss Chart'!$D$5:$J$5,1,MATCH(L12,'AMBA Radiation Loss Chart'!$D$5:$J$5)+1))+((INDEX('AMBA Radiation Loss Chart'!$D$6:$J$20,MATCH(INDEX('AMBA Radiation Loss Chart'!$C$6:$C$22,MATCH(L$4,'AMBA Radiation Loss Chart'!$C$6:$C$22)+1,1),'AMBA Radiation Loss Chart'!$C$6:$C$22),MATCH(INDEX('AMBA Radiation Loss Chart'!$D$5:$J$5,1,MATCH(L12,'AMBA Radiation Loss Chart'!$D$5:$J$5)+1),'AMBA Radiation Loss Chart'!$D$5:$J$5))-INDEX('AMBA Radiation Loss Chart'!$D$6:$J$20,MATCH(INDEX('AMBA Radiation Loss Chart'!$C$6:$C$22,MATCH(L$4,'AMBA Radiation Loss Chart'!$C$6:$C$22),1),'AMBA Radiation Loss Chart'!$C$6:$C$22),MATCH(INDEX('AMBA Radiation Loss Chart'!$D$5:$J$5,1,MATCH(L12,'AMBA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Chart'!$D$5:$J$5,1,MATCH(L12,'AMBA Radiation Loss Chart'!$D$5:$J$5)+1),'AMBA Radiation Loss Chart'!$D$5:$J$5))))/100</f>
        <v>#DIV/0!</v>
      </c>
      <c r="N12" s="31" t="e">
        <f>Proposed!L13</f>
        <v>#DIV/0!</v>
      </c>
      <c r="O12" s="57" t="e">
        <f>IF(N12&lt;=0.2,(INDEX('AMBA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Chart'!$D$5:$J$5,1,MATCH(N12,'AMBA Radiation Loss Chart'!$D$5:$J$5)+1),'AMBA Radiation Loss Chart'!$D$5:$J$5))-INDEX('AMBA Radiation Loss Chart'!$D$6:$J$20,MATCH(INDEX('AMBA Radiation Loss Chart'!$C$6:$C$22,MATCH(N$4,'AMBA Radiation Loss Chart'!$C$6:$C$22),1),'AMBA Radiation Loss Chart'!$C$6:$C$22),MATCH(INDEX('AMBA Radiation Loss Chart'!$D$5:$J$5,1,MATCH(N12,'AMBA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Chart'!$D$5:$J$5,1,MATCH(N12,'AMBA Radiation Loss Chart'!$D$5:$J$5)+1),'AMBA Radiation Loss Chart'!$D$5:$J$5)))-((INDEX('AMBA Radiation Loss Chart'!$D$6:$J$20,MATCH(INDEX('AMBA Radiation Loss Chart'!$C$6:$C$22,MATCH(N$4,'AMBA Radiation Loss Chart'!$C$6:$C$22)+1,1),'AMBA Radiation Loss Chart'!$C$6:$C$22),MATCH(INDEX('AMBA Radiation Loss Chart'!$D$5:$J$5,1,MATCH(N12,'AMBA Radiation Loss Chart'!$D$5:$J$5)),'AMBA Radiation Loss Chart'!$D$5:$J$5))-INDEX('AMBA Radiation Loss Chart'!$D$6:$J$20,MATCH(INDEX('AMBA Radiation Loss Chart'!$C$6:$C$22,MATCH(N$4,'AMBA Radiation Loss Chart'!$C$6:$C$22),1),'AMBA Radiation Loss Chart'!$C$6:$C$22),MATCH(INDEX('AMBA Radiation Loss Chart'!$D$5:$J$5,1,MATCH(N12,'AMBA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Chart'!$D$5:$J$5,1,MATCH(N12,'AMBA Radiation Loss Chart'!$D$5:$J$5)),'AMBA Radiation Loss Chart'!$D$5:$J$5))))/(INDEX('AMBA Radiation Loss Chart'!$D$5:$J$5,1,MATCH(N12,'AMBA Radiation Loss Chart'!$D$5:$J$5)+1)-INDEX('AMBA Radiation Loss Chart'!$D$5:$J$5,1,MATCH(N12,'AMBA Radiation Loss Chart'!$D$5:$J$5)))*(N12-INDEX('AMBA Radiation Loss Chart'!$D$5:$J$5,1,MATCH(N12,'AMBA Radiation Loss Chart'!$D$5:$J$5)+1))+((INDEX('AMBA Radiation Loss Chart'!$D$6:$J$20,MATCH(INDEX('AMBA Radiation Loss Chart'!$C$6:$C$22,MATCH(N$4,'AMBA Radiation Loss Chart'!$C$6:$C$22)+1,1),'AMBA Radiation Loss Chart'!$C$6:$C$22),MATCH(INDEX('AMBA Radiation Loss Chart'!$D$5:$J$5,1,MATCH(N12,'AMBA Radiation Loss Chart'!$D$5:$J$5)+1),'AMBA Radiation Loss Chart'!$D$5:$J$5))-INDEX('AMBA Radiation Loss Chart'!$D$6:$J$20,MATCH(INDEX('AMBA Radiation Loss Chart'!$C$6:$C$22,MATCH(N$4,'AMBA Radiation Loss Chart'!$C$6:$C$22),1),'AMBA Radiation Loss Chart'!$C$6:$C$22),MATCH(INDEX('AMBA Radiation Loss Chart'!$D$5:$J$5,1,MATCH(N12,'AMBA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Chart'!$D$5:$J$5,1,MATCH(N12,'AMBA Radiation Loss Chart'!$D$5:$J$5)+1),'AMBA Radiation Loss Chart'!$D$5:$J$5))))/100</f>
        <v>#DIV/0!</v>
      </c>
      <c r="P12" s="31" t="e">
        <f>Proposed!S13</f>
        <v>#DIV/0!</v>
      </c>
      <c r="Q12" s="215" t="e">
        <f>IF(P12&lt;=0.2,(INDEX('AMBA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Chart'!$D$5:$J$5,1,MATCH(P12,'AMBA Radiation Loss Chart'!$D$5:$J$5)+1),'AMBA Radiation Loss Chart'!$D$5:$J$5))-INDEX('AMBA Radiation Loss Chart'!$D$6:$J$20,MATCH(INDEX('AMBA Radiation Loss Chart'!$C$6:$C$22,MATCH(P$4,'AMBA Radiation Loss Chart'!$C$6:$C$22),1),'AMBA Radiation Loss Chart'!$C$6:$C$22),MATCH(INDEX('AMBA Radiation Loss Chart'!$D$5:$J$5,1,MATCH(P12,'AMBA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Chart'!$D$5:$J$5,1,MATCH(P12,'AMBA Radiation Loss Chart'!$D$5:$J$5)+1),'AMBA Radiation Loss Chart'!$D$5:$J$5)))-((INDEX('AMBA Radiation Loss Chart'!$D$6:$J$20,MATCH(INDEX('AMBA Radiation Loss Chart'!$C$6:$C$22,MATCH(P$4,'AMBA Radiation Loss Chart'!$C$6:$C$22)+1,1),'AMBA Radiation Loss Chart'!$C$6:$C$22),MATCH(INDEX('AMBA Radiation Loss Chart'!$D$5:$J$5,1,MATCH(P12,'AMBA Radiation Loss Chart'!$D$5:$J$5)),'AMBA Radiation Loss Chart'!$D$5:$J$5))-INDEX('AMBA Radiation Loss Chart'!$D$6:$J$20,MATCH(INDEX('AMBA Radiation Loss Chart'!$C$6:$C$22,MATCH(P$4,'AMBA Radiation Loss Chart'!$C$6:$C$22),1),'AMBA Radiation Loss Chart'!$C$6:$C$22),MATCH(INDEX('AMBA Radiation Loss Chart'!$D$5:$J$5,1,MATCH(P12,'AMBA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Chart'!$D$5:$J$5,1,MATCH(P12,'AMBA Radiation Loss Chart'!$D$5:$J$5)),'AMBA Radiation Loss Chart'!$D$5:$J$5))))/(INDEX('AMBA Radiation Loss Chart'!$D$5:$J$5,1,MATCH(P12,'AMBA Radiation Loss Chart'!$D$5:$J$5)+1)-INDEX('AMBA Radiation Loss Chart'!$D$5:$J$5,1,MATCH(P12,'AMBA Radiation Loss Chart'!$D$5:$J$5)))*(P12-INDEX('AMBA Radiation Loss Chart'!$D$5:$J$5,1,MATCH(P12,'AMBA Radiation Loss Chart'!$D$5:$J$5)+1))+((INDEX('AMBA Radiation Loss Chart'!$D$6:$J$20,MATCH(INDEX('AMBA Radiation Loss Chart'!$C$6:$C$22,MATCH(P$4,'AMBA Radiation Loss Chart'!$C$6:$C$22)+1,1),'AMBA Radiation Loss Chart'!$C$6:$C$22),MATCH(INDEX('AMBA Radiation Loss Chart'!$D$5:$J$5,1,MATCH(P12,'AMBA Radiation Loss Chart'!$D$5:$J$5)+1),'AMBA Radiation Loss Chart'!$D$5:$J$5))-INDEX('AMBA Radiation Loss Chart'!$D$6:$J$20,MATCH(INDEX('AMBA Radiation Loss Chart'!$C$6:$C$22,MATCH(P$4,'AMBA Radiation Loss Chart'!$C$6:$C$22),1),'AMBA Radiation Loss Chart'!$C$6:$C$22),MATCH(INDEX('AMBA Radiation Loss Chart'!$D$5:$J$5,1,MATCH(P12,'AMBA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Chart'!$D$5:$J$5,1,MATCH(P12,'AMBA Radiation Loss Chart'!$D$5:$J$5)+1),'AMBA Radiation Loss Chart'!$D$5:$J$5))))/100</f>
        <v>#DIV/0!</v>
      </c>
      <c r="R12" s="254" t="e">
        <f>Proposed!Z13</f>
        <v>#DIV/0!</v>
      </c>
      <c r="S12" s="60" t="e">
        <f>IF(R12&lt;=0.2,(INDEX('AMBA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Chart'!$D$5:$J$5,1,MATCH(R12,'AMBA Radiation Loss Chart'!$D$5:$J$5)+1),'AMBA Radiation Loss Chart'!$D$5:$J$5))-INDEX('AMBA Radiation Loss Chart'!$D$6:$J$20,MATCH(INDEX('AMBA Radiation Loss Chart'!$C$6:$C$22,MATCH(R$4,'AMBA Radiation Loss Chart'!$C$6:$C$22),1),'AMBA Radiation Loss Chart'!$C$6:$C$22),MATCH(INDEX('AMBA Radiation Loss Chart'!$D$5:$J$5,1,MATCH(R12,'AMBA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Chart'!$D$5:$J$5,1,MATCH(R12,'AMBA Radiation Loss Chart'!$D$5:$J$5)+1),'AMBA Radiation Loss Chart'!$D$5:$J$5)))-((INDEX('AMBA Radiation Loss Chart'!$D$6:$J$20,MATCH(INDEX('AMBA Radiation Loss Chart'!$C$6:$C$22,MATCH(R$4,'AMBA Radiation Loss Chart'!$C$6:$C$22)+1,1),'AMBA Radiation Loss Chart'!$C$6:$C$22),MATCH(INDEX('AMBA Radiation Loss Chart'!$D$5:$J$5,1,MATCH(R12,'AMBA Radiation Loss Chart'!$D$5:$J$5)),'AMBA Radiation Loss Chart'!$D$5:$J$5))-INDEX('AMBA Radiation Loss Chart'!$D$6:$J$20,MATCH(INDEX('AMBA Radiation Loss Chart'!$C$6:$C$22,MATCH(R$4,'AMBA Radiation Loss Chart'!$C$6:$C$22),1),'AMBA Radiation Loss Chart'!$C$6:$C$22),MATCH(INDEX('AMBA Radiation Loss Chart'!$D$5:$J$5,1,MATCH(R12,'AMBA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Chart'!$D$5:$J$5,1,MATCH(R12,'AMBA Radiation Loss Chart'!$D$5:$J$5)),'AMBA Radiation Loss Chart'!$D$5:$J$5))))/(INDEX('AMBA Radiation Loss Chart'!$D$5:$J$5,1,MATCH(R12,'AMBA Radiation Loss Chart'!$D$5:$J$5)+1)-INDEX('AMBA Radiation Loss Chart'!$D$5:$J$5,1,MATCH(R12,'AMBA Radiation Loss Chart'!$D$5:$J$5)))*(R12-INDEX('AMBA Radiation Loss Chart'!$D$5:$J$5,1,MATCH(R12,'AMBA Radiation Loss Chart'!$D$5:$J$5)+1))+((INDEX('AMBA Radiation Loss Chart'!$D$6:$J$20,MATCH(INDEX('AMBA Radiation Loss Chart'!$C$6:$C$22,MATCH(R$4,'AMBA Radiation Loss Chart'!$C$6:$C$22)+1,1),'AMBA Radiation Loss Chart'!$C$6:$C$22),MATCH(INDEX('AMBA Radiation Loss Chart'!$D$5:$J$5,1,MATCH(R12,'AMBA Radiation Loss Chart'!$D$5:$J$5)+1),'AMBA Radiation Loss Chart'!$D$5:$J$5))-INDEX('AMBA Radiation Loss Chart'!$D$6:$J$20,MATCH(INDEX('AMBA Radiation Loss Chart'!$C$6:$C$22,MATCH(R$4,'AMBA Radiation Loss Chart'!$C$6:$C$22),1),'AMBA Radiation Loss Chart'!$C$6:$C$22),MATCH(INDEX('AMBA Radiation Loss Chart'!$D$5:$J$5,1,MATCH(R12,'AMBA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Chart'!$D$5:$J$5,1,MATCH(R12,'AMBA Radiation Loss Chart'!$D$5:$J$5)+1),'AMBA Radiation Loss Chart'!$D$5:$J$5))))/100</f>
        <v>#DIV/0!</v>
      </c>
    </row>
    <row r="13" spans="2:19">
      <c r="B13" s="253">
        <v>25</v>
      </c>
      <c r="C13" s="39">
        <v>491</v>
      </c>
      <c r="D13" s="36">
        <f>Baseline!E14</f>
        <v>0</v>
      </c>
      <c r="E13" s="57" t="e">
        <f>IF(D13&lt;=0.2,(INDEX('AMBA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Chart'!$D$5:$J$5,1,MATCH(D13,'AMBA Radiation Loss Chart'!$D$5:$J$5)+1),'AMBA Radiation Loss Chart'!$D$5:$J$5))-INDEX('AMBA Radiation Loss Chart'!$D$6:$J$20,MATCH(INDEX('AMBA Radiation Loss Chart'!$C$6:$C$22,MATCH(D$4,'AMBA Radiation Loss Chart'!$C$6:$C$22),1),'AMBA Radiation Loss Chart'!$C$6:$C$22),MATCH(INDEX('AMBA Radiation Loss Chart'!$D$5:$J$5,1,MATCH(D13,'AMBA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Chart'!$D$5:$J$5,1,MATCH(D13,'AMBA Radiation Loss Chart'!$D$5:$J$5)+1),'AMBA Radiation Loss Chart'!$D$5:$J$5)))-((INDEX('AMBA Radiation Loss Chart'!$D$6:$J$20,MATCH(INDEX('AMBA Radiation Loss Chart'!$C$6:$C$22,MATCH(D$4,'AMBA Radiation Loss Chart'!$C$6:$C$22)+1,1),'AMBA Radiation Loss Chart'!$C$6:$C$22),MATCH(INDEX('AMBA Radiation Loss Chart'!$D$5:$J$5,1,MATCH(D13,'AMBA Radiation Loss Chart'!$D$5:$J$5)),'AMBA Radiation Loss Chart'!$D$5:$J$5))-INDEX('AMBA Radiation Loss Chart'!$D$6:$J$20,MATCH(INDEX('AMBA Radiation Loss Chart'!$C$6:$C$22,MATCH(D$4,'AMBA Radiation Loss Chart'!$C$6:$C$22),1),'AMBA Radiation Loss Chart'!$C$6:$C$22),MATCH(INDEX('AMBA Radiation Loss Chart'!$D$5:$J$5,1,MATCH(D13,'AMBA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Chart'!$D$5:$J$5,1,MATCH(D13,'AMBA Radiation Loss Chart'!$D$5:$J$5)),'AMBA Radiation Loss Chart'!$D$5:$J$5))))/(INDEX('AMBA Radiation Loss Chart'!$D$5:$J$5,1,MATCH(D13,'AMBA Radiation Loss Chart'!$D$5:$J$5)+1)-INDEX('AMBA Radiation Loss Chart'!$D$5:$J$5,1,MATCH(D13,'AMBA Radiation Loss Chart'!$D$5:$J$5)))*(D13-INDEX('AMBA Radiation Loss Chart'!$D$5:$J$5,1,MATCH(D13,'AMBA Radiation Loss Chart'!$D$5:$J$5)+1))+((INDEX('AMBA Radiation Loss Chart'!$D$6:$J$20,MATCH(INDEX('AMBA Radiation Loss Chart'!$C$6:$C$22,MATCH(D$4,'AMBA Radiation Loss Chart'!$C$6:$C$22)+1,1),'AMBA Radiation Loss Chart'!$C$6:$C$22),MATCH(INDEX('AMBA Radiation Loss Chart'!$D$5:$J$5,1,MATCH(D13,'AMBA Radiation Loss Chart'!$D$5:$J$5)+1),'AMBA Radiation Loss Chart'!$D$5:$J$5))-INDEX('AMBA Radiation Loss Chart'!$D$6:$J$20,MATCH(INDEX('AMBA Radiation Loss Chart'!$C$6:$C$22,MATCH(D$4,'AMBA Radiation Loss Chart'!$C$6:$C$22),1),'AMBA Radiation Loss Chart'!$C$6:$C$22),MATCH(INDEX('AMBA Radiation Loss Chart'!$D$5:$J$5,1,MATCH(D13,'AMBA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Chart'!$D$5:$J$5,1,MATCH(D13,'AMBA Radiation Loss Chart'!$D$5:$J$5)+1),'AMBA Radiation Loss Chart'!$D$5:$J$5))))/100</f>
        <v>#N/A</v>
      </c>
      <c r="F13" s="31">
        <f>Baseline!L14</f>
        <v>0</v>
      </c>
      <c r="G13" s="57" t="e">
        <f>IF(F13&lt;=0.2,(INDEX('AMBA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Chart'!$D$5:$J$5,1,MATCH(F13,'AMBA Radiation Loss Chart'!$D$5:$J$5)+1),'AMBA Radiation Loss Chart'!$D$5:$J$5))-INDEX('AMBA Radiation Loss Chart'!$D$6:$J$20,MATCH(INDEX('AMBA Radiation Loss Chart'!$C$6:$C$22,MATCH(F$4,'AMBA Radiation Loss Chart'!$C$6:$C$22),1),'AMBA Radiation Loss Chart'!$C$6:$C$22),MATCH(INDEX('AMBA Radiation Loss Chart'!$D$5:$J$5,1,MATCH(F13,'AMBA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Chart'!$D$5:$J$5,1,MATCH(F13,'AMBA Radiation Loss Chart'!$D$5:$J$5)+1),'AMBA Radiation Loss Chart'!$D$5:$J$5)))-((INDEX('AMBA Radiation Loss Chart'!$D$6:$J$20,MATCH(INDEX('AMBA Radiation Loss Chart'!$C$6:$C$22,MATCH(F$4,'AMBA Radiation Loss Chart'!$C$6:$C$22)+1,1),'AMBA Radiation Loss Chart'!$C$6:$C$22),MATCH(INDEX('AMBA Radiation Loss Chart'!$D$5:$J$5,1,MATCH(F13,'AMBA Radiation Loss Chart'!$D$5:$J$5)),'AMBA Radiation Loss Chart'!$D$5:$J$5))-INDEX('AMBA Radiation Loss Chart'!$D$6:$J$20,MATCH(INDEX('AMBA Radiation Loss Chart'!$C$6:$C$22,MATCH(F$4,'AMBA Radiation Loss Chart'!$C$6:$C$22),1),'AMBA Radiation Loss Chart'!$C$6:$C$22),MATCH(INDEX('AMBA Radiation Loss Chart'!$D$5:$J$5,1,MATCH(F13,'AMBA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Chart'!$D$5:$J$5,1,MATCH(F13,'AMBA Radiation Loss Chart'!$D$5:$J$5)),'AMBA Radiation Loss Chart'!$D$5:$J$5))))/(INDEX('AMBA Radiation Loss Chart'!$D$5:$J$5,1,MATCH(F13,'AMBA Radiation Loss Chart'!$D$5:$J$5)+1)-INDEX('AMBA Radiation Loss Chart'!$D$5:$J$5,1,MATCH(F13,'AMBA Radiation Loss Chart'!$D$5:$J$5)))*(F13-INDEX('AMBA Radiation Loss Chart'!$D$5:$J$5,1,MATCH(F13,'AMBA Radiation Loss Chart'!$D$5:$J$5)+1))+((INDEX('AMBA Radiation Loss Chart'!$D$6:$J$20,MATCH(INDEX('AMBA Radiation Loss Chart'!$C$6:$C$22,MATCH(F$4,'AMBA Radiation Loss Chart'!$C$6:$C$22)+1,1),'AMBA Radiation Loss Chart'!$C$6:$C$22),MATCH(INDEX('AMBA Radiation Loss Chart'!$D$5:$J$5,1,MATCH(F13,'AMBA Radiation Loss Chart'!$D$5:$J$5)+1),'AMBA Radiation Loss Chart'!$D$5:$J$5))-INDEX('AMBA Radiation Loss Chart'!$D$6:$J$20,MATCH(INDEX('AMBA Radiation Loss Chart'!$C$6:$C$22,MATCH(F$4,'AMBA Radiation Loss Chart'!$C$6:$C$22),1),'AMBA Radiation Loss Chart'!$C$6:$C$22),MATCH(INDEX('AMBA Radiation Loss Chart'!$D$5:$J$5,1,MATCH(F13,'AMBA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Chart'!$D$5:$J$5,1,MATCH(F13,'AMBA Radiation Loss Chart'!$D$5:$J$5)+1),'AMBA Radiation Loss Chart'!$D$5:$J$5))))/100</f>
        <v>#N/A</v>
      </c>
      <c r="H13" s="31">
        <f>Baseline!S14</f>
        <v>0</v>
      </c>
      <c r="I13" s="57" t="e">
        <f>IF(H13&lt;=0.2,(INDEX('AMBA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Chart'!$D$5:$J$5,1,MATCH(H13,'AMBA Radiation Loss Chart'!$D$5:$J$5)+1),'AMBA Radiation Loss Chart'!$D$5:$J$5))-INDEX('AMBA Radiation Loss Chart'!$D$6:$J$20,MATCH(INDEX('AMBA Radiation Loss Chart'!$C$6:$C$22,MATCH(H$4,'AMBA Radiation Loss Chart'!$C$6:$C$22),1),'AMBA Radiation Loss Chart'!$C$6:$C$22),MATCH(INDEX('AMBA Radiation Loss Chart'!$D$5:$J$5,1,MATCH(H13,'AMBA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Chart'!$D$5:$J$5,1,MATCH(H13,'AMBA Radiation Loss Chart'!$D$5:$J$5)+1),'AMBA Radiation Loss Chart'!$D$5:$J$5)))-((INDEX('AMBA Radiation Loss Chart'!$D$6:$J$20,MATCH(INDEX('AMBA Radiation Loss Chart'!$C$6:$C$22,MATCH(H$4,'AMBA Radiation Loss Chart'!$C$6:$C$22)+1,1),'AMBA Radiation Loss Chart'!$C$6:$C$22),MATCH(INDEX('AMBA Radiation Loss Chart'!$D$5:$J$5,1,MATCH(H13,'AMBA Radiation Loss Chart'!$D$5:$J$5)),'AMBA Radiation Loss Chart'!$D$5:$J$5))-INDEX('AMBA Radiation Loss Chart'!$D$6:$J$20,MATCH(INDEX('AMBA Radiation Loss Chart'!$C$6:$C$22,MATCH(H$4,'AMBA Radiation Loss Chart'!$C$6:$C$22),1),'AMBA Radiation Loss Chart'!$C$6:$C$22),MATCH(INDEX('AMBA Radiation Loss Chart'!$D$5:$J$5,1,MATCH(H13,'AMBA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Chart'!$D$5:$J$5,1,MATCH(H13,'AMBA Radiation Loss Chart'!$D$5:$J$5)),'AMBA Radiation Loss Chart'!$D$5:$J$5))))/(INDEX('AMBA Radiation Loss Chart'!$D$5:$J$5,1,MATCH(H13,'AMBA Radiation Loss Chart'!$D$5:$J$5)+1)-INDEX('AMBA Radiation Loss Chart'!$D$5:$J$5,1,MATCH(H13,'AMBA Radiation Loss Chart'!$D$5:$J$5)))*(H13-INDEX('AMBA Radiation Loss Chart'!$D$5:$J$5,1,MATCH(H13,'AMBA Radiation Loss Chart'!$D$5:$J$5)+1))+((INDEX('AMBA Radiation Loss Chart'!$D$6:$J$20,MATCH(INDEX('AMBA Radiation Loss Chart'!$C$6:$C$22,MATCH(H$4,'AMBA Radiation Loss Chart'!$C$6:$C$22)+1,1),'AMBA Radiation Loss Chart'!$C$6:$C$22),MATCH(INDEX('AMBA Radiation Loss Chart'!$D$5:$J$5,1,MATCH(H13,'AMBA Radiation Loss Chart'!$D$5:$J$5)+1),'AMBA Radiation Loss Chart'!$D$5:$J$5))-INDEX('AMBA Radiation Loss Chart'!$D$6:$J$20,MATCH(INDEX('AMBA Radiation Loss Chart'!$C$6:$C$22,MATCH(H$4,'AMBA Radiation Loss Chart'!$C$6:$C$22),1),'AMBA Radiation Loss Chart'!$C$6:$C$22),MATCH(INDEX('AMBA Radiation Loss Chart'!$D$5:$J$5,1,MATCH(H13,'AMBA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Chart'!$D$5:$J$5,1,MATCH(H13,'AMBA Radiation Loss Chart'!$D$5:$J$5)+1),'AMBA Radiation Loss Chart'!$D$5:$J$5))))/100</f>
        <v>#N/A</v>
      </c>
      <c r="J13" s="254">
        <f>Baseline!Z14</f>
        <v>0</v>
      </c>
      <c r="K13" s="60" t="e">
        <f>IF(J13&lt;0.2,(INDEX('AMBA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Chart'!$D$5:$J$5,1,MATCH(J13,'AMBA Radiation Loss Chart'!$D$5:$J$5)+1),'AMBA Radiation Loss Chart'!$D$5:$J$5))-INDEX('AMBA Radiation Loss Chart'!$D$6:$J$20,MATCH(INDEX('AMBA Radiation Loss Chart'!$C$6:$C$22,MATCH(J$4,'AMBA Radiation Loss Chart'!$C$6:$C$22),1),'AMBA Radiation Loss Chart'!$C$6:$C$22),MATCH(INDEX('AMBA Radiation Loss Chart'!$D$5:$J$5,1,MATCH(J13,'AMBA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Chart'!$D$5:$J$5,1,MATCH(J13,'AMBA Radiation Loss Chart'!$D$5:$J$5)+1),'AMBA Radiation Loss Chart'!$D$5:$J$5)))-((INDEX('AMBA Radiation Loss Chart'!$D$6:$J$20,MATCH(INDEX('AMBA Radiation Loss Chart'!$C$6:$C$22,MATCH(J$4,'AMBA Radiation Loss Chart'!$C$6:$C$22)+1,1),'AMBA Radiation Loss Chart'!$C$6:$C$22),MATCH(INDEX('AMBA Radiation Loss Chart'!$D$5:$J$5,1,MATCH(J13,'AMBA Radiation Loss Chart'!$D$5:$J$5)),'AMBA Radiation Loss Chart'!$D$5:$J$5))-INDEX('AMBA Radiation Loss Chart'!$D$6:$J$20,MATCH(INDEX('AMBA Radiation Loss Chart'!$C$6:$C$22,MATCH(J$4,'AMBA Radiation Loss Chart'!$C$6:$C$22),1),'AMBA Radiation Loss Chart'!$C$6:$C$22),MATCH(INDEX('AMBA Radiation Loss Chart'!$D$5:$J$5,1,MATCH(J13,'AMBA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Chart'!$D$5:$J$5,1,MATCH(J13,'AMBA Radiation Loss Chart'!$D$5:$J$5)),'AMBA Radiation Loss Chart'!$D$5:$J$5))))/(INDEX('AMBA Radiation Loss Chart'!$D$5:$J$5,1,MATCH(J13,'AMBA Radiation Loss Chart'!$D$5:$J$5)+1)-INDEX('AMBA Radiation Loss Chart'!$D$5:$J$5,1,MATCH(J13,'AMBA Radiation Loss Chart'!$D$5:$J$5)))*(J13-INDEX('AMBA Radiation Loss Chart'!$D$5:$J$5,1,MATCH(J13,'AMBA Radiation Loss Chart'!$D$5:$J$5)+1))+((INDEX('AMBA Radiation Loss Chart'!$D$6:$J$20,MATCH(INDEX('AMBA Radiation Loss Chart'!$C$6:$C$22,MATCH(J$4,'AMBA Radiation Loss Chart'!$C$6:$C$22)+1,1),'AMBA Radiation Loss Chart'!$C$6:$C$22),MATCH(INDEX('AMBA Radiation Loss Chart'!$D$5:$J$5,1,MATCH(J13,'AMBA Radiation Loss Chart'!$D$5:$J$5)+1),'AMBA Radiation Loss Chart'!$D$5:$J$5))-INDEX('AMBA Radiation Loss Chart'!$D$6:$J$20,MATCH(INDEX('AMBA Radiation Loss Chart'!$C$6:$C$22,MATCH(J$4,'AMBA Radiation Loss Chart'!$C$6:$C$22),1),'AMBA Radiation Loss Chart'!$C$6:$C$22),MATCH(INDEX('AMBA Radiation Loss Chart'!$D$5:$J$5,1,MATCH(J13,'AMBA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Chart'!$D$5:$J$5,1,MATCH(J13,'AMBA Radiation Loss Chart'!$D$5:$J$5)+1),'AMBA Radiation Loss Chart'!$D$5:$J$5))))/100</f>
        <v>#N/A</v>
      </c>
      <c r="L13" s="36" t="e">
        <f>Proposed!E14</f>
        <v>#DIV/0!</v>
      </c>
      <c r="M13" s="57" t="e">
        <f>IF(L13&lt;=0.2,(INDEX('AMBA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Chart'!$D$5:$J$5,1,MATCH(L13,'AMBA Radiation Loss Chart'!$D$5:$J$5)+1),'AMBA Radiation Loss Chart'!$D$5:$J$5))-INDEX('AMBA Radiation Loss Chart'!$D$6:$J$20,MATCH(INDEX('AMBA Radiation Loss Chart'!$C$6:$C$22,MATCH(L$4,'AMBA Radiation Loss Chart'!$C$6:$C$22),1),'AMBA Radiation Loss Chart'!$C$6:$C$22),MATCH(INDEX('AMBA Radiation Loss Chart'!$D$5:$J$5,1,MATCH(L13,'AMBA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Chart'!$D$5:$J$5,1,MATCH(L13,'AMBA Radiation Loss Chart'!$D$5:$J$5)+1),'AMBA Radiation Loss Chart'!$D$5:$J$5)))-((INDEX('AMBA Radiation Loss Chart'!$D$6:$J$20,MATCH(INDEX('AMBA Radiation Loss Chart'!$C$6:$C$22,MATCH(L$4,'AMBA Radiation Loss Chart'!$C$6:$C$22)+1,1),'AMBA Radiation Loss Chart'!$C$6:$C$22),MATCH(INDEX('AMBA Radiation Loss Chart'!$D$5:$J$5,1,MATCH(L13,'AMBA Radiation Loss Chart'!$D$5:$J$5)),'AMBA Radiation Loss Chart'!$D$5:$J$5))-INDEX('AMBA Radiation Loss Chart'!$D$6:$J$20,MATCH(INDEX('AMBA Radiation Loss Chart'!$C$6:$C$22,MATCH(L$4,'AMBA Radiation Loss Chart'!$C$6:$C$22),1),'AMBA Radiation Loss Chart'!$C$6:$C$22),MATCH(INDEX('AMBA Radiation Loss Chart'!$D$5:$J$5,1,MATCH(L13,'AMBA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Chart'!$D$5:$J$5,1,MATCH(L13,'AMBA Radiation Loss Chart'!$D$5:$J$5)),'AMBA Radiation Loss Chart'!$D$5:$J$5))))/(INDEX('AMBA Radiation Loss Chart'!$D$5:$J$5,1,MATCH(L13,'AMBA Radiation Loss Chart'!$D$5:$J$5)+1)-INDEX('AMBA Radiation Loss Chart'!$D$5:$J$5,1,MATCH(L13,'AMBA Radiation Loss Chart'!$D$5:$J$5)))*(L13-INDEX('AMBA Radiation Loss Chart'!$D$5:$J$5,1,MATCH(L13,'AMBA Radiation Loss Chart'!$D$5:$J$5)+1))+((INDEX('AMBA Radiation Loss Chart'!$D$6:$J$20,MATCH(INDEX('AMBA Radiation Loss Chart'!$C$6:$C$22,MATCH(L$4,'AMBA Radiation Loss Chart'!$C$6:$C$22)+1,1),'AMBA Radiation Loss Chart'!$C$6:$C$22),MATCH(INDEX('AMBA Radiation Loss Chart'!$D$5:$J$5,1,MATCH(L13,'AMBA Radiation Loss Chart'!$D$5:$J$5)+1),'AMBA Radiation Loss Chart'!$D$5:$J$5))-INDEX('AMBA Radiation Loss Chart'!$D$6:$J$20,MATCH(INDEX('AMBA Radiation Loss Chart'!$C$6:$C$22,MATCH(L$4,'AMBA Radiation Loss Chart'!$C$6:$C$22),1),'AMBA Radiation Loss Chart'!$C$6:$C$22),MATCH(INDEX('AMBA Radiation Loss Chart'!$D$5:$J$5,1,MATCH(L13,'AMBA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Chart'!$D$5:$J$5,1,MATCH(L13,'AMBA Radiation Loss Chart'!$D$5:$J$5)+1),'AMBA Radiation Loss Chart'!$D$5:$J$5))))/100</f>
        <v>#DIV/0!</v>
      </c>
      <c r="N13" s="31" t="e">
        <f>Proposed!L14</f>
        <v>#DIV/0!</v>
      </c>
      <c r="O13" s="57" t="e">
        <f>IF(N13&lt;=0.2,(INDEX('AMBA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Chart'!$D$5:$J$5,1,MATCH(N13,'AMBA Radiation Loss Chart'!$D$5:$J$5)+1),'AMBA Radiation Loss Chart'!$D$5:$J$5))-INDEX('AMBA Radiation Loss Chart'!$D$6:$J$20,MATCH(INDEX('AMBA Radiation Loss Chart'!$C$6:$C$22,MATCH(N$4,'AMBA Radiation Loss Chart'!$C$6:$C$22),1),'AMBA Radiation Loss Chart'!$C$6:$C$22),MATCH(INDEX('AMBA Radiation Loss Chart'!$D$5:$J$5,1,MATCH(N13,'AMBA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Chart'!$D$5:$J$5,1,MATCH(N13,'AMBA Radiation Loss Chart'!$D$5:$J$5)+1),'AMBA Radiation Loss Chart'!$D$5:$J$5)))-((INDEX('AMBA Radiation Loss Chart'!$D$6:$J$20,MATCH(INDEX('AMBA Radiation Loss Chart'!$C$6:$C$22,MATCH(N$4,'AMBA Radiation Loss Chart'!$C$6:$C$22)+1,1),'AMBA Radiation Loss Chart'!$C$6:$C$22),MATCH(INDEX('AMBA Radiation Loss Chart'!$D$5:$J$5,1,MATCH(N13,'AMBA Radiation Loss Chart'!$D$5:$J$5)),'AMBA Radiation Loss Chart'!$D$5:$J$5))-INDEX('AMBA Radiation Loss Chart'!$D$6:$J$20,MATCH(INDEX('AMBA Radiation Loss Chart'!$C$6:$C$22,MATCH(N$4,'AMBA Radiation Loss Chart'!$C$6:$C$22),1),'AMBA Radiation Loss Chart'!$C$6:$C$22),MATCH(INDEX('AMBA Radiation Loss Chart'!$D$5:$J$5,1,MATCH(N13,'AMBA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Chart'!$D$5:$J$5,1,MATCH(N13,'AMBA Radiation Loss Chart'!$D$5:$J$5)),'AMBA Radiation Loss Chart'!$D$5:$J$5))))/(INDEX('AMBA Radiation Loss Chart'!$D$5:$J$5,1,MATCH(N13,'AMBA Radiation Loss Chart'!$D$5:$J$5)+1)-INDEX('AMBA Radiation Loss Chart'!$D$5:$J$5,1,MATCH(N13,'AMBA Radiation Loss Chart'!$D$5:$J$5)))*(N13-INDEX('AMBA Radiation Loss Chart'!$D$5:$J$5,1,MATCH(N13,'AMBA Radiation Loss Chart'!$D$5:$J$5)+1))+((INDEX('AMBA Radiation Loss Chart'!$D$6:$J$20,MATCH(INDEX('AMBA Radiation Loss Chart'!$C$6:$C$22,MATCH(N$4,'AMBA Radiation Loss Chart'!$C$6:$C$22)+1,1),'AMBA Radiation Loss Chart'!$C$6:$C$22),MATCH(INDEX('AMBA Radiation Loss Chart'!$D$5:$J$5,1,MATCH(N13,'AMBA Radiation Loss Chart'!$D$5:$J$5)+1),'AMBA Radiation Loss Chart'!$D$5:$J$5))-INDEX('AMBA Radiation Loss Chart'!$D$6:$J$20,MATCH(INDEX('AMBA Radiation Loss Chart'!$C$6:$C$22,MATCH(N$4,'AMBA Radiation Loss Chart'!$C$6:$C$22),1),'AMBA Radiation Loss Chart'!$C$6:$C$22),MATCH(INDEX('AMBA Radiation Loss Chart'!$D$5:$J$5,1,MATCH(N13,'AMBA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Chart'!$D$5:$J$5,1,MATCH(N13,'AMBA Radiation Loss Chart'!$D$5:$J$5)+1),'AMBA Radiation Loss Chart'!$D$5:$J$5))))/100</f>
        <v>#DIV/0!</v>
      </c>
      <c r="P13" s="31" t="e">
        <f>Proposed!S14</f>
        <v>#DIV/0!</v>
      </c>
      <c r="Q13" s="215" t="e">
        <f>IF(P13&lt;=0.2,(INDEX('AMBA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Chart'!$D$5:$J$5,1,MATCH(P13,'AMBA Radiation Loss Chart'!$D$5:$J$5)+1),'AMBA Radiation Loss Chart'!$D$5:$J$5))-INDEX('AMBA Radiation Loss Chart'!$D$6:$J$20,MATCH(INDEX('AMBA Radiation Loss Chart'!$C$6:$C$22,MATCH(P$4,'AMBA Radiation Loss Chart'!$C$6:$C$22),1),'AMBA Radiation Loss Chart'!$C$6:$C$22),MATCH(INDEX('AMBA Radiation Loss Chart'!$D$5:$J$5,1,MATCH(P13,'AMBA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Chart'!$D$5:$J$5,1,MATCH(P13,'AMBA Radiation Loss Chart'!$D$5:$J$5)+1),'AMBA Radiation Loss Chart'!$D$5:$J$5)))-((INDEX('AMBA Radiation Loss Chart'!$D$6:$J$20,MATCH(INDEX('AMBA Radiation Loss Chart'!$C$6:$C$22,MATCH(P$4,'AMBA Radiation Loss Chart'!$C$6:$C$22)+1,1),'AMBA Radiation Loss Chart'!$C$6:$C$22),MATCH(INDEX('AMBA Radiation Loss Chart'!$D$5:$J$5,1,MATCH(P13,'AMBA Radiation Loss Chart'!$D$5:$J$5)),'AMBA Radiation Loss Chart'!$D$5:$J$5))-INDEX('AMBA Radiation Loss Chart'!$D$6:$J$20,MATCH(INDEX('AMBA Radiation Loss Chart'!$C$6:$C$22,MATCH(P$4,'AMBA Radiation Loss Chart'!$C$6:$C$22),1),'AMBA Radiation Loss Chart'!$C$6:$C$22),MATCH(INDEX('AMBA Radiation Loss Chart'!$D$5:$J$5,1,MATCH(P13,'AMBA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Chart'!$D$5:$J$5,1,MATCH(P13,'AMBA Radiation Loss Chart'!$D$5:$J$5)),'AMBA Radiation Loss Chart'!$D$5:$J$5))))/(INDEX('AMBA Radiation Loss Chart'!$D$5:$J$5,1,MATCH(P13,'AMBA Radiation Loss Chart'!$D$5:$J$5)+1)-INDEX('AMBA Radiation Loss Chart'!$D$5:$J$5,1,MATCH(P13,'AMBA Radiation Loss Chart'!$D$5:$J$5)))*(P13-INDEX('AMBA Radiation Loss Chart'!$D$5:$J$5,1,MATCH(P13,'AMBA Radiation Loss Chart'!$D$5:$J$5)+1))+((INDEX('AMBA Radiation Loss Chart'!$D$6:$J$20,MATCH(INDEX('AMBA Radiation Loss Chart'!$C$6:$C$22,MATCH(P$4,'AMBA Radiation Loss Chart'!$C$6:$C$22)+1,1),'AMBA Radiation Loss Chart'!$C$6:$C$22),MATCH(INDEX('AMBA Radiation Loss Chart'!$D$5:$J$5,1,MATCH(P13,'AMBA Radiation Loss Chart'!$D$5:$J$5)+1),'AMBA Radiation Loss Chart'!$D$5:$J$5))-INDEX('AMBA Radiation Loss Chart'!$D$6:$J$20,MATCH(INDEX('AMBA Radiation Loss Chart'!$C$6:$C$22,MATCH(P$4,'AMBA Radiation Loss Chart'!$C$6:$C$22),1),'AMBA Radiation Loss Chart'!$C$6:$C$22),MATCH(INDEX('AMBA Radiation Loss Chart'!$D$5:$J$5,1,MATCH(P13,'AMBA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Chart'!$D$5:$J$5,1,MATCH(P13,'AMBA Radiation Loss Chart'!$D$5:$J$5)+1),'AMBA Radiation Loss Chart'!$D$5:$J$5))))/100</f>
        <v>#DIV/0!</v>
      </c>
      <c r="R13" s="254" t="e">
        <f>Proposed!Z14</f>
        <v>#DIV/0!</v>
      </c>
      <c r="S13" s="60" t="e">
        <f>IF(R13&lt;=0.2,(INDEX('AMBA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Chart'!$D$5:$J$5,1,MATCH(R13,'AMBA Radiation Loss Chart'!$D$5:$J$5)+1),'AMBA Radiation Loss Chart'!$D$5:$J$5))-INDEX('AMBA Radiation Loss Chart'!$D$6:$J$20,MATCH(INDEX('AMBA Radiation Loss Chart'!$C$6:$C$22,MATCH(R$4,'AMBA Radiation Loss Chart'!$C$6:$C$22),1),'AMBA Radiation Loss Chart'!$C$6:$C$22),MATCH(INDEX('AMBA Radiation Loss Chart'!$D$5:$J$5,1,MATCH(R13,'AMBA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Chart'!$D$5:$J$5,1,MATCH(R13,'AMBA Radiation Loss Chart'!$D$5:$J$5)+1),'AMBA Radiation Loss Chart'!$D$5:$J$5)))-((INDEX('AMBA Radiation Loss Chart'!$D$6:$J$20,MATCH(INDEX('AMBA Radiation Loss Chart'!$C$6:$C$22,MATCH(R$4,'AMBA Radiation Loss Chart'!$C$6:$C$22)+1,1),'AMBA Radiation Loss Chart'!$C$6:$C$22),MATCH(INDEX('AMBA Radiation Loss Chart'!$D$5:$J$5,1,MATCH(R13,'AMBA Radiation Loss Chart'!$D$5:$J$5)),'AMBA Radiation Loss Chart'!$D$5:$J$5))-INDEX('AMBA Radiation Loss Chart'!$D$6:$J$20,MATCH(INDEX('AMBA Radiation Loss Chart'!$C$6:$C$22,MATCH(R$4,'AMBA Radiation Loss Chart'!$C$6:$C$22),1),'AMBA Radiation Loss Chart'!$C$6:$C$22),MATCH(INDEX('AMBA Radiation Loss Chart'!$D$5:$J$5,1,MATCH(R13,'AMBA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Chart'!$D$5:$J$5,1,MATCH(R13,'AMBA Radiation Loss Chart'!$D$5:$J$5)),'AMBA Radiation Loss Chart'!$D$5:$J$5))))/(INDEX('AMBA Radiation Loss Chart'!$D$5:$J$5,1,MATCH(R13,'AMBA Radiation Loss Chart'!$D$5:$J$5)+1)-INDEX('AMBA Radiation Loss Chart'!$D$5:$J$5,1,MATCH(R13,'AMBA Radiation Loss Chart'!$D$5:$J$5)))*(R13-INDEX('AMBA Radiation Loss Chart'!$D$5:$J$5,1,MATCH(R13,'AMBA Radiation Loss Chart'!$D$5:$J$5)+1))+((INDEX('AMBA Radiation Loss Chart'!$D$6:$J$20,MATCH(INDEX('AMBA Radiation Loss Chart'!$C$6:$C$22,MATCH(R$4,'AMBA Radiation Loss Chart'!$C$6:$C$22)+1,1),'AMBA Radiation Loss Chart'!$C$6:$C$22),MATCH(INDEX('AMBA Radiation Loss Chart'!$D$5:$J$5,1,MATCH(R13,'AMBA Radiation Loss Chart'!$D$5:$J$5)+1),'AMBA Radiation Loss Chart'!$D$5:$J$5))-INDEX('AMBA Radiation Loss Chart'!$D$6:$J$20,MATCH(INDEX('AMBA Radiation Loss Chart'!$C$6:$C$22,MATCH(R$4,'AMBA Radiation Loss Chart'!$C$6:$C$22),1),'AMBA Radiation Loss Chart'!$C$6:$C$22),MATCH(INDEX('AMBA Radiation Loss Chart'!$D$5:$J$5,1,MATCH(R13,'AMBA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Chart'!$D$5:$J$5,1,MATCH(R13,'AMBA Radiation Loss Chart'!$D$5:$J$5)+1),'AMBA Radiation Loss Chart'!$D$5:$J$5))))/100</f>
        <v>#DIV/0!</v>
      </c>
    </row>
    <row r="14" spans="2:19">
      <c r="B14" s="253">
        <v>30</v>
      </c>
      <c r="C14" s="39">
        <v>558</v>
      </c>
      <c r="D14" s="36">
        <f>Baseline!E15</f>
        <v>0</v>
      </c>
      <c r="E14" s="57" t="e">
        <f>IF(D14&lt;=0.2,(INDEX('AMBA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Chart'!$D$5:$J$5,1,MATCH(D14,'AMBA Radiation Loss Chart'!$D$5:$J$5)+1),'AMBA Radiation Loss Chart'!$D$5:$J$5))-INDEX('AMBA Radiation Loss Chart'!$D$6:$J$20,MATCH(INDEX('AMBA Radiation Loss Chart'!$C$6:$C$22,MATCH(D$4,'AMBA Radiation Loss Chart'!$C$6:$C$22),1),'AMBA Radiation Loss Chart'!$C$6:$C$22),MATCH(INDEX('AMBA Radiation Loss Chart'!$D$5:$J$5,1,MATCH(D14,'AMBA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Chart'!$D$5:$J$5,1,MATCH(D14,'AMBA Radiation Loss Chart'!$D$5:$J$5)+1),'AMBA Radiation Loss Chart'!$D$5:$J$5)))-((INDEX('AMBA Radiation Loss Chart'!$D$6:$J$20,MATCH(INDEX('AMBA Radiation Loss Chart'!$C$6:$C$22,MATCH(D$4,'AMBA Radiation Loss Chart'!$C$6:$C$22)+1,1),'AMBA Radiation Loss Chart'!$C$6:$C$22),MATCH(INDEX('AMBA Radiation Loss Chart'!$D$5:$J$5,1,MATCH(D14,'AMBA Radiation Loss Chart'!$D$5:$J$5)),'AMBA Radiation Loss Chart'!$D$5:$J$5))-INDEX('AMBA Radiation Loss Chart'!$D$6:$J$20,MATCH(INDEX('AMBA Radiation Loss Chart'!$C$6:$C$22,MATCH(D$4,'AMBA Radiation Loss Chart'!$C$6:$C$22),1),'AMBA Radiation Loss Chart'!$C$6:$C$22),MATCH(INDEX('AMBA Radiation Loss Chart'!$D$5:$J$5,1,MATCH(D14,'AMBA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Chart'!$D$5:$J$5,1,MATCH(D14,'AMBA Radiation Loss Chart'!$D$5:$J$5)),'AMBA Radiation Loss Chart'!$D$5:$J$5))))/(INDEX('AMBA Radiation Loss Chart'!$D$5:$J$5,1,MATCH(D14,'AMBA Radiation Loss Chart'!$D$5:$J$5)+1)-INDEX('AMBA Radiation Loss Chart'!$D$5:$J$5,1,MATCH(D14,'AMBA Radiation Loss Chart'!$D$5:$J$5)))*(D14-INDEX('AMBA Radiation Loss Chart'!$D$5:$J$5,1,MATCH(D14,'AMBA Radiation Loss Chart'!$D$5:$J$5)+1))+((INDEX('AMBA Radiation Loss Chart'!$D$6:$J$20,MATCH(INDEX('AMBA Radiation Loss Chart'!$C$6:$C$22,MATCH(D$4,'AMBA Radiation Loss Chart'!$C$6:$C$22)+1,1),'AMBA Radiation Loss Chart'!$C$6:$C$22),MATCH(INDEX('AMBA Radiation Loss Chart'!$D$5:$J$5,1,MATCH(D14,'AMBA Radiation Loss Chart'!$D$5:$J$5)+1),'AMBA Radiation Loss Chart'!$D$5:$J$5))-INDEX('AMBA Radiation Loss Chart'!$D$6:$J$20,MATCH(INDEX('AMBA Radiation Loss Chart'!$C$6:$C$22,MATCH(D$4,'AMBA Radiation Loss Chart'!$C$6:$C$22),1),'AMBA Radiation Loss Chart'!$C$6:$C$22),MATCH(INDEX('AMBA Radiation Loss Chart'!$D$5:$J$5,1,MATCH(D14,'AMBA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Chart'!$D$5:$J$5,1,MATCH(D14,'AMBA Radiation Loss Chart'!$D$5:$J$5)+1),'AMBA Radiation Loss Chart'!$D$5:$J$5))))/100</f>
        <v>#N/A</v>
      </c>
      <c r="F14" s="31">
        <f>Baseline!L15</f>
        <v>0</v>
      </c>
      <c r="G14" s="57" t="e">
        <f>IF(F14&lt;=0.2,(INDEX('AMBA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Chart'!$D$5:$J$5,1,MATCH(F14,'AMBA Radiation Loss Chart'!$D$5:$J$5)+1),'AMBA Radiation Loss Chart'!$D$5:$J$5))-INDEX('AMBA Radiation Loss Chart'!$D$6:$J$20,MATCH(INDEX('AMBA Radiation Loss Chart'!$C$6:$C$22,MATCH(F$4,'AMBA Radiation Loss Chart'!$C$6:$C$22),1),'AMBA Radiation Loss Chart'!$C$6:$C$22),MATCH(INDEX('AMBA Radiation Loss Chart'!$D$5:$J$5,1,MATCH(F14,'AMBA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Chart'!$D$5:$J$5,1,MATCH(F14,'AMBA Radiation Loss Chart'!$D$5:$J$5)+1),'AMBA Radiation Loss Chart'!$D$5:$J$5)))-((INDEX('AMBA Radiation Loss Chart'!$D$6:$J$20,MATCH(INDEX('AMBA Radiation Loss Chart'!$C$6:$C$22,MATCH(F$4,'AMBA Radiation Loss Chart'!$C$6:$C$22)+1,1),'AMBA Radiation Loss Chart'!$C$6:$C$22),MATCH(INDEX('AMBA Radiation Loss Chart'!$D$5:$J$5,1,MATCH(F14,'AMBA Radiation Loss Chart'!$D$5:$J$5)),'AMBA Radiation Loss Chart'!$D$5:$J$5))-INDEX('AMBA Radiation Loss Chart'!$D$6:$J$20,MATCH(INDEX('AMBA Radiation Loss Chart'!$C$6:$C$22,MATCH(F$4,'AMBA Radiation Loss Chart'!$C$6:$C$22),1),'AMBA Radiation Loss Chart'!$C$6:$C$22),MATCH(INDEX('AMBA Radiation Loss Chart'!$D$5:$J$5,1,MATCH(F14,'AMBA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Chart'!$D$5:$J$5,1,MATCH(F14,'AMBA Radiation Loss Chart'!$D$5:$J$5)),'AMBA Radiation Loss Chart'!$D$5:$J$5))))/(INDEX('AMBA Radiation Loss Chart'!$D$5:$J$5,1,MATCH(F14,'AMBA Radiation Loss Chart'!$D$5:$J$5)+1)-INDEX('AMBA Radiation Loss Chart'!$D$5:$J$5,1,MATCH(F14,'AMBA Radiation Loss Chart'!$D$5:$J$5)))*(F14-INDEX('AMBA Radiation Loss Chart'!$D$5:$J$5,1,MATCH(F14,'AMBA Radiation Loss Chart'!$D$5:$J$5)+1))+((INDEX('AMBA Radiation Loss Chart'!$D$6:$J$20,MATCH(INDEX('AMBA Radiation Loss Chart'!$C$6:$C$22,MATCH(F$4,'AMBA Radiation Loss Chart'!$C$6:$C$22)+1,1),'AMBA Radiation Loss Chart'!$C$6:$C$22),MATCH(INDEX('AMBA Radiation Loss Chart'!$D$5:$J$5,1,MATCH(F14,'AMBA Radiation Loss Chart'!$D$5:$J$5)+1),'AMBA Radiation Loss Chart'!$D$5:$J$5))-INDEX('AMBA Radiation Loss Chart'!$D$6:$J$20,MATCH(INDEX('AMBA Radiation Loss Chart'!$C$6:$C$22,MATCH(F$4,'AMBA Radiation Loss Chart'!$C$6:$C$22),1),'AMBA Radiation Loss Chart'!$C$6:$C$22),MATCH(INDEX('AMBA Radiation Loss Chart'!$D$5:$J$5,1,MATCH(F14,'AMBA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Chart'!$D$5:$J$5,1,MATCH(F14,'AMBA Radiation Loss Chart'!$D$5:$J$5)+1),'AMBA Radiation Loss Chart'!$D$5:$J$5))))/100</f>
        <v>#N/A</v>
      </c>
      <c r="H14" s="31">
        <f>Baseline!S15</f>
        <v>0</v>
      </c>
      <c r="I14" s="57" t="e">
        <f>IF(H14&lt;=0.2,(INDEX('AMBA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Chart'!$D$5:$J$5,1,MATCH(H14,'AMBA Radiation Loss Chart'!$D$5:$J$5)+1),'AMBA Radiation Loss Chart'!$D$5:$J$5))-INDEX('AMBA Radiation Loss Chart'!$D$6:$J$20,MATCH(INDEX('AMBA Radiation Loss Chart'!$C$6:$C$22,MATCH(H$4,'AMBA Radiation Loss Chart'!$C$6:$C$22),1),'AMBA Radiation Loss Chart'!$C$6:$C$22),MATCH(INDEX('AMBA Radiation Loss Chart'!$D$5:$J$5,1,MATCH(H14,'AMBA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Chart'!$D$5:$J$5,1,MATCH(H14,'AMBA Radiation Loss Chart'!$D$5:$J$5)+1),'AMBA Radiation Loss Chart'!$D$5:$J$5)))-((INDEX('AMBA Radiation Loss Chart'!$D$6:$J$20,MATCH(INDEX('AMBA Radiation Loss Chart'!$C$6:$C$22,MATCH(H$4,'AMBA Radiation Loss Chart'!$C$6:$C$22)+1,1),'AMBA Radiation Loss Chart'!$C$6:$C$22),MATCH(INDEX('AMBA Radiation Loss Chart'!$D$5:$J$5,1,MATCH(H14,'AMBA Radiation Loss Chart'!$D$5:$J$5)),'AMBA Radiation Loss Chart'!$D$5:$J$5))-INDEX('AMBA Radiation Loss Chart'!$D$6:$J$20,MATCH(INDEX('AMBA Radiation Loss Chart'!$C$6:$C$22,MATCH(H$4,'AMBA Radiation Loss Chart'!$C$6:$C$22),1),'AMBA Radiation Loss Chart'!$C$6:$C$22),MATCH(INDEX('AMBA Radiation Loss Chart'!$D$5:$J$5,1,MATCH(H14,'AMBA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Chart'!$D$5:$J$5,1,MATCH(H14,'AMBA Radiation Loss Chart'!$D$5:$J$5)),'AMBA Radiation Loss Chart'!$D$5:$J$5))))/(INDEX('AMBA Radiation Loss Chart'!$D$5:$J$5,1,MATCH(H14,'AMBA Radiation Loss Chart'!$D$5:$J$5)+1)-INDEX('AMBA Radiation Loss Chart'!$D$5:$J$5,1,MATCH(H14,'AMBA Radiation Loss Chart'!$D$5:$J$5)))*(H14-INDEX('AMBA Radiation Loss Chart'!$D$5:$J$5,1,MATCH(H14,'AMBA Radiation Loss Chart'!$D$5:$J$5)+1))+((INDEX('AMBA Radiation Loss Chart'!$D$6:$J$20,MATCH(INDEX('AMBA Radiation Loss Chart'!$C$6:$C$22,MATCH(H$4,'AMBA Radiation Loss Chart'!$C$6:$C$22)+1,1),'AMBA Radiation Loss Chart'!$C$6:$C$22),MATCH(INDEX('AMBA Radiation Loss Chart'!$D$5:$J$5,1,MATCH(H14,'AMBA Radiation Loss Chart'!$D$5:$J$5)+1),'AMBA Radiation Loss Chart'!$D$5:$J$5))-INDEX('AMBA Radiation Loss Chart'!$D$6:$J$20,MATCH(INDEX('AMBA Radiation Loss Chart'!$C$6:$C$22,MATCH(H$4,'AMBA Radiation Loss Chart'!$C$6:$C$22),1),'AMBA Radiation Loss Chart'!$C$6:$C$22),MATCH(INDEX('AMBA Radiation Loss Chart'!$D$5:$J$5,1,MATCH(H14,'AMBA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Chart'!$D$5:$J$5,1,MATCH(H14,'AMBA Radiation Loss Chart'!$D$5:$J$5)+1),'AMBA Radiation Loss Chart'!$D$5:$J$5))))/100</f>
        <v>#N/A</v>
      </c>
      <c r="J14" s="254">
        <f>Baseline!Z15</f>
        <v>0</v>
      </c>
      <c r="K14" s="60" t="e">
        <f>IF(J14&lt;0.2,(INDEX('AMBA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Chart'!$D$5:$J$5,1,MATCH(J14,'AMBA Radiation Loss Chart'!$D$5:$J$5)+1),'AMBA Radiation Loss Chart'!$D$5:$J$5))-INDEX('AMBA Radiation Loss Chart'!$D$6:$J$20,MATCH(INDEX('AMBA Radiation Loss Chart'!$C$6:$C$22,MATCH(J$4,'AMBA Radiation Loss Chart'!$C$6:$C$22),1),'AMBA Radiation Loss Chart'!$C$6:$C$22),MATCH(INDEX('AMBA Radiation Loss Chart'!$D$5:$J$5,1,MATCH(J14,'AMBA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Chart'!$D$5:$J$5,1,MATCH(J14,'AMBA Radiation Loss Chart'!$D$5:$J$5)+1),'AMBA Radiation Loss Chart'!$D$5:$J$5)))-((INDEX('AMBA Radiation Loss Chart'!$D$6:$J$20,MATCH(INDEX('AMBA Radiation Loss Chart'!$C$6:$C$22,MATCH(J$4,'AMBA Radiation Loss Chart'!$C$6:$C$22)+1,1),'AMBA Radiation Loss Chart'!$C$6:$C$22),MATCH(INDEX('AMBA Radiation Loss Chart'!$D$5:$J$5,1,MATCH(J14,'AMBA Radiation Loss Chart'!$D$5:$J$5)),'AMBA Radiation Loss Chart'!$D$5:$J$5))-INDEX('AMBA Radiation Loss Chart'!$D$6:$J$20,MATCH(INDEX('AMBA Radiation Loss Chart'!$C$6:$C$22,MATCH(J$4,'AMBA Radiation Loss Chart'!$C$6:$C$22),1),'AMBA Radiation Loss Chart'!$C$6:$C$22),MATCH(INDEX('AMBA Radiation Loss Chart'!$D$5:$J$5,1,MATCH(J14,'AMBA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Chart'!$D$5:$J$5,1,MATCH(J14,'AMBA Radiation Loss Chart'!$D$5:$J$5)),'AMBA Radiation Loss Chart'!$D$5:$J$5))))/(INDEX('AMBA Radiation Loss Chart'!$D$5:$J$5,1,MATCH(J14,'AMBA Radiation Loss Chart'!$D$5:$J$5)+1)-INDEX('AMBA Radiation Loss Chart'!$D$5:$J$5,1,MATCH(J14,'AMBA Radiation Loss Chart'!$D$5:$J$5)))*(J14-INDEX('AMBA Radiation Loss Chart'!$D$5:$J$5,1,MATCH(J14,'AMBA Radiation Loss Chart'!$D$5:$J$5)+1))+((INDEX('AMBA Radiation Loss Chart'!$D$6:$J$20,MATCH(INDEX('AMBA Radiation Loss Chart'!$C$6:$C$22,MATCH(J$4,'AMBA Radiation Loss Chart'!$C$6:$C$22)+1,1),'AMBA Radiation Loss Chart'!$C$6:$C$22),MATCH(INDEX('AMBA Radiation Loss Chart'!$D$5:$J$5,1,MATCH(J14,'AMBA Radiation Loss Chart'!$D$5:$J$5)+1),'AMBA Radiation Loss Chart'!$D$5:$J$5))-INDEX('AMBA Radiation Loss Chart'!$D$6:$J$20,MATCH(INDEX('AMBA Radiation Loss Chart'!$C$6:$C$22,MATCH(J$4,'AMBA Radiation Loss Chart'!$C$6:$C$22),1),'AMBA Radiation Loss Chart'!$C$6:$C$22),MATCH(INDEX('AMBA Radiation Loss Chart'!$D$5:$J$5,1,MATCH(J14,'AMBA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Chart'!$D$5:$J$5,1,MATCH(J14,'AMBA Radiation Loss Chart'!$D$5:$J$5)+1),'AMBA Radiation Loss Chart'!$D$5:$J$5))))/100</f>
        <v>#N/A</v>
      </c>
      <c r="L14" s="36" t="e">
        <f>Proposed!E15</f>
        <v>#DIV/0!</v>
      </c>
      <c r="M14" s="57" t="e">
        <f>IF(L14&lt;=0.2,(INDEX('AMBA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Chart'!$D$5:$J$5,1,MATCH(L14,'AMBA Radiation Loss Chart'!$D$5:$J$5)+1),'AMBA Radiation Loss Chart'!$D$5:$J$5))-INDEX('AMBA Radiation Loss Chart'!$D$6:$J$20,MATCH(INDEX('AMBA Radiation Loss Chart'!$C$6:$C$22,MATCH(L$4,'AMBA Radiation Loss Chart'!$C$6:$C$22),1),'AMBA Radiation Loss Chart'!$C$6:$C$22),MATCH(INDEX('AMBA Radiation Loss Chart'!$D$5:$J$5,1,MATCH(L14,'AMBA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Chart'!$D$5:$J$5,1,MATCH(L14,'AMBA Radiation Loss Chart'!$D$5:$J$5)+1),'AMBA Radiation Loss Chart'!$D$5:$J$5)))-((INDEX('AMBA Radiation Loss Chart'!$D$6:$J$20,MATCH(INDEX('AMBA Radiation Loss Chart'!$C$6:$C$22,MATCH(L$4,'AMBA Radiation Loss Chart'!$C$6:$C$22)+1,1),'AMBA Radiation Loss Chart'!$C$6:$C$22),MATCH(INDEX('AMBA Radiation Loss Chart'!$D$5:$J$5,1,MATCH(L14,'AMBA Radiation Loss Chart'!$D$5:$J$5)),'AMBA Radiation Loss Chart'!$D$5:$J$5))-INDEX('AMBA Radiation Loss Chart'!$D$6:$J$20,MATCH(INDEX('AMBA Radiation Loss Chart'!$C$6:$C$22,MATCH(L$4,'AMBA Radiation Loss Chart'!$C$6:$C$22),1),'AMBA Radiation Loss Chart'!$C$6:$C$22),MATCH(INDEX('AMBA Radiation Loss Chart'!$D$5:$J$5,1,MATCH(L14,'AMBA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Chart'!$D$5:$J$5,1,MATCH(L14,'AMBA Radiation Loss Chart'!$D$5:$J$5)),'AMBA Radiation Loss Chart'!$D$5:$J$5))))/(INDEX('AMBA Radiation Loss Chart'!$D$5:$J$5,1,MATCH(L14,'AMBA Radiation Loss Chart'!$D$5:$J$5)+1)-INDEX('AMBA Radiation Loss Chart'!$D$5:$J$5,1,MATCH(L14,'AMBA Radiation Loss Chart'!$D$5:$J$5)))*(L14-INDEX('AMBA Radiation Loss Chart'!$D$5:$J$5,1,MATCH(L14,'AMBA Radiation Loss Chart'!$D$5:$J$5)+1))+((INDEX('AMBA Radiation Loss Chart'!$D$6:$J$20,MATCH(INDEX('AMBA Radiation Loss Chart'!$C$6:$C$22,MATCH(L$4,'AMBA Radiation Loss Chart'!$C$6:$C$22)+1,1),'AMBA Radiation Loss Chart'!$C$6:$C$22),MATCH(INDEX('AMBA Radiation Loss Chart'!$D$5:$J$5,1,MATCH(L14,'AMBA Radiation Loss Chart'!$D$5:$J$5)+1),'AMBA Radiation Loss Chart'!$D$5:$J$5))-INDEX('AMBA Radiation Loss Chart'!$D$6:$J$20,MATCH(INDEX('AMBA Radiation Loss Chart'!$C$6:$C$22,MATCH(L$4,'AMBA Radiation Loss Chart'!$C$6:$C$22),1),'AMBA Radiation Loss Chart'!$C$6:$C$22),MATCH(INDEX('AMBA Radiation Loss Chart'!$D$5:$J$5,1,MATCH(L14,'AMBA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Chart'!$D$5:$J$5,1,MATCH(L14,'AMBA Radiation Loss Chart'!$D$5:$J$5)+1),'AMBA Radiation Loss Chart'!$D$5:$J$5))))/100</f>
        <v>#DIV/0!</v>
      </c>
      <c r="N14" s="31" t="e">
        <f>Proposed!L15</f>
        <v>#DIV/0!</v>
      </c>
      <c r="O14" s="57" t="e">
        <f>IF(N14&lt;=0.2,(INDEX('AMBA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Chart'!$D$5:$J$5,1,MATCH(N14,'AMBA Radiation Loss Chart'!$D$5:$J$5)+1),'AMBA Radiation Loss Chart'!$D$5:$J$5))-INDEX('AMBA Radiation Loss Chart'!$D$6:$J$20,MATCH(INDEX('AMBA Radiation Loss Chart'!$C$6:$C$22,MATCH(N$4,'AMBA Radiation Loss Chart'!$C$6:$C$22),1),'AMBA Radiation Loss Chart'!$C$6:$C$22),MATCH(INDEX('AMBA Radiation Loss Chart'!$D$5:$J$5,1,MATCH(N14,'AMBA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Chart'!$D$5:$J$5,1,MATCH(N14,'AMBA Radiation Loss Chart'!$D$5:$J$5)+1),'AMBA Radiation Loss Chart'!$D$5:$J$5)))-((INDEX('AMBA Radiation Loss Chart'!$D$6:$J$20,MATCH(INDEX('AMBA Radiation Loss Chart'!$C$6:$C$22,MATCH(N$4,'AMBA Radiation Loss Chart'!$C$6:$C$22)+1,1),'AMBA Radiation Loss Chart'!$C$6:$C$22),MATCH(INDEX('AMBA Radiation Loss Chart'!$D$5:$J$5,1,MATCH(N14,'AMBA Radiation Loss Chart'!$D$5:$J$5)),'AMBA Radiation Loss Chart'!$D$5:$J$5))-INDEX('AMBA Radiation Loss Chart'!$D$6:$J$20,MATCH(INDEX('AMBA Radiation Loss Chart'!$C$6:$C$22,MATCH(N$4,'AMBA Radiation Loss Chart'!$C$6:$C$22),1),'AMBA Radiation Loss Chart'!$C$6:$C$22),MATCH(INDEX('AMBA Radiation Loss Chart'!$D$5:$J$5,1,MATCH(N14,'AMBA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Chart'!$D$5:$J$5,1,MATCH(N14,'AMBA Radiation Loss Chart'!$D$5:$J$5)),'AMBA Radiation Loss Chart'!$D$5:$J$5))))/(INDEX('AMBA Radiation Loss Chart'!$D$5:$J$5,1,MATCH(N14,'AMBA Radiation Loss Chart'!$D$5:$J$5)+1)-INDEX('AMBA Radiation Loss Chart'!$D$5:$J$5,1,MATCH(N14,'AMBA Radiation Loss Chart'!$D$5:$J$5)))*(N14-INDEX('AMBA Radiation Loss Chart'!$D$5:$J$5,1,MATCH(N14,'AMBA Radiation Loss Chart'!$D$5:$J$5)+1))+((INDEX('AMBA Radiation Loss Chart'!$D$6:$J$20,MATCH(INDEX('AMBA Radiation Loss Chart'!$C$6:$C$22,MATCH(N$4,'AMBA Radiation Loss Chart'!$C$6:$C$22)+1,1),'AMBA Radiation Loss Chart'!$C$6:$C$22),MATCH(INDEX('AMBA Radiation Loss Chart'!$D$5:$J$5,1,MATCH(N14,'AMBA Radiation Loss Chart'!$D$5:$J$5)+1),'AMBA Radiation Loss Chart'!$D$5:$J$5))-INDEX('AMBA Radiation Loss Chart'!$D$6:$J$20,MATCH(INDEX('AMBA Radiation Loss Chart'!$C$6:$C$22,MATCH(N$4,'AMBA Radiation Loss Chart'!$C$6:$C$22),1),'AMBA Radiation Loss Chart'!$C$6:$C$22),MATCH(INDEX('AMBA Radiation Loss Chart'!$D$5:$J$5,1,MATCH(N14,'AMBA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Chart'!$D$5:$J$5,1,MATCH(N14,'AMBA Radiation Loss Chart'!$D$5:$J$5)+1),'AMBA Radiation Loss Chart'!$D$5:$J$5))))/100</f>
        <v>#DIV/0!</v>
      </c>
      <c r="P14" s="31" t="e">
        <f>Proposed!S15</f>
        <v>#DIV/0!</v>
      </c>
      <c r="Q14" s="215" t="e">
        <f>IF(P14&lt;=0.2,(INDEX('AMBA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Chart'!$D$5:$J$5,1,MATCH(P14,'AMBA Radiation Loss Chart'!$D$5:$J$5)+1),'AMBA Radiation Loss Chart'!$D$5:$J$5))-INDEX('AMBA Radiation Loss Chart'!$D$6:$J$20,MATCH(INDEX('AMBA Radiation Loss Chart'!$C$6:$C$22,MATCH(P$4,'AMBA Radiation Loss Chart'!$C$6:$C$22),1),'AMBA Radiation Loss Chart'!$C$6:$C$22),MATCH(INDEX('AMBA Radiation Loss Chart'!$D$5:$J$5,1,MATCH(P14,'AMBA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Chart'!$D$5:$J$5,1,MATCH(P14,'AMBA Radiation Loss Chart'!$D$5:$J$5)+1),'AMBA Radiation Loss Chart'!$D$5:$J$5)))-((INDEX('AMBA Radiation Loss Chart'!$D$6:$J$20,MATCH(INDEX('AMBA Radiation Loss Chart'!$C$6:$C$22,MATCH(P$4,'AMBA Radiation Loss Chart'!$C$6:$C$22)+1,1),'AMBA Radiation Loss Chart'!$C$6:$C$22),MATCH(INDEX('AMBA Radiation Loss Chart'!$D$5:$J$5,1,MATCH(P14,'AMBA Radiation Loss Chart'!$D$5:$J$5)),'AMBA Radiation Loss Chart'!$D$5:$J$5))-INDEX('AMBA Radiation Loss Chart'!$D$6:$J$20,MATCH(INDEX('AMBA Radiation Loss Chart'!$C$6:$C$22,MATCH(P$4,'AMBA Radiation Loss Chart'!$C$6:$C$22),1),'AMBA Radiation Loss Chart'!$C$6:$C$22),MATCH(INDEX('AMBA Radiation Loss Chart'!$D$5:$J$5,1,MATCH(P14,'AMBA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Chart'!$D$5:$J$5,1,MATCH(P14,'AMBA Radiation Loss Chart'!$D$5:$J$5)),'AMBA Radiation Loss Chart'!$D$5:$J$5))))/(INDEX('AMBA Radiation Loss Chart'!$D$5:$J$5,1,MATCH(P14,'AMBA Radiation Loss Chart'!$D$5:$J$5)+1)-INDEX('AMBA Radiation Loss Chart'!$D$5:$J$5,1,MATCH(P14,'AMBA Radiation Loss Chart'!$D$5:$J$5)))*(P14-INDEX('AMBA Radiation Loss Chart'!$D$5:$J$5,1,MATCH(P14,'AMBA Radiation Loss Chart'!$D$5:$J$5)+1))+((INDEX('AMBA Radiation Loss Chart'!$D$6:$J$20,MATCH(INDEX('AMBA Radiation Loss Chart'!$C$6:$C$22,MATCH(P$4,'AMBA Radiation Loss Chart'!$C$6:$C$22)+1,1),'AMBA Radiation Loss Chart'!$C$6:$C$22),MATCH(INDEX('AMBA Radiation Loss Chart'!$D$5:$J$5,1,MATCH(P14,'AMBA Radiation Loss Chart'!$D$5:$J$5)+1),'AMBA Radiation Loss Chart'!$D$5:$J$5))-INDEX('AMBA Radiation Loss Chart'!$D$6:$J$20,MATCH(INDEX('AMBA Radiation Loss Chart'!$C$6:$C$22,MATCH(P$4,'AMBA Radiation Loss Chart'!$C$6:$C$22),1),'AMBA Radiation Loss Chart'!$C$6:$C$22),MATCH(INDEX('AMBA Radiation Loss Chart'!$D$5:$J$5,1,MATCH(P14,'AMBA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Chart'!$D$5:$J$5,1,MATCH(P14,'AMBA Radiation Loss Chart'!$D$5:$J$5)+1),'AMBA Radiation Loss Chart'!$D$5:$J$5))))/100</f>
        <v>#DIV/0!</v>
      </c>
      <c r="R14" s="254" t="e">
        <f>Proposed!Z15</f>
        <v>#DIV/0!</v>
      </c>
      <c r="S14" s="60" t="e">
        <f>IF(R14&lt;=0.2,(INDEX('AMBA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Chart'!$D$5:$J$5,1,MATCH(R14,'AMBA Radiation Loss Chart'!$D$5:$J$5)+1),'AMBA Radiation Loss Chart'!$D$5:$J$5))-INDEX('AMBA Radiation Loss Chart'!$D$6:$J$20,MATCH(INDEX('AMBA Radiation Loss Chart'!$C$6:$C$22,MATCH(R$4,'AMBA Radiation Loss Chart'!$C$6:$C$22),1),'AMBA Radiation Loss Chart'!$C$6:$C$22),MATCH(INDEX('AMBA Radiation Loss Chart'!$D$5:$J$5,1,MATCH(R14,'AMBA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Chart'!$D$5:$J$5,1,MATCH(R14,'AMBA Radiation Loss Chart'!$D$5:$J$5)+1),'AMBA Radiation Loss Chart'!$D$5:$J$5)))-((INDEX('AMBA Radiation Loss Chart'!$D$6:$J$20,MATCH(INDEX('AMBA Radiation Loss Chart'!$C$6:$C$22,MATCH(R$4,'AMBA Radiation Loss Chart'!$C$6:$C$22)+1,1),'AMBA Radiation Loss Chart'!$C$6:$C$22),MATCH(INDEX('AMBA Radiation Loss Chart'!$D$5:$J$5,1,MATCH(R14,'AMBA Radiation Loss Chart'!$D$5:$J$5)),'AMBA Radiation Loss Chart'!$D$5:$J$5))-INDEX('AMBA Radiation Loss Chart'!$D$6:$J$20,MATCH(INDEX('AMBA Radiation Loss Chart'!$C$6:$C$22,MATCH(R$4,'AMBA Radiation Loss Chart'!$C$6:$C$22),1),'AMBA Radiation Loss Chart'!$C$6:$C$22),MATCH(INDEX('AMBA Radiation Loss Chart'!$D$5:$J$5,1,MATCH(R14,'AMBA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Chart'!$D$5:$J$5,1,MATCH(R14,'AMBA Radiation Loss Chart'!$D$5:$J$5)),'AMBA Radiation Loss Chart'!$D$5:$J$5))))/(INDEX('AMBA Radiation Loss Chart'!$D$5:$J$5,1,MATCH(R14,'AMBA Radiation Loss Chart'!$D$5:$J$5)+1)-INDEX('AMBA Radiation Loss Chart'!$D$5:$J$5,1,MATCH(R14,'AMBA Radiation Loss Chart'!$D$5:$J$5)))*(R14-INDEX('AMBA Radiation Loss Chart'!$D$5:$J$5,1,MATCH(R14,'AMBA Radiation Loss Chart'!$D$5:$J$5)+1))+((INDEX('AMBA Radiation Loss Chart'!$D$6:$J$20,MATCH(INDEX('AMBA Radiation Loss Chart'!$C$6:$C$22,MATCH(R$4,'AMBA Radiation Loss Chart'!$C$6:$C$22)+1,1),'AMBA Radiation Loss Chart'!$C$6:$C$22),MATCH(INDEX('AMBA Radiation Loss Chart'!$D$5:$J$5,1,MATCH(R14,'AMBA Radiation Loss Chart'!$D$5:$J$5)+1),'AMBA Radiation Loss Chart'!$D$5:$J$5))-INDEX('AMBA Radiation Loss Chart'!$D$6:$J$20,MATCH(INDEX('AMBA Radiation Loss Chart'!$C$6:$C$22,MATCH(R$4,'AMBA Radiation Loss Chart'!$C$6:$C$22),1),'AMBA Radiation Loss Chart'!$C$6:$C$22),MATCH(INDEX('AMBA Radiation Loss Chart'!$D$5:$J$5,1,MATCH(R14,'AMBA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Chart'!$D$5:$J$5,1,MATCH(R14,'AMBA Radiation Loss Chart'!$D$5:$J$5)+1),'AMBA Radiation Loss Chart'!$D$5:$J$5))))/100</f>
        <v>#DIV/0!</v>
      </c>
    </row>
    <row r="15" spans="2:19">
      <c r="B15" s="253">
        <v>35</v>
      </c>
      <c r="C15" s="39">
        <v>503</v>
      </c>
      <c r="D15" s="36">
        <f>Baseline!E16</f>
        <v>0</v>
      </c>
      <c r="E15" s="57" t="e">
        <f>IF(D15&lt;=0.2,(INDEX('AMBA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Chart'!$D$5:$J$5,1,MATCH(D15,'AMBA Radiation Loss Chart'!$D$5:$J$5)+1),'AMBA Radiation Loss Chart'!$D$5:$J$5))-INDEX('AMBA Radiation Loss Chart'!$D$6:$J$20,MATCH(INDEX('AMBA Radiation Loss Chart'!$C$6:$C$22,MATCH(D$4,'AMBA Radiation Loss Chart'!$C$6:$C$22),1),'AMBA Radiation Loss Chart'!$C$6:$C$22),MATCH(INDEX('AMBA Radiation Loss Chart'!$D$5:$J$5,1,MATCH(D15,'AMBA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Chart'!$D$5:$J$5,1,MATCH(D15,'AMBA Radiation Loss Chart'!$D$5:$J$5)+1),'AMBA Radiation Loss Chart'!$D$5:$J$5)))-((INDEX('AMBA Radiation Loss Chart'!$D$6:$J$20,MATCH(INDEX('AMBA Radiation Loss Chart'!$C$6:$C$22,MATCH(D$4,'AMBA Radiation Loss Chart'!$C$6:$C$22)+1,1),'AMBA Radiation Loss Chart'!$C$6:$C$22),MATCH(INDEX('AMBA Radiation Loss Chart'!$D$5:$J$5,1,MATCH(D15,'AMBA Radiation Loss Chart'!$D$5:$J$5)),'AMBA Radiation Loss Chart'!$D$5:$J$5))-INDEX('AMBA Radiation Loss Chart'!$D$6:$J$20,MATCH(INDEX('AMBA Radiation Loss Chart'!$C$6:$C$22,MATCH(D$4,'AMBA Radiation Loss Chart'!$C$6:$C$22),1),'AMBA Radiation Loss Chart'!$C$6:$C$22),MATCH(INDEX('AMBA Radiation Loss Chart'!$D$5:$J$5,1,MATCH(D15,'AMBA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Chart'!$D$5:$J$5,1,MATCH(D15,'AMBA Radiation Loss Chart'!$D$5:$J$5)),'AMBA Radiation Loss Chart'!$D$5:$J$5))))/(INDEX('AMBA Radiation Loss Chart'!$D$5:$J$5,1,MATCH(D15,'AMBA Radiation Loss Chart'!$D$5:$J$5)+1)-INDEX('AMBA Radiation Loss Chart'!$D$5:$J$5,1,MATCH(D15,'AMBA Radiation Loss Chart'!$D$5:$J$5)))*(D15-INDEX('AMBA Radiation Loss Chart'!$D$5:$J$5,1,MATCH(D15,'AMBA Radiation Loss Chart'!$D$5:$J$5)+1))+((INDEX('AMBA Radiation Loss Chart'!$D$6:$J$20,MATCH(INDEX('AMBA Radiation Loss Chart'!$C$6:$C$22,MATCH(D$4,'AMBA Radiation Loss Chart'!$C$6:$C$22)+1,1),'AMBA Radiation Loss Chart'!$C$6:$C$22),MATCH(INDEX('AMBA Radiation Loss Chart'!$D$5:$J$5,1,MATCH(D15,'AMBA Radiation Loss Chart'!$D$5:$J$5)+1),'AMBA Radiation Loss Chart'!$D$5:$J$5))-INDEX('AMBA Radiation Loss Chart'!$D$6:$J$20,MATCH(INDEX('AMBA Radiation Loss Chart'!$C$6:$C$22,MATCH(D$4,'AMBA Radiation Loss Chart'!$C$6:$C$22),1),'AMBA Radiation Loss Chart'!$C$6:$C$22),MATCH(INDEX('AMBA Radiation Loss Chart'!$D$5:$J$5,1,MATCH(D15,'AMBA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Chart'!$D$5:$J$5,1,MATCH(D15,'AMBA Radiation Loss Chart'!$D$5:$J$5)+1),'AMBA Radiation Loss Chart'!$D$5:$J$5))))/100</f>
        <v>#N/A</v>
      </c>
      <c r="F15" s="31">
        <f>Baseline!L16</f>
        <v>0</v>
      </c>
      <c r="G15" s="57" t="e">
        <f>IF(F15&lt;=0.2,(INDEX('AMBA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Chart'!$D$5:$J$5,1,MATCH(F15,'AMBA Radiation Loss Chart'!$D$5:$J$5)+1),'AMBA Radiation Loss Chart'!$D$5:$J$5))-INDEX('AMBA Radiation Loss Chart'!$D$6:$J$20,MATCH(INDEX('AMBA Radiation Loss Chart'!$C$6:$C$22,MATCH(F$4,'AMBA Radiation Loss Chart'!$C$6:$C$22),1),'AMBA Radiation Loss Chart'!$C$6:$C$22),MATCH(INDEX('AMBA Radiation Loss Chart'!$D$5:$J$5,1,MATCH(F15,'AMBA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Chart'!$D$5:$J$5,1,MATCH(F15,'AMBA Radiation Loss Chart'!$D$5:$J$5)+1),'AMBA Radiation Loss Chart'!$D$5:$J$5)))-((INDEX('AMBA Radiation Loss Chart'!$D$6:$J$20,MATCH(INDEX('AMBA Radiation Loss Chart'!$C$6:$C$22,MATCH(F$4,'AMBA Radiation Loss Chart'!$C$6:$C$22)+1,1),'AMBA Radiation Loss Chart'!$C$6:$C$22),MATCH(INDEX('AMBA Radiation Loss Chart'!$D$5:$J$5,1,MATCH(F15,'AMBA Radiation Loss Chart'!$D$5:$J$5)),'AMBA Radiation Loss Chart'!$D$5:$J$5))-INDEX('AMBA Radiation Loss Chart'!$D$6:$J$20,MATCH(INDEX('AMBA Radiation Loss Chart'!$C$6:$C$22,MATCH(F$4,'AMBA Radiation Loss Chart'!$C$6:$C$22),1),'AMBA Radiation Loss Chart'!$C$6:$C$22),MATCH(INDEX('AMBA Radiation Loss Chart'!$D$5:$J$5,1,MATCH(F15,'AMBA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Chart'!$D$5:$J$5,1,MATCH(F15,'AMBA Radiation Loss Chart'!$D$5:$J$5)),'AMBA Radiation Loss Chart'!$D$5:$J$5))))/(INDEX('AMBA Radiation Loss Chart'!$D$5:$J$5,1,MATCH(F15,'AMBA Radiation Loss Chart'!$D$5:$J$5)+1)-INDEX('AMBA Radiation Loss Chart'!$D$5:$J$5,1,MATCH(F15,'AMBA Radiation Loss Chart'!$D$5:$J$5)))*(F15-INDEX('AMBA Radiation Loss Chart'!$D$5:$J$5,1,MATCH(F15,'AMBA Radiation Loss Chart'!$D$5:$J$5)+1))+((INDEX('AMBA Radiation Loss Chart'!$D$6:$J$20,MATCH(INDEX('AMBA Radiation Loss Chart'!$C$6:$C$22,MATCH(F$4,'AMBA Radiation Loss Chart'!$C$6:$C$22)+1,1),'AMBA Radiation Loss Chart'!$C$6:$C$22),MATCH(INDEX('AMBA Radiation Loss Chart'!$D$5:$J$5,1,MATCH(F15,'AMBA Radiation Loss Chart'!$D$5:$J$5)+1),'AMBA Radiation Loss Chart'!$D$5:$J$5))-INDEX('AMBA Radiation Loss Chart'!$D$6:$J$20,MATCH(INDEX('AMBA Radiation Loss Chart'!$C$6:$C$22,MATCH(F$4,'AMBA Radiation Loss Chart'!$C$6:$C$22),1),'AMBA Radiation Loss Chart'!$C$6:$C$22),MATCH(INDEX('AMBA Radiation Loss Chart'!$D$5:$J$5,1,MATCH(F15,'AMBA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Chart'!$D$5:$J$5,1,MATCH(F15,'AMBA Radiation Loss Chart'!$D$5:$J$5)+1),'AMBA Radiation Loss Chart'!$D$5:$J$5))))/100</f>
        <v>#N/A</v>
      </c>
      <c r="H15" s="31">
        <f>Baseline!S16</f>
        <v>0</v>
      </c>
      <c r="I15" s="57" t="e">
        <f>IF(H15&lt;=0.2,(INDEX('AMBA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Chart'!$D$5:$J$5,1,MATCH(H15,'AMBA Radiation Loss Chart'!$D$5:$J$5)+1),'AMBA Radiation Loss Chart'!$D$5:$J$5))-INDEX('AMBA Radiation Loss Chart'!$D$6:$J$20,MATCH(INDEX('AMBA Radiation Loss Chart'!$C$6:$C$22,MATCH(H$4,'AMBA Radiation Loss Chart'!$C$6:$C$22),1),'AMBA Radiation Loss Chart'!$C$6:$C$22),MATCH(INDEX('AMBA Radiation Loss Chart'!$D$5:$J$5,1,MATCH(H15,'AMBA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Chart'!$D$5:$J$5,1,MATCH(H15,'AMBA Radiation Loss Chart'!$D$5:$J$5)+1),'AMBA Radiation Loss Chart'!$D$5:$J$5)))-((INDEX('AMBA Radiation Loss Chart'!$D$6:$J$20,MATCH(INDEX('AMBA Radiation Loss Chart'!$C$6:$C$22,MATCH(H$4,'AMBA Radiation Loss Chart'!$C$6:$C$22)+1,1),'AMBA Radiation Loss Chart'!$C$6:$C$22),MATCH(INDEX('AMBA Radiation Loss Chart'!$D$5:$J$5,1,MATCH(H15,'AMBA Radiation Loss Chart'!$D$5:$J$5)),'AMBA Radiation Loss Chart'!$D$5:$J$5))-INDEX('AMBA Radiation Loss Chart'!$D$6:$J$20,MATCH(INDEX('AMBA Radiation Loss Chart'!$C$6:$C$22,MATCH(H$4,'AMBA Radiation Loss Chart'!$C$6:$C$22),1),'AMBA Radiation Loss Chart'!$C$6:$C$22),MATCH(INDEX('AMBA Radiation Loss Chart'!$D$5:$J$5,1,MATCH(H15,'AMBA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Chart'!$D$5:$J$5,1,MATCH(H15,'AMBA Radiation Loss Chart'!$D$5:$J$5)),'AMBA Radiation Loss Chart'!$D$5:$J$5))))/(INDEX('AMBA Radiation Loss Chart'!$D$5:$J$5,1,MATCH(H15,'AMBA Radiation Loss Chart'!$D$5:$J$5)+1)-INDEX('AMBA Radiation Loss Chart'!$D$5:$J$5,1,MATCH(H15,'AMBA Radiation Loss Chart'!$D$5:$J$5)))*(H15-INDEX('AMBA Radiation Loss Chart'!$D$5:$J$5,1,MATCH(H15,'AMBA Radiation Loss Chart'!$D$5:$J$5)+1))+((INDEX('AMBA Radiation Loss Chart'!$D$6:$J$20,MATCH(INDEX('AMBA Radiation Loss Chart'!$C$6:$C$22,MATCH(H$4,'AMBA Radiation Loss Chart'!$C$6:$C$22)+1,1),'AMBA Radiation Loss Chart'!$C$6:$C$22),MATCH(INDEX('AMBA Radiation Loss Chart'!$D$5:$J$5,1,MATCH(H15,'AMBA Radiation Loss Chart'!$D$5:$J$5)+1),'AMBA Radiation Loss Chart'!$D$5:$J$5))-INDEX('AMBA Radiation Loss Chart'!$D$6:$J$20,MATCH(INDEX('AMBA Radiation Loss Chart'!$C$6:$C$22,MATCH(H$4,'AMBA Radiation Loss Chart'!$C$6:$C$22),1),'AMBA Radiation Loss Chart'!$C$6:$C$22),MATCH(INDEX('AMBA Radiation Loss Chart'!$D$5:$J$5,1,MATCH(H15,'AMBA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Chart'!$D$5:$J$5,1,MATCH(H15,'AMBA Radiation Loss Chart'!$D$5:$J$5)+1),'AMBA Radiation Loss Chart'!$D$5:$J$5))))/100</f>
        <v>#N/A</v>
      </c>
      <c r="J15" s="254">
        <f>Baseline!Z16</f>
        <v>0</v>
      </c>
      <c r="K15" s="60" t="e">
        <f>IF(J15&lt;0.2,(INDEX('AMBA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Chart'!$D$5:$J$5,1,MATCH(J15,'AMBA Radiation Loss Chart'!$D$5:$J$5)+1),'AMBA Radiation Loss Chart'!$D$5:$J$5))-INDEX('AMBA Radiation Loss Chart'!$D$6:$J$20,MATCH(INDEX('AMBA Radiation Loss Chart'!$C$6:$C$22,MATCH(J$4,'AMBA Radiation Loss Chart'!$C$6:$C$22),1),'AMBA Radiation Loss Chart'!$C$6:$C$22),MATCH(INDEX('AMBA Radiation Loss Chart'!$D$5:$J$5,1,MATCH(J15,'AMBA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Chart'!$D$5:$J$5,1,MATCH(J15,'AMBA Radiation Loss Chart'!$D$5:$J$5)+1),'AMBA Radiation Loss Chart'!$D$5:$J$5)))-((INDEX('AMBA Radiation Loss Chart'!$D$6:$J$20,MATCH(INDEX('AMBA Radiation Loss Chart'!$C$6:$C$22,MATCH(J$4,'AMBA Radiation Loss Chart'!$C$6:$C$22)+1,1),'AMBA Radiation Loss Chart'!$C$6:$C$22),MATCH(INDEX('AMBA Radiation Loss Chart'!$D$5:$J$5,1,MATCH(J15,'AMBA Radiation Loss Chart'!$D$5:$J$5)),'AMBA Radiation Loss Chart'!$D$5:$J$5))-INDEX('AMBA Radiation Loss Chart'!$D$6:$J$20,MATCH(INDEX('AMBA Radiation Loss Chart'!$C$6:$C$22,MATCH(J$4,'AMBA Radiation Loss Chart'!$C$6:$C$22),1),'AMBA Radiation Loss Chart'!$C$6:$C$22),MATCH(INDEX('AMBA Radiation Loss Chart'!$D$5:$J$5,1,MATCH(J15,'AMBA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Chart'!$D$5:$J$5,1,MATCH(J15,'AMBA Radiation Loss Chart'!$D$5:$J$5)),'AMBA Radiation Loss Chart'!$D$5:$J$5))))/(INDEX('AMBA Radiation Loss Chart'!$D$5:$J$5,1,MATCH(J15,'AMBA Radiation Loss Chart'!$D$5:$J$5)+1)-INDEX('AMBA Radiation Loss Chart'!$D$5:$J$5,1,MATCH(J15,'AMBA Radiation Loss Chart'!$D$5:$J$5)))*(J15-INDEX('AMBA Radiation Loss Chart'!$D$5:$J$5,1,MATCH(J15,'AMBA Radiation Loss Chart'!$D$5:$J$5)+1))+((INDEX('AMBA Radiation Loss Chart'!$D$6:$J$20,MATCH(INDEX('AMBA Radiation Loss Chart'!$C$6:$C$22,MATCH(J$4,'AMBA Radiation Loss Chart'!$C$6:$C$22)+1,1),'AMBA Radiation Loss Chart'!$C$6:$C$22),MATCH(INDEX('AMBA Radiation Loss Chart'!$D$5:$J$5,1,MATCH(J15,'AMBA Radiation Loss Chart'!$D$5:$J$5)+1),'AMBA Radiation Loss Chart'!$D$5:$J$5))-INDEX('AMBA Radiation Loss Chart'!$D$6:$J$20,MATCH(INDEX('AMBA Radiation Loss Chart'!$C$6:$C$22,MATCH(J$4,'AMBA Radiation Loss Chart'!$C$6:$C$22),1),'AMBA Radiation Loss Chart'!$C$6:$C$22),MATCH(INDEX('AMBA Radiation Loss Chart'!$D$5:$J$5,1,MATCH(J15,'AMBA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Chart'!$D$5:$J$5,1,MATCH(J15,'AMBA Radiation Loss Chart'!$D$5:$J$5)+1),'AMBA Radiation Loss Chart'!$D$5:$J$5))))/100</f>
        <v>#N/A</v>
      </c>
      <c r="L15" s="36" t="e">
        <f>Proposed!E16</f>
        <v>#DIV/0!</v>
      </c>
      <c r="M15" s="57" t="e">
        <f>IF(L15&lt;=0.2,(INDEX('AMBA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Chart'!$D$5:$J$5,1,MATCH(L15,'AMBA Radiation Loss Chart'!$D$5:$J$5)+1),'AMBA Radiation Loss Chart'!$D$5:$J$5))-INDEX('AMBA Radiation Loss Chart'!$D$6:$J$20,MATCH(INDEX('AMBA Radiation Loss Chart'!$C$6:$C$22,MATCH(L$4,'AMBA Radiation Loss Chart'!$C$6:$C$22),1),'AMBA Radiation Loss Chart'!$C$6:$C$22),MATCH(INDEX('AMBA Radiation Loss Chart'!$D$5:$J$5,1,MATCH(L15,'AMBA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Chart'!$D$5:$J$5,1,MATCH(L15,'AMBA Radiation Loss Chart'!$D$5:$J$5)+1),'AMBA Radiation Loss Chart'!$D$5:$J$5)))-((INDEX('AMBA Radiation Loss Chart'!$D$6:$J$20,MATCH(INDEX('AMBA Radiation Loss Chart'!$C$6:$C$22,MATCH(L$4,'AMBA Radiation Loss Chart'!$C$6:$C$22)+1,1),'AMBA Radiation Loss Chart'!$C$6:$C$22),MATCH(INDEX('AMBA Radiation Loss Chart'!$D$5:$J$5,1,MATCH(L15,'AMBA Radiation Loss Chart'!$D$5:$J$5)),'AMBA Radiation Loss Chart'!$D$5:$J$5))-INDEX('AMBA Radiation Loss Chart'!$D$6:$J$20,MATCH(INDEX('AMBA Radiation Loss Chart'!$C$6:$C$22,MATCH(L$4,'AMBA Radiation Loss Chart'!$C$6:$C$22),1),'AMBA Radiation Loss Chart'!$C$6:$C$22),MATCH(INDEX('AMBA Radiation Loss Chart'!$D$5:$J$5,1,MATCH(L15,'AMBA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Chart'!$D$5:$J$5,1,MATCH(L15,'AMBA Radiation Loss Chart'!$D$5:$J$5)),'AMBA Radiation Loss Chart'!$D$5:$J$5))))/(INDEX('AMBA Radiation Loss Chart'!$D$5:$J$5,1,MATCH(L15,'AMBA Radiation Loss Chart'!$D$5:$J$5)+1)-INDEX('AMBA Radiation Loss Chart'!$D$5:$J$5,1,MATCH(L15,'AMBA Radiation Loss Chart'!$D$5:$J$5)))*(L15-INDEX('AMBA Radiation Loss Chart'!$D$5:$J$5,1,MATCH(L15,'AMBA Radiation Loss Chart'!$D$5:$J$5)+1))+((INDEX('AMBA Radiation Loss Chart'!$D$6:$J$20,MATCH(INDEX('AMBA Radiation Loss Chart'!$C$6:$C$22,MATCH(L$4,'AMBA Radiation Loss Chart'!$C$6:$C$22)+1,1),'AMBA Radiation Loss Chart'!$C$6:$C$22),MATCH(INDEX('AMBA Radiation Loss Chart'!$D$5:$J$5,1,MATCH(L15,'AMBA Radiation Loss Chart'!$D$5:$J$5)+1),'AMBA Radiation Loss Chart'!$D$5:$J$5))-INDEX('AMBA Radiation Loss Chart'!$D$6:$J$20,MATCH(INDEX('AMBA Radiation Loss Chart'!$C$6:$C$22,MATCH(L$4,'AMBA Radiation Loss Chart'!$C$6:$C$22),1),'AMBA Radiation Loss Chart'!$C$6:$C$22),MATCH(INDEX('AMBA Radiation Loss Chart'!$D$5:$J$5,1,MATCH(L15,'AMBA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Chart'!$D$5:$J$5,1,MATCH(L15,'AMBA Radiation Loss Chart'!$D$5:$J$5)+1),'AMBA Radiation Loss Chart'!$D$5:$J$5))))/100</f>
        <v>#DIV/0!</v>
      </c>
      <c r="N15" s="31" t="e">
        <f>Proposed!L16</f>
        <v>#DIV/0!</v>
      </c>
      <c r="O15" s="57" t="e">
        <f>IF(N15&lt;=0.2,(INDEX('AMBA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Chart'!$D$5:$J$5,1,MATCH(N15,'AMBA Radiation Loss Chart'!$D$5:$J$5)+1),'AMBA Radiation Loss Chart'!$D$5:$J$5))-INDEX('AMBA Radiation Loss Chart'!$D$6:$J$20,MATCH(INDEX('AMBA Radiation Loss Chart'!$C$6:$C$22,MATCH(N$4,'AMBA Radiation Loss Chart'!$C$6:$C$22),1),'AMBA Radiation Loss Chart'!$C$6:$C$22),MATCH(INDEX('AMBA Radiation Loss Chart'!$D$5:$J$5,1,MATCH(N15,'AMBA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Chart'!$D$5:$J$5,1,MATCH(N15,'AMBA Radiation Loss Chart'!$D$5:$J$5)+1),'AMBA Radiation Loss Chart'!$D$5:$J$5)))-((INDEX('AMBA Radiation Loss Chart'!$D$6:$J$20,MATCH(INDEX('AMBA Radiation Loss Chart'!$C$6:$C$22,MATCH(N$4,'AMBA Radiation Loss Chart'!$C$6:$C$22)+1,1),'AMBA Radiation Loss Chart'!$C$6:$C$22),MATCH(INDEX('AMBA Radiation Loss Chart'!$D$5:$J$5,1,MATCH(N15,'AMBA Radiation Loss Chart'!$D$5:$J$5)),'AMBA Radiation Loss Chart'!$D$5:$J$5))-INDEX('AMBA Radiation Loss Chart'!$D$6:$J$20,MATCH(INDEX('AMBA Radiation Loss Chart'!$C$6:$C$22,MATCH(N$4,'AMBA Radiation Loss Chart'!$C$6:$C$22),1),'AMBA Radiation Loss Chart'!$C$6:$C$22),MATCH(INDEX('AMBA Radiation Loss Chart'!$D$5:$J$5,1,MATCH(N15,'AMBA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Chart'!$D$5:$J$5,1,MATCH(N15,'AMBA Radiation Loss Chart'!$D$5:$J$5)),'AMBA Radiation Loss Chart'!$D$5:$J$5))))/(INDEX('AMBA Radiation Loss Chart'!$D$5:$J$5,1,MATCH(N15,'AMBA Radiation Loss Chart'!$D$5:$J$5)+1)-INDEX('AMBA Radiation Loss Chart'!$D$5:$J$5,1,MATCH(N15,'AMBA Radiation Loss Chart'!$D$5:$J$5)))*(N15-INDEX('AMBA Radiation Loss Chart'!$D$5:$J$5,1,MATCH(N15,'AMBA Radiation Loss Chart'!$D$5:$J$5)+1))+((INDEX('AMBA Radiation Loss Chart'!$D$6:$J$20,MATCH(INDEX('AMBA Radiation Loss Chart'!$C$6:$C$22,MATCH(N$4,'AMBA Radiation Loss Chart'!$C$6:$C$22)+1,1),'AMBA Radiation Loss Chart'!$C$6:$C$22),MATCH(INDEX('AMBA Radiation Loss Chart'!$D$5:$J$5,1,MATCH(N15,'AMBA Radiation Loss Chart'!$D$5:$J$5)+1),'AMBA Radiation Loss Chart'!$D$5:$J$5))-INDEX('AMBA Radiation Loss Chart'!$D$6:$J$20,MATCH(INDEX('AMBA Radiation Loss Chart'!$C$6:$C$22,MATCH(N$4,'AMBA Radiation Loss Chart'!$C$6:$C$22),1),'AMBA Radiation Loss Chart'!$C$6:$C$22),MATCH(INDEX('AMBA Radiation Loss Chart'!$D$5:$J$5,1,MATCH(N15,'AMBA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Chart'!$D$5:$J$5,1,MATCH(N15,'AMBA Radiation Loss Chart'!$D$5:$J$5)+1),'AMBA Radiation Loss Chart'!$D$5:$J$5))))/100</f>
        <v>#DIV/0!</v>
      </c>
      <c r="P15" s="31" t="e">
        <f>Proposed!S16</f>
        <v>#DIV/0!</v>
      </c>
      <c r="Q15" s="215" t="e">
        <f>IF(P15&lt;=0.2,(INDEX('AMBA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Chart'!$D$5:$J$5,1,MATCH(P15,'AMBA Radiation Loss Chart'!$D$5:$J$5)+1),'AMBA Radiation Loss Chart'!$D$5:$J$5))-INDEX('AMBA Radiation Loss Chart'!$D$6:$J$20,MATCH(INDEX('AMBA Radiation Loss Chart'!$C$6:$C$22,MATCH(P$4,'AMBA Radiation Loss Chart'!$C$6:$C$22),1),'AMBA Radiation Loss Chart'!$C$6:$C$22),MATCH(INDEX('AMBA Radiation Loss Chart'!$D$5:$J$5,1,MATCH(P15,'AMBA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Chart'!$D$5:$J$5,1,MATCH(P15,'AMBA Radiation Loss Chart'!$D$5:$J$5)+1),'AMBA Radiation Loss Chart'!$D$5:$J$5)))-((INDEX('AMBA Radiation Loss Chart'!$D$6:$J$20,MATCH(INDEX('AMBA Radiation Loss Chart'!$C$6:$C$22,MATCH(P$4,'AMBA Radiation Loss Chart'!$C$6:$C$22)+1,1),'AMBA Radiation Loss Chart'!$C$6:$C$22),MATCH(INDEX('AMBA Radiation Loss Chart'!$D$5:$J$5,1,MATCH(P15,'AMBA Radiation Loss Chart'!$D$5:$J$5)),'AMBA Radiation Loss Chart'!$D$5:$J$5))-INDEX('AMBA Radiation Loss Chart'!$D$6:$J$20,MATCH(INDEX('AMBA Radiation Loss Chart'!$C$6:$C$22,MATCH(P$4,'AMBA Radiation Loss Chart'!$C$6:$C$22),1),'AMBA Radiation Loss Chart'!$C$6:$C$22),MATCH(INDEX('AMBA Radiation Loss Chart'!$D$5:$J$5,1,MATCH(P15,'AMBA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Chart'!$D$5:$J$5,1,MATCH(P15,'AMBA Radiation Loss Chart'!$D$5:$J$5)),'AMBA Radiation Loss Chart'!$D$5:$J$5))))/(INDEX('AMBA Radiation Loss Chart'!$D$5:$J$5,1,MATCH(P15,'AMBA Radiation Loss Chart'!$D$5:$J$5)+1)-INDEX('AMBA Radiation Loss Chart'!$D$5:$J$5,1,MATCH(P15,'AMBA Radiation Loss Chart'!$D$5:$J$5)))*(P15-INDEX('AMBA Radiation Loss Chart'!$D$5:$J$5,1,MATCH(P15,'AMBA Radiation Loss Chart'!$D$5:$J$5)+1))+((INDEX('AMBA Radiation Loss Chart'!$D$6:$J$20,MATCH(INDEX('AMBA Radiation Loss Chart'!$C$6:$C$22,MATCH(P$4,'AMBA Radiation Loss Chart'!$C$6:$C$22)+1,1),'AMBA Radiation Loss Chart'!$C$6:$C$22),MATCH(INDEX('AMBA Radiation Loss Chart'!$D$5:$J$5,1,MATCH(P15,'AMBA Radiation Loss Chart'!$D$5:$J$5)+1),'AMBA Radiation Loss Chart'!$D$5:$J$5))-INDEX('AMBA Radiation Loss Chart'!$D$6:$J$20,MATCH(INDEX('AMBA Radiation Loss Chart'!$C$6:$C$22,MATCH(P$4,'AMBA Radiation Loss Chart'!$C$6:$C$22),1),'AMBA Radiation Loss Chart'!$C$6:$C$22),MATCH(INDEX('AMBA Radiation Loss Chart'!$D$5:$J$5,1,MATCH(P15,'AMBA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Chart'!$D$5:$J$5,1,MATCH(P15,'AMBA Radiation Loss Chart'!$D$5:$J$5)+1),'AMBA Radiation Loss Chart'!$D$5:$J$5))))/100</f>
        <v>#DIV/0!</v>
      </c>
      <c r="R15" s="254" t="e">
        <f>Proposed!Z16</f>
        <v>#DIV/0!</v>
      </c>
      <c r="S15" s="60" t="e">
        <f>IF(R15&lt;=0.2,(INDEX('AMBA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Chart'!$D$5:$J$5,1,MATCH(R15,'AMBA Radiation Loss Chart'!$D$5:$J$5)+1),'AMBA Radiation Loss Chart'!$D$5:$J$5))-INDEX('AMBA Radiation Loss Chart'!$D$6:$J$20,MATCH(INDEX('AMBA Radiation Loss Chart'!$C$6:$C$22,MATCH(R$4,'AMBA Radiation Loss Chart'!$C$6:$C$22),1),'AMBA Radiation Loss Chart'!$C$6:$C$22),MATCH(INDEX('AMBA Radiation Loss Chart'!$D$5:$J$5,1,MATCH(R15,'AMBA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Chart'!$D$5:$J$5,1,MATCH(R15,'AMBA Radiation Loss Chart'!$D$5:$J$5)+1),'AMBA Radiation Loss Chart'!$D$5:$J$5)))-((INDEX('AMBA Radiation Loss Chart'!$D$6:$J$20,MATCH(INDEX('AMBA Radiation Loss Chart'!$C$6:$C$22,MATCH(R$4,'AMBA Radiation Loss Chart'!$C$6:$C$22)+1,1),'AMBA Radiation Loss Chart'!$C$6:$C$22),MATCH(INDEX('AMBA Radiation Loss Chart'!$D$5:$J$5,1,MATCH(R15,'AMBA Radiation Loss Chart'!$D$5:$J$5)),'AMBA Radiation Loss Chart'!$D$5:$J$5))-INDEX('AMBA Radiation Loss Chart'!$D$6:$J$20,MATCH(INDEX('AMBA Radiation Loss Chart'!$C$6:$C$22,MATCH(R$4,'AMBA Radiation Loss Chart'!$C$6:$C$22),1),'AMBA Radiation Loss Chart'!$C$6:$C$22),MATCH(INDEX('AMBA Radiation Loss Chart'!$D$5:$J$5,1,MATCH(R15,'AMBA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Chart'!$D$5:$J$5,1,MATCH(R15,'AMBA Radiation Loss Chart'!$D$5:$J$5)),'AMBA Radiation Loss Chart'!$D$5:$J$5))))/(INDEX('AMBA Radiation Loss Chart'!$D$5:$J$5,1,MATCH(R15,'AMBA Radiation Loss Chart'!$D$5:$J$5)+1)-INDEX('AMBA Radiation Loss Chart'!$D$5:$J$5,1,MATCH(R15,'AMBA Radiation Loss Chart'!$D$5:$J$5)))*(R15-INDEX('AMBA Radiation Loss Chart'!$D$5:$J$5,1,MATCH(R15,'AMBA Radiation Loss Chart'!$D$5:$J$5)+1))+((INDEX('AMBA Radiation Loss Chart'!$D$6:$J$20,MATCH(INDEX('AMBA Radiation Loss Chart'!$C$6:$C$22,MATCH(R$4,'AMBA Radiation Loss Chart'!$C$6:$C$22)+1,1),'AMBA Radiation Loss Chart'!$C$6:$C$22),MATCH(INDEX('AMBA Radiation Loss Chart'!$D$5:$J$5,1,MATCH(R15,'AMBA Radiation Loss Chart'!$D$5:$J$5)+1),'AMBA Radiation Loss Chart'!$D$5:$J$5))-INDEX('AMBA Radiation Loss Chart'!$D$6:$J$20,MATCH(INDEX('AMBA Radiation Loss Chart'!$C$6:$C$22,MATCH(R$4,'AMBA Radiation Loss Chart'!$C$6:$C$22),1),'AMBA Radiation Loss Chart'!$C$6:$C$22),MATCH(INDEX('AMBA Radiation Loss Chart'!$D$5:$J$5,1,MATCH(R15,'AMBA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Chart'!$D$5:$J$5,1,MATCH(R15,'AMBA Radiation Loss Chart'!$D$5:$J$5)+1),'AMBA Radiation Loss Chart'!$D$5:$J$5))))/100</f>
        <v>#DIV/0!</v>
      </c>
    </row>
    <row r="16" spans="2:19">
      <c r="B16" s="548">
        <v>40</v>
      </c>
      <c r="C16" s="40">
        <v>546</v>
      </c>
      <c r="D16" s="36">
        <f>Baseline!E17</f>
        <v>0</v>
      </c>
      <c r="E16" s="57" t="e">
        <f>IF(D16&lt;=0.2,(INDEX('AMBA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Chart'!$D$5:$J$5,1,MATCH(D16,'AMBA Radiation Loss Chart'!$D$5:$J$5)+1),'AMBA Radiation Loss Chart'!$D$5:$J$5))-INDEX('AMBA Radiation Loss Chart'!$D$6:$J$20,MATCH(INDEX('AMBA Radiation Loss Chart'!$C$6:$C$22,MATCH(D$4,'AMBA Radiation Loss Chart'!$C$6:$C$22),1),'AMBA Radiation Loss Chart'!$C$6:$C$22),MATCH(INDEX('AMBA Radiation Loss Chart'!$D$5:$J$5,1,MATCH(D16,'AMBA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Chart'!$D$5:$J$5,1,MATCH(D16,'AMBA Radiation Loss Chart'!$D$5:$J$5)+1),'AMBA Radiation Loss Chart'!$D$5:$J$5)))-((INDEX('AMBA Radiation Loss Chart'!$D$6:$J$20,MATCH(INDEX('AMBA Radiation Loss Chart'!$C$6:$C$22,MATCH(D$4,'AMBA Radiation Loss Chart'!$C$6:$C$22)+1,1),'AMBA Radiation Loss Chart'!$C$6:$C$22),MATCH(INDEX('AMBA Radiation Loss Chart'!$D$5:$J$5,1,MATCH(D16,'AMBA Radiation Loss Chart'!$D$5:$J$5)),'AMBA Radiation Loss Chart'!$D$5:$J$5))-INDEX('AMBA Radiation Loss Chart'!$D$6:$J$20,MATCH(INDEX('AMBA Radiation Loss Chart'!$C$6:$C$22,MATCH(D$4,'AMBA Radiation Loss Chart'!$C$6:$C$22),1),'AMBA Radiation Loss Chart'!$C$6:$C$22),MATCH(INDEX('AMBA Radiation Loss Chart'!$D$5:$J$5,1,MATCH(D16,'AMBA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Chart'!$D$5:$J$5,1,MATCH(D16,'AMBA Radiation Loss Chart'!$D$5:$J$5)),'AMBA Radiation Loss Chart'!$D$5:$J$5))))/(INDEX('AMBA Radiation Loss Chart'!$D$5:$J$5,1,MATCH(D16,'AMBA Radiation Loss Chart'!$D$5:$J$5)+1)-INDEX('AMBA Radiation Loss Chart'!$D$5:$J$5,1,MATCH(D16,'AMBA Radiation Loss Chart'!$D$5:$J$5)))*(D16-INDEX('AMBA Radiation Loss Chart'!$D$5:$J$5,1,MATCH(D16,'AMBA Radiation Loss Chart'!$D$5:$J$5)+1))+((INDEX('AMBA Radiation Loss Chart'!$D$6:$J$20,MATCH(INDEX('AMBA Radiation Loss Chart'!$C$6:$C$22,MATCH(D$4,'AMBA Radiation Loss Chart'!$C$6:$C$22)+1,1),'AMBA Radiation Loss Chart'!$C$6:$C$22),MATCH(INDEX('AMBA Radiation Loss Chart'!$D$5:$J$5,1,MATCH(D16,'AMBA Radiation Loss Chart'!$D$5:$J$5)+1),'AMBA Radiation Loss Chart'!$D$5:$J$5))-INDEX('AMBA Radiation Loss Chart'!$D$6:$J$20,MATCH(INDEX('AMBA Radiation Loss Chart'!$C$6:$C$22,MATCH(D$4,'AMBA Radiation Loss Chart'!$C$6:$C$22),1),'AMBA Radiation Loss Chart'!$C$6:$C$22),MATCH(INDEX('AMBA Radiation Loss Chart'!$D$5:$J$5,1,MATCH(D16,'AMBA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Chart'!$D$5:$J$5,1,MATCH(D16,'AMBA Radiation Loss Chart'!$D$5:$J$5)+1),'AMBA Radiation Loss Chart'!$D$5:$J$5))))/100</f>
        <v>#N/A</v>
      </c>
      <c r="F16" s="31">
        <f>Baseline!L17</f>
        <v>0</v>
      </c>
      <c r="G16" s="57" t="e">
        <f>IF(F16&lt;=0.2,(INDEX('AMBA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Chart'!$D$5:$J$5,1,MATCH(F16,'AMBA Radiation Loss Chart'!$D$5:$J$5)+1),'AMBA Radiation Loss Chart'!$D$5:$J$5))-INDEX('AMBA Radiation Loss Chart'!$D$6:$J$20,MATCH(INDEX('AMBA Radiation Loss Chart'!$C$6:$C$22,MATCH(F$4,'AMBA Radiation Loss Chart'!$C$6:$C$22),1),'AMBA Radiation Loss Chart'!$C$6:$C$22),MATCH(INDEX('AMBA Radiation Loss Chart'!$D$5:$J$5,1,MATCH(F16,'AMBA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Chart'!$D$5:$J$5,1,MATCH(F16,'AMBA Radiation Loss Chart'!$D$5:$J$5)+1),'AMBA Radiation Loss Chart'!$D$5:$J$5)))-((INDEX('AMBA Radiation Loss Chart'!$D$6:$J$20,MATCH(INDEX('AMBA Radiation Loss Chart'!$C$6:$C$22,MATCH(F$4,'AMBA Radiation Loss Chart'!$C$6:$C$22)+1,1),'AMBA Radiation Loss Chart'!$C$6:$C$22),MATCH(INDEX('AMBA Radiation Loss Chart'!$D$5:$J$5,1,MATCH(F16,'AMBA Radiation Loss Chart'!$D$5:$J$5)),'AMBA Radiation Loss Chart'!$D$5:$J$5))-INDEX('AMBA Radiation Loss Chart'!$D$6:$J$20,MATCH(INDEX('AMBA Radiation Loss Chart'!$C$6:$C$22,MATCH(F$4,'AMBA Radiation Loss Chart'!$C$6:$C$22),1),'AMBA Radiation Loss Chart'!$C$6:$C$22),MATCH(INDEX('AMBA Radiation Loss Chart'!$D$5:$J$5,1,MATCH(F16,'AMBA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Chart'!$D$5:$J$5,1,MATCH(F16,'AMBA Radiation Loss Chart'!$D$5:$J$5)),'AMBA Radiation Loss Chart'!$D$5:$J$5))))/(INDEX('AMBA Radiation Loss Chart'!$D$5:$J$5,1,MATCH(F16,'AMBA Radiation Loss Chart'!$D$5:$J$5)+1)-INDEX('AMBA Radiation Loss Chart'!$D$5:$J$5,1,MATCH(F16,'AMBA Radiation Loss Chart'!$D$5:$J$5)))*(F16-INDEX('AMBA Radiation Loss Chart'!$D$5:$J$5,1,MATCH(F16,'AMBA Radiation Loss Chart'!$D$5:$J$5)+1))+((INDEX('AMBA Radiation Loss Chart'!$D$6:$J$20,MATCH(INDEX('AMBA Radiation Loss Chart'!$C$6:$C$22,MATCH(F$4,'AMBA Radiation Loss Chart'!$C$6:$C$22)+1,1),'AMBA Radiation Loss Chart'!$C$6:$C$22),MATCH(INDEX('AMBA Radiation Loss Chart'!$D$5:$J$5,1,MATCH(F16,'AMBA Radiation Loss Chart'!$D$5:$J$5)+1),'AMBA Radiation Loss Chart'!$D$5:$J$5))-INDEX('AMBA Radiation Loss Chart'!$D$6:$J$20,MATCH(INDEX('AMBA Radiation Loss Chart'!$C$6:$C$22,MATCH(F$4,'AMBA Radiation Loss Chart'!$C$6:$C$22),1),'AMBA Radiation Loss Chart'!$C$6:$C$22),MATCH(INDEX('AMBA Radiation Loss Chart'!$D$5:$J$5,1,MATCH(F16,'AMBA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Chart'!$D$5:$J$5,1,MATCH(F16,'AMBA Radiation Loss Chart'!$D$5:$J$5)+1),'AMBA Radiation Loss Chart'!$D$5:$J$5))))/100</f>
        <v>#N/A</v>
      </c>
      <c r="H16" s="31">
        <f>Baseline!S17</f>
        <v>0</v>
      </c>
      <c r="I16" s="57" t="e">
        <f>IF(H16&lt;=0.2,(INDEX('AMBA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Chart'!$D$5:$J$5,1,MATCH(H16,'AMBA Radiation Loss Chart'!$D$5:$J$5)+1),'AMBA Radiation Loss Chart'!$D$5:$J$5))-INDEX('AMBA Radiation Loss Chart'!$D$6:$J$20,MATCH(INDEX('AMBA Radiation Loss Chart'!$C$6:$C$22,MATCH(H$4,'AMBA Radiation Loss Chart'!$C$6:$C$22),1),'AMBA Radiation Loss Chart'!$C$6:$C$22),MATCH(INDEX('AMBA Radiation Loss Chart'!$D$5:$J$5,1,MATCH(H16,'AMBA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Chart'!$D$5:$J$5,1,MATCH(H16,'AMBA Radiation Loss Chart'!$D$5:$J$5)+1),'AMBA Radiation Loss Chart'!$D$5:$J$5)))-((INDEX('AMBA Radiation Loss Chart'!$D$6:$J$20,MATCH(INDEX('AMBA Radiation Loss Chart'!$C$6:$C$22,MATCH(H$4,'AMBA Radiation Loss Chart'!$C$6:$C$22)+1,1),'AMBA Radiation Loss Chart'!$C$6:$C$22),MATCH(INDEX('AMBA Radiation Loss Chart'!$D$5:$J$5,1,MATCH(H16,'AMBA Radiation Loss Chart'!$D$5:$J$5)),'AMBA Radiation Loss Chart'!$D$5:$J$5))-INDEX('AMBA Radiation Loss Chart'!$D$6:$J$20,MATCH(INDEX('AMBA Radiation Loss Chart'!$C$6:$C$22,MATCH(H$4,'AMBA Radiation Loss Chart'!$C$6:$C$22),1),'AMBA Radiation Loss Chart'!$C$6:$C$22),MATCH(INDEX('AMBA Radiation Loss Chart'!$D$5:$J$5,1,MATCH(H16,'AMBA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Chart'!$D$5:$J$5,1,MATCH(H16,'AMBA Radiation Loss Chart'!$D$5:$J$5)),'AMBA Radiation Loss Chart'!$D$5:$J$5))))/(INDEX('AMBA Radiation Loss Chart'!$D$5:$J$5,1,MATCH(H16,'AMBA Radiation Loss Chart'!$D$5:$J$5)+1)-INDEX('AMBA Radiation Loss Chart'!$D$5:$J$5,1,MATCH(H16,'AMBA Radiation Loss Chart'!$D$5:$J$5)))*(H16-INDEX('AMBA Radiation Loss Chart'!$D$5:$J$5,1,MATCH(H16,'AMBA Radiation Loss Chart'!$D$5:$J$5)+1))+((INDEX('AMBA Radiation Loss Chart'!$D$6:$J$20,MATCH(INDEX('AMBA Radiation Loss Chart'!$C$6:$C$22,MATCH(H$4,'AMBA Radiation Loss Chart'!$C$6:$C$22)+1,1),'AMBA Radiation Loss Chart'!$C$6:$C$22),MATCH(INDEX('AMBA Radiation Loss Chart'!$D$5:$J$5,1,MATCH(H16,'AMBA Radiation Loss Chart'!$D$5:$J$5)+1),'AMBA Radiation Loss Chart'!$D$5:$J$5))-INDEX('AMBA Radiation Loss Chart'!$D$6:$J$20,MATCH(INDEX('AMBA Radiation Loss Chart'!$C$6:$C$22,MATCH(H$4,'AMBA Radiation Loss Chart'!$C$6:$C$22),1),'AMBA Radiation Loss Chart'!$C$6:$C$22),MATCH(INDEX('AMBA Radiation Loss Chart'!$D$5:$J$5,1,MATCH(H16,'AMBA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Chart'!$D$5:$J$5,1,MATCH(H16,'AMBA Radiation Loss Chart'!$D$5:$J$5)+1),'AMBA Radiation Loss Chart'!$D$5:$J$5))))/100</f>
        <v>#N/A</v>
      </c>
      <c r="J16" s="254">
        <f>Baseline!Z17</f>
        <v>0</v>
      </c>
      <c r="K16" s="60" t="e">
        <f>IF(J16&lt;0.2,(INDEX('AMBA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Chart'!$D$5:$J$5,1,MATCH(J16,'AMBA Radiation Loss Chart'!$D$5:$J$5)+1),'AMBA Radiation Loss Chart'!$D$5:$J$5))-INDEX('AMBA Radiation Loss Chart'!$D$6:$J$20,MATCH(INDEX('AMBA Radiation Loss Chart'!$C$6:$C$22,MATCH(J$4,'AMBA Radiation Loss Chart'!$C$6:$C$22),1),'AMBA Radiation Loss Chart'!$C$6:$C$22),MATCH(INDEX('AMBA Radiation Loss Chart'!$D$5:$J$5,1,MATCH(J16,'AMBA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Chart'!$D$5:$J$5,1,MATCH(J16,'AMBA Radiation Loss Chart'!$D$5:$J$5)+1),'AMBA Radiation Loss Chart'!$D$5:$J$5)))-((INDEX('AMBA Radiation Loss Chart'!$D$6:$J$20,MATCH(INDEX('AMBA Radiation Loss Chart'!$C$6:$C$22,MATCH(J$4,'AMBA Radiation Loss Chart'!$C$6:$C$22)+1,1),'AMBA Radiation Loss Chart'!$C$6:$C$22),MATCH(INDEX('AMBA Radiation Loss Chart'!$D$5:$J$5,1,MATCH(J16,'AMBA Radiation Loss Chart'!$D$5:$J$5)),'AMBA Radiation Loss Chart'!$D$5:$J$5))-INDEX('AMBA Radiation Loss Chart'!$D$6:$J$20,MATCH(INDEX('AMBA Radiation Loss Chart'!$C$6:$C$22,MATCH(J$4,'AMBA Radiation Loss Chart'!$C$6:$C$22),1),'AMBA Radiation Loss Chart'!$C$6:$C$22),MATCH(INDEX('AMBA Radiation Loss Chart'!$D$5:$J$5,1,MATCH(J16,'AMBA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Chart'!$D$5:$J$5,1,MATCH(J16,'AMBA Radiation Loss Chart'!$D$5:$J$5)),'AMBA Radiation Loss Chart'!$D$5:$J$5))))/(INDEX('AMBA Radiation Loss Chart'!$D$5:$J$5,1,MATCH(J16,'AMBA Radiation Loss Chart'!$D$5:$J$5)+1)-INDEX('AMBA Radiation Loss Chart'!$D$5:$J$5,1,MATCH(J16,'AMBA Radiation Loss Chart'!$D$5:$J$5)))*(J16-INDEX('AMBA Radiation Loss Chart'!$D$5:$J$5,1,MATCH(J16,'AMBA Radiation Loss Chart'!$D$5:$J$5)+1))+((INDEX('AMBA Radiation Loss Chart'!$D$6:$J$20,MATCH(INDEX('AMBA Radiation Loss Chart'!$C$6:$C$22,MATCH(J$4,'AMBA Radiation Loss Chart'!$C$6:$C$22)+1,1),'AMBA Radiation Loss Chart'!$C$6:$C$22),MATCH(INDEX('AMBA Radiation Loss Chart'!$D$5:$J$5,1,MATCH(J16,'AMBA Radiation Loss Chart'!$D$5:$J$5)+1),'AMBA Radiation Loss Chart'!$D$5:$J$5))-INDEX('AMBA Radiation Loss Chart'!$D$6:$J$20,MATCH(INDEX('AMBA Radiation Loss Chart'!$C$6:$C$22,MATCH(J$4,'AMBA Radiation Loss Chart'!$C$6:$C$22),1),'AMBA Radiation Loss Chart'!$C$6:$C$22),MATCH(INDEX('AMBA Radiation Loss Chart'!$D$5:$J$5,1,MATCH(J16,'AMBA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Chart'!$D$5:$J$5,1,MATCH(J16,'AMBA Radiation Loss Chart'!$D$5:$J$5)+1),'AMBA Radiation Loss Chart'!$D$5:$J$5))))/100</f>
        <v>#N/A</v>
      </c>
      <c r="L16" s="36" t="e">
        <f>Proposed!E17</f>
        <v>#DIV/0!</v>
      </c>
      <c r="M16" s="57" t="e">
        <f>IF(L16&lt;=0.2,(INDEX('AMBA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Chart'!$D$5:$J$5,1,MATCH(L16,'AMBA Radiation Loss Chart'!$D$5:$J$5)+1),'AMBA Radiation Loss Chart'!$D$5:$J$5))-INDEX('AMBA Radiation Loss Chart'!$D$6:$J$20,MATCH(INDEX('AMBA Radiation Loss Chart'!$C$6:$C$22,MATCH(L$4,'AMBA Radiation Loss Chart'!$C$6:$C$22),1),'AMBA Radiation Loss Chart'!$C$6:$C$22),MATCH(INDEX('AMBA Radiation Loss Chart'!$D$5:$J$5,1,MATCH(L16,'AMBA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Chart'!$D$5:$J$5,1,MATCH(L16,'AMBA Radiation Loss Chart'!$D$5:$J$5)+1),'AMBA Radiation Loss Chart'!$D$5:$J$5)))-((INDEX('AMBA Radiation Loss Chart'!$D$6:$J$20,MATCH(INDEX('AMBA Radiation Loss Chart'!$C$6:$C$22,MATCH(L$4,'AMBA Radiation Loss Chart'!$C$6:$C$22)+1,1),'AMBA Radiation Loss Chart'!$C$6:$C$22),MATCH(INDEX('AMBA Radiation Loss Chart'!$D$5:$J$5,1,MATCH(L16,'AMBA Radiation Loss Chart'!$D$5:$J$5)),'AMBA Radiation Loss Chart'!$D$5:$J$5))-INDEX('AMBA Radiation Loss Chart'!$D$6:$J$20,MATCH(INDEX('AMBA Radiation Loss Chart'!$C$6:$C$22,MATCH(L$4,'AMBA Radiation Loss Chart'!$C$6:$C$22),1),'AMBA Radiation Loss Chart'!$C$6:$C$22),MATCH(INDEX('AMBA Radiation Loss Chart'!$D$5:$J$5,1,MATCH(L16,'AMBA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Chart'!$D$5:$J$5,1,MATCH(L16,'AMBA Radiation Loss Chart'!$D$5:$J$5)),'AMBA Radiation Loss Chart'!$D$5:$J$5))))/(INDEX('AMBA Radiation Loss Chart'!$D$5:$J$5,1,MATCH(L16,'AMBA Radiation Loss Chart'!$D$5:$J$5)+1)-INDEX('AMBA Radiation Loss Chart'!$D$5:$J$5,1,MATCH(L16,'AMBA Radiation Loss Chart'!$D$5:$J$5)))*(L16-INDEX('AMBA Radiation Loss Chart'!$D$5:$J$5,1,MATCH(L16,'AMBA Radiation Loss Chart'!$D$5:$J$5)+1))+((INDEX('AMBA Radiation Loss Chart'!$D$6:$J$20,MATCH(INDEX('AMBA Radiation Loss Chart'!$C$6:$C$22,MATCH(L$4,'AMBA Radiation Loss Chart'!$C$6:$C$22)+1,1),'AMBA Radiation Loss Chart'!$C$6:$C$22),MATCH(INDEX('AMBA Radiation Loss Chart'!$D$5:$J$5,1,MATCH(L16,'AMBA Radiation Loss Chart'!$D$5:$J$5)+1),'AMBA Radiation Loss Chart'!$D$5:$J$5))-INDEX('AMBA Radiation Loss Chart'!$D$6:$J$20,MATCH(INDEX('AMBA Radiation Loss Chart'!$C$6:$C$22,MATCH(L$4,'AMBA Radiation Loss Chart'!$C$6:$C$22),1),'AMBA Radiation Loss Chart'!$C$6:$C$22),MATCH(INDEX('AMBA Radiation Loss Chart'!$D$5:$J$5,1,MATCH(L16,'AMBA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Chart'!$D$5:$J$5,1,MATCH(L16,'AMBA Radiation Loss Chart'!$D$5:$J$5)+1),'AMBA Radiation Loss Chart'!$D$5:$J$5))))/100</f>
        <v>#DIV/0!</v>
      </c>
      <c r="N16" s="31" t="e">
        <f>Proposed!L17</f>
        <v>#DIV/0!</v>
      </c>
      <c r="O16" s="57" t="e">
        <f>IF(N16&lt;=0.2,(INDEX('AMBA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Chart'!$D$5:$J$5,1,MATCH(N16,'AMBA Radiation Loss Chart'!$D$5:$J$5)+1),'AMBA Radiation Loss Chart'!$D$5:$J$5))-INDEX('AMBA Radiation Loss Chart'!$D$6:$J$20,MATCH(INDEX('AMBA Radiation Loss Chart'!$C$6:$C$22,MATCH(N$4,'AMBA Radiation Loss Chart'!$C$6:$C$22),1),'AMBA Radiation Loss Chart'!$C$6:$C$22),MATCH(INDEX('AMBA Radiation Loss Chart'!$D$5:$J$5,1,MATCH(N16,'AMBA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Chart'!$D$5:$J$5,1,MATCH(N16,'AMBA Radiation Loss Chart'!$D$5:$J$5)+1),'AMBA Radiation Loss Chart'!$D$5:$J$5)))-((INDEX('AMBA Radiation Loss Chart'!$D$6:$J$20,MATCH(INDEX('AMBA Radiation Loss Chart'!$C$6:$C$22,MATCH(N$4,'AMBA Radiation Loss Chart'!$C$6:$C$22)+1,1),'AMBA Radiation Loss Chart'!$C$6:$C$22),MATCH(INDEX('AMBA Radiation Loss Chart'!$D$5:$J$5,1,MATCH(N16,'AMBA Radiation Loss Chart'!$D$5:$J$5)),'AMBA Radiation Loss Chart'!$D$5:$J$5))-INDEX('AMBA Radiation Loss Chart'!$D$6:$J$20,MATCH(INDEX('AMBA Radiation Loss Chart'!$C$6:$C$22,MATCH(N$4,'AMBA Radiation Loss Chart'!$C$6:$C$22),1),'AMBA Radiation Loss Chart'!$C$6:$C$22),MATCH(INDEX('AMBA Radiation Loss Chart'!$D$5:$J$5,1,MATCH(N16,'AMBA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Chart'!$D$5:$J$5,1,MATCH(N16,'AMBA Radiation Loss Chart'!$D$5:$J$5)),'AMBA Radiation Loss Chart'!$D$5:$J$5))))/(INDEX('AMBA Radiation Loss Chart'!$D$5:$J$5,1,MATCH(N16,'AMBA Radiation Loss Chart'!$D$5:$J$5)+1)-INDEX('AMBA Radiation Loss Chart'!$D$5:$J$5,1,MATCH(N16,'AMBA Radiation Loss Chart'!$D$5:$J$5)))*(N16-INDEX('AMBA Radiation Loss Chart'!$D$5:$J$5,1,MATCH(N16,'AMBA Radiation Loss Chart'!$D$5:$J$5)+1))+((INDEX('AMBA Radiation Loss Chart'!$D$6:$J$20,MATCH(INDEX('AMBA Radiation Loss Chart'!$C$6:$C$22,MATCH(N$4,'AMBA Radiation Loss Chart'!$C$6:$C$22)+1,1),'AMBA Radiation Loss Chart'!$C$6:$C$22),MATCH(INDEX('AMBA Radiation Loss Chart'!$D$5:$J$5,1,MATCH(N16,'AMBA Radiation Loss Chart'!$D$5:$J$5)+1),'AMBA Radiation Loss Chart'!$D$5:$J$5))-INDEX('AMBA Radiation Loss Chart'!$D$6:$J$20,MATCH(INDEX('AMBA Radiation Loss Chart'!$C$6:$C$22,MATCH(N$4,'AMBA Radiation Loss Chart'!$C$6:$C$22),1),'AMBA Radiation Loss Chart'!$C$6:$C$22),MATCH(INDEX('AMBA Radiation Loss Chart'!$D$5:$J$5,1,MATCH(N16,'AMBA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Chart'!$D$5:$J$5,1,MATCH(N16,'AMBA Radiation Loss Chart'!$D$5:$J$5)+1),'AMBA Radiation Loss Chart'!$D$5:$J$5))))/100</f>
        <v>#DIV/0!</v>
      </c>
      <c r="P16" s="31" t="e">
        <f>Proposed!S17</f>
        <v>#DIV/0!</v>
      </c>
      <c r="Q16" s="215" t="e">
        <f>IF(P16&lt;=0.2,(INDEX('AMBA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Chart'!$D$5:$J$5,1,MATCH(P16,'AMBA Radiation Loss Chart'!$D$5:$J$5)+1),'AMBA Radiation Loss Chart'!$D$5:$J$5))-INDEX('AMBA Radiation Loss Chart'!$D$6:$J$20,MATCH(INDEX('AMBA Radiation Loss Chart'!$C$6:$C$22,MATCH(P$4,'AMBA Radiation Loss Chart'!$C$6:$C$22),1),'AMBA Radiation Loss Chart'!$C$6:$C$22),MATCH(INDEX('AMBA Radiation Loss Chart'!$D$5:$J$5,1,MATCH(P16,'AMBA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Chart'!$D$5:$J$5,1,MATCH(P16,'AMBA Radiation Loss Chart'!$D$5:$J$5)+1),'AMBA Radiation Loss Chart'!$D$5:$J$5)))-((INDEX('AMBA Radiation Loss Chart'!$D$6:$J$20,MATCH(INDEX('AMBA Radiation Loss Chart'!$C$6:$C$22,MATCH(P$4,'AMBA Radiation Loss Chart'!$C$6:$C$22)+1,1),'AMBA Radiation Loss Chart'!$C$6:$C$22),MATCH(INDEX('AMBA Radiation Loss Chart'!$D$5:$J$5,1,MATCH(P16,'AMBA Radiation Loss Chart'!$D$5:$J$5)),'AMBA Radiation Loss Chart'!$D$5:$J$5))-INDEX('AMBA Radiation Loss Chart'!$D$6:$J$20,MATCH(INDEX('AMBA Radiation Loss Chart'!$C$6:$C$22,MATCH(P$4,'AMBA Radiation Loss Chart'!$C$6:$C$22),1),'AMBA Radiation Loss Chart'!$C$6:$C$22),MATCH(INDEX('AMBA Radiation Loss Chart'!$D$5:$J$5,1,MATCH(P16,'AMBA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Chart'!$D$5:$J$5,1,MATCH(P16,'AMBA Radiation Loss Chart'!$D$5:$J$5)),'AMBA Radiation Loss Chart'!$D$5:$J$5))))/(INDEX('AMBA Radiation Loss Chart'!$D$5:$J$5,1,MATCH(P16,'AMBA Radiation Loss Chart'!$D$5:$J$5)+1)-INDEX('AMBA Radiation Loss Chart'!$D$5:$J$5,1,MATCH(P16,'AMBA Radiation Loss Chart'!$D$5:$J$5)))*(P16-INDEX('AMBA Radiation Loss Chart'!$D$5:$J$5,1,MATCH(P16,'AMBA Radiation Loss Chart'!$D$5:$J$5)+1))+((INDEX('AMBA Radiation Loss Chart'!$D$6:$J$20,MATCH(INDEX('AMBA Radiation Loss Chart'!$C$6:$C$22,MATCH(P$4,'AMBA Radiation Loss Chart'!$C$6:$C$22)+1,1),'AMBA Radiation Loss Chart'!$C$6:$C$22),MATCH(INDEX('AMBA Radiation Loss Chart'!$D$5:$J$5,1,MATCH(P16,'AMBA Radiation Loss Chart'!$D$5:$J$5)+1),'AMBA Radiation Loss Chart'!$D$5:$J$5))-INDEX('AMBA Radiation Loss Chart'!$D$6:$J$20,MATCH(INDEX('AMBA Radiation Loss Chart'!$C$6:$C$22,MATCH(P$4,'AMBA Radiation Loss Chart'!$C$6:$C$22),1),'AMBA Radiation Loss Chart'!$C$6:$C$22),MATCH(INDEX('AMBA Radiation Loss Chart'!$D$5:$J$5,1,MATCH(P16,'AMBA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Chart'!$D$5:$J$5,1,MATCH(P16,'AMBA Radiation Loss Chart'!$D$5:$J$5)+1),'AMBA Radiation Loss Chart'!$D$5:$J$5))))/100</f>
        <v>#DIV/0!</v>
      </c>
      <c r="R16" s="254" t="e">
        <f>Proposed!Z17</f>
        <v>#DIV/0!</v>
      </c>
      <c r="S16" s="60" t="e">
        <f>IF(R16&lt;=0.2,(INDEX('AMBA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Chart'!$D$5:$J$5,1,MATCH(R16,'AMBA Radiation Loss Chart'!$D$5:$J$5)+1),'AMBA Radiation Loss Chart'!$D$5:$J$5))-INDEX('AMBA Radiation Loss Chart'!$D$6:$J$20,MATCH(INDEX('AMBA Radiation Loss Chart'!$C$6:$C$22,MATCH(R$4,'AMBA Radiation Loss Chart'!$C$6:$C$22),1),'AMBA Radiation Loss Chart'!$C$6:$C$22),MATCH(INDEX('AMBA Radiation Loss Chart'!$D$5:$J$5,1,MATCH(R16,'AMBA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Chart'!$D$5:$J$5,1,MATCH(R16,'AMBA Radiation Loss Chart'!$D$5:$J$5)+1),'AMBA Radiation Loss Chart'!$D$5:$J$5)))-((INDEX('AMBA Radiation Loss Chart'!$D$6:$J$20,MATCH(INDEX('AMBA Radiation Loss Chart'!$C$6:$C$22,MATCH(R$4,'AMBA Radiation Loss Chart'!$C$6:$C$22)+1,1),'AMBA Radiation Loss Chart'!$C$6:$C$22),MATCH(INDEX('AMBA Radiation Loss Chart'!$D$5:$J$5,1,MATCH(R16,'AMBA Radiation Loss Chart'!$D$5:$J$5)),'AMBA Radiation Loss Chart'!$D$5:$J$5))-INDEX('AMBA Radiation Loss Chart'!$D$6:$J$20,MATCH(INDEX('AMBA Radiation Loss Chart'!$C$6:$C$22,MATCH(R$4,'AMBA Radiation Loss Chart'!$C$6:$C$22),1),'AMBA Radiation Loss Chart'!$C$6:$C$22),MATCH(INDEX('AMBA Radiation Loss Chart'!$D$5:$J$5,1,MATCH(R16,'AMBA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Chart'!$D$5:$J$5,1,MATCH(R16,'AMBA Radiation Loss Chart'!$D$5:$J$5)),'AMBA Radiation Loss Chart'!$D$5:$J$5))))/(INDEX('AMBA Radiation Loss Chart'!$D$5:$J$5,1,MATCH(R16,'AMBA Radiation Loss Chart'!$D$5:$J$5)+1)-INDEX('AMBA Radiation Loss Chart'!$D$5:$J$5,1,MATCH(R16,'AMBA Radiation Loss Chart'!$D$5:$J$5)))*(R16-INDEX('AMBA Radiation Loss Chart'!$D$5:$J$5,1,MATCH(R16,'AMBA Radiation Loss Chart'!$D$5:$J$5)+1))+((INDEX('AMBA Radiation Loss Chart'!$D$6:$J$20,MATCH(INDEX('AMBA Radiation Loss Chart'!$C$6:$C$22,MATCH(R$4,'AMBA Radiation Loss Chart'!$C$6:$C$22)+1,1),'AMBA Radiation Loss Chart'!$C$6:$C$22),MATCH(INDEX('AMBA Radiation Loss Chart'!$D$5:$J$5,1,MATCH(R16,'AMBA Radiation Loss Chart'!$D$5:$J$5)+1),'AMBA Radiation Loss Chart'!$D$5:$J$5))-INDEX('AMBA Radiation Loss Chart'!$D$6:$J$20,MATCH(INDEX('AMBA Radiation Loss Chart'!$C$6:$C$22,MATCH(R$4,'AMBA Radiation Loss Chart'!$C$6:$C$22),1),'AMBA Radiation Loss Chart'!$C$6:$C$22),MATCH(INDEX('AMBA Radiation Loss Chart'!$D$5:$J$5,1,MATCH(R16,'AMBA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Chart'!$D$5:$J$5,1,MATCH(R16,'AMBA Radiation Loss Chart'!$D$5:$J$5)+1),'AMBA Radiation Loss Chart'!$D$5:$J$5))))/100</f>
        <v>#DIV/0!</v>
      </c>
    </row>
    <row r="17" spans="2:19">
      <c r="B17" s="253">
        <v>45</v>
      </c>
      <c r="C17" s="39">
        <v>525</v>
      </c>
      <c r="D17" s="36">
        <f>Baseline!E18</f>
        <v>0</v>
      </c>
      <c r="E17" s="57" t="e">
        <f>IF(D17&lt;=0.2,(INDEX('AMBA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Chart'!$D$5:$J$5,1,MATCH(D17,'AMBA Radiation Loss Chart'!$D$5:$J$5)+1),'AMBA Radiation Loss Chart'!$D$5:$J$5))-INDEX('AMBA Radiation Loss Chart'!$D$6:$J$20,MATCH(INDEX('AMBA Radiation Loss Chart'!$C$6:$C$22,MATCH(D$4,'AMBA Radiation Loss Chart'!$C$6:$C$22),1),'AMBA Radiation Loss Chart'!$C$6:$C$22),MATCH(INDEX('AMBA Radiation Loss Chart'!$D$5:$J$5,1,MATCH(D17,'AMBA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Chart'!$D$5:$J$5,1,MATCH(D17,'AMBA Radiation Loss Chart'!$D$5:$J$5)+1),'AMBA Radiation Loss Chart'!$D$5:$J$5)))-((INDEX('AMBA Radiation Loss Chart'!$D$6:$J$20,MATCH(INDEX('AMBA Radiation Loss Chart'!$C$6:$C$22,MATCH(D$4,'AMBA Radiation Loss Chart'!$C$6:$C$22)+1,1),'AMBA Radiation Loss Chart'!$C$6:$C$22),MATCH(INDEX('AMBA Radiation Loss Chart'!$D$5:$J$5,1,MATCH(D17,'AMBA Radiation Loss Chart'!$D$5:$J$5)),'AMBA Radiation Loss Chart'!$D$5:$J$5))-INDEX('AMBA Radiation Loss Chart'!$D$6:$J$20,MATCH(INDEX('AMBA Radiation Loss Chart'!$C$6:$C$22,MATCH(D$4,'AMBA Radiation Loss Chart'!$C$6:$C$22),1),'AMBA Radiation Loss Chart'!$C$6:$C$22),MATCH(INDEX('AMBA Radiation Loss Chart'!$D$5:$J$5,1,MATCH(D17,'AMBA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Chart'!$D$5:$J$5,1,MATCH(D17,'AMBA Radiation Loss Chart'!$D$5:$J$5)),'AMBA Radiation Loss Chart'!$D$5:$J$5))))/(INDEX('AMBA Radiation Loss Chart'!$D$5:$J$5,1,MATCH(D17,'AMBA Radiation Loss Chart'!$D$5:$J$5)+1)-INDEX('AMBA Radiation Loss Chart'!$D$5:$J$5,1,MATCH(D17,'AMBA Radiation Loss Chart'!$D$5:$J$5)))*(D17-INDEX('AMBA Radiation Loss Chart'!$D$5:$J$5,1,MATCH(D17,'AMBA Radiation Loss Chart'!$D$5:$J$5)+1))+((INDEX('AMBA Radiation Loss Chart'!$D$6:$J$20,MATCH(INDEX('AMBA Radiation Loss Chart'!$C$6:$C$22,MATCH(D$4,'AMBA Radiation Loss Chart'!$C$6:$C$22)+1,1),'AMBA Radiation Loss Chart'!$C$6:$C$22),MATCH(INDEX('AMBA Radiation Loss Chart'!$D$5:$J$5,1,MATCH(D17,'AMBA Radiation Loss Chart'!$D$5:$J$5)+1),'AMBA Radiation Loss Chart'!$D$5:$J$5))-INDEX('AMBA Radiation Loss Chart'!$D$6:$J$20,MATCH(INDEX('AMBA Radiation Loss Chart'!$C$6:$C$22,MATCH(D$4,'AMBA Radiation Loss Chart'!$C$6:$C$22),1),'AMBA Radiation Loss Chart'!$C$6:$C$22),MATCH(INDEX('AMBA Radiation Loss Chart'!$D$5:$J$5,1,MATCH(D17,'AMBA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Chart'!$D$5:$J$5,1,MATCH(D17,'AMBA Radiation Loss Chart'!$D$5:$J$5)+1),'AMBA Radiation Loss Chart'!$D$5:$J$5))))/100</f>
        <v>#N/A</v>
      </c>
      <c r="F17" s="31">
        <f>Baseline!L18</f>
        <v>0</v>
      </c>
      <c r="G17" s="57" t="e">
        <f>IF(F17&lt;=0.2,(INDEX('AMBA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Chart'!$D$5:$J$5,1,MATCH(F17,'AMBA Radiation Loss Chart'!$D$5:$J$5)+1),'AMBA Radiation Loss Chart'!$D$5:$J$5))-INDEX('AMBA Radiation Loss Chart'!$D$6:$J$20,MATCH(INDEX('AMBA Radiation Loss Chart'!$C$6:$C$22,MATCH(F$4,'AMBA Radiation Loss Chart'!$C$6:$C$22),1),'AMBA Radiation Loss Chart'!$C$6:$C$22),MATCH(INDEX('AMBA Radiation Loss Chart'!$D$5:$J$5,1,MATCH(F17,'AMBA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Chart'!$D$5:$J$5,1,MATCH(F17,'AMBA Radiation Loss Chart'!$D$5:$J$5)+1),'AMBA Radiation Loss Chart'!$D$5:$J$5)))-((INDEX('AMBA Radiation Loss Chart'!$D$6:$J$20,MATCH(INDEX('AMBA Radiation Loss Chart'!$C$6:$C$22,MATCH(F$4,'AMBA Radiation Loss Chart'!$C$6:$C$22)+1,1),'AMBA Radiation Loss Chart'!$C$6:$C$22),MATCH(INDEX('AMBA Radiation Loss Chart'!$D$5:$J$5,1,MATCH(F17,'AMBA Radiation Loss Chart'!$D$5:$J$5)),'AMBA Radiation Loss Chart'!$D$5:$J$5))-INDEX('AMBA Radiation Loss Chart'!$D$6:$J$20,MATCH(INDEX('AMBA Radiation Loss Chart'!$C$6:$C$22,MATCH(F$4,'AMBA Radiation Loss Chart'!$C$6:$C$22),1),'AMBA Radiation Loss Chart'!$C$6:$C$22),MATCH(INDEX('AMBA Radiation Loss Chart'!$D$5:$J$5,1,MATCH(F17,'AMBA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Chart'!$D$5:$J$5,1,MATCH(F17,'AMBA Radiation Loss Chart'!$D$5:$J$5)),'AMBA Radiation Loss Chart'!$D$5:$J$5))))/(INDEX('AMBA Radiation Loss Chart'!$D$5:$J$5,1,MATCH(F17,'AMBA Radiation Loss Chart'!$D$5:$J$5)+1)-INDEX('AMBA Radiation Loss Chart'!$D$5:$J$5,1,MATCH(F17,'AMBA Radiation Loss Chart'!$D$5:$J$5)))*(F17-INDEX('AMBA Radiation Loss Chart'!$D$5:$J$5,1,MATCH(F17,'AMBA Radiation Loss Chart'!$D$5:$J$5)+1))+((INDEX('AMBA Radiation Loss Chart'!$D$6:$J$20,MATCH(INDEX('AMBA Radiation Loss Chart'!$C$6:$C$22,MATCH(F$4,'AMBA Radiation Loss Chart'!$C$6:$C$22)+1,1),'AMBA Radiation Loss Chart'!$C$6:$C$22),MATCH(INDEX('AMBA Radiation Loss Chart'!$D$5:$J$5,1,MATCH(F17,'AMBA Radiation Loss Chart'!$D$5:$J$5)+1),'AMBA Radiation Loss Chart'!$D$5:$J$5))-INDEX('AMBA Radiation Loss Chart'!$D$6:$J$20,MATCH(INDEX('AMBA Radiation Loss Chart'!$C$6:$C$22,MATCH(F$4,'AMBA Radiation Loss Chart'!$C$6:$C$22),1),'AMBA Radiation Loss Chart'!$C$6:$C$22),MATCH(INDEX('AMBA Radiation Loss Chart'!$D$5:$J$5,1,MATCH(F17,'AMBA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Chart'!$D$5:$J$5,1,MATCH(F17,'AMBA Radiation Loss Chart'!$D$5:$J$5)+1),'AMBA Radiation Loss Chart'!$D$5:$J$5))))/100</f>
        <v>#N/A</v>
      </c>
      <c r="H17" s="31">
        <f>Baseline!S18</f>
        <v>0</v>
      </c>
      <c r="I17" s="57" t="e">
        <f>IF(H17&lt;=0.2,(INDEX('AMBA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Chart'!$D$5:$J$5,1,MATCH(H17,'AMBA Radiation Loss Chart'!$D$5:$J$5)+1),'AMBA Radiation Loss Chart'!$D$5:$J$5))-INDEX('AMBA Radiation Loss Chart'!$D$6:$J$20,MATCH(INDEX('AMBA Radiation Loss Chart'!$C$6:$C$22,MATCH(H$4,'AMBA Radiation Loss Chart'!$C$6:$C$22),1),'AMBA Radiation Loss Chart'!$C$6:$C$22),MATCH(INDEX('AMBA Radiation Loss Chart'!$D$5:$J$5,1,MATCH(H17,'AMBA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Chart'!$D$5:$J$5,1,MATCH(H17,'AMBA Radiation Loss Chart'!$D$5:$J$5)+1),'AMBA Radiation Loss Chart'!$D$5:$J$5)))-((INDEX('AMBA Radiation Loss Chart'!$D$6:$J$20,MATCH(INDEX('AMBA Radiation Loss Chart'!$C$6:$C$22,MATCH(H$4,'AMBA Radiation Loss Chart'!$C$6:$C$22)+1,1),'AMBA Radiation Loss Chart'!$C$6:$C$22),MATCH(INDEX('AMBA Radiation Loss Chart'!$D$5:$J$5,1,MATCH(H17,'AMBA Radiation Loss Chart'!$D$5:$J$5)),'AMBA Radiation Loss Chart'!$D$5:$J$5))-INDEX('AMBA Radiation Loss Chart'!$D$6:$J$20,MATCH(INDEX('AMBA Radiation Loss Chart'!$C$6:$C$22,MATCH(H$4,'AMBA Radiation Loss Chart'!$C$6:$C$22),1),'AMBA Radiation Loss Chart'!$C$6:$C$22),MATCH(INDEX('AMBA Radiation Loss Chart'!$D$5:$J$5,1,MATCH(H17,'AMBA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Chart'!$D$5:$J$5,1,MATCH(H17,'AMBA Radiation Loss Chart'!$D$5:$J$5)),'AMBA Radiation Loss Chart'!$D$5:$J$5))))/(INDEX('AMBA Radiation Loss Chart'!$D$5:$J$5,1,MATCH(H17,'AMBA Radiation Loss Chart'!$D$5:$J$5)+1)-INDEX('AMBA Radiation Loss Chart'!$D$5:$J$5,1,MATCH(H17,'AMBA Radiation Loss Chart'!$D$5:$J$5)))*(H17-INDEX('AMBA Radiation Loss Chart'!$D$5:$J$5,1,MATCH(H17,'AMBA Radiation Loss Chart'!$D$5:$J$5)+1))+((INDEX('AMBA Radiation Loss Chart'!$D$6:$J$20,MATCH(INDEX('AMBA Radiation Loss Chart'!$C$6:$C$22,MATCH(H$4,'AMBA Radiation Loss Chart'!$C$6:$C$22)+1,1),'AMBA Radiation Loss Chart'!$C$6:$C$22),MATCH(INDEX('AMBA Radiation Loss Chart'!$D$5:$J$5,1,MATCH(H17,'AMBA Radiation Loss Chart'!$D$5:$J$5)+1),'AMBA Radiation Loss Chart'!$D$5:$J$5))-INDEX('AMBA Radiation Loss Chart'!$D$6:$J$20,MATCH(INDEX('AMBA Radiation Loss Chart'!$C$6:$C$22,MATCH(H$4,'AMBA Radiation Loss Chart'!$C$6:$C$22),1),'AMBA Radiation Loss Chart'!$C$6:$C$22),MATCH(INDEX('AMBA Radiation Loss Chart'!$D$5:$J$5,1,MATCH(H17,'AMBA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Chart'!$D$5:$J$5,1,MATCH(H17,'AMBA Radiation Loss Chart'!$D$5:$J$5)+1),'AMBA Radiation Loss Chart'!$D$5:$J$5))))/100</f>
        <v>#N/A</v>
      </c>
      <c r="J17" s="254">
        <f>Baseline!Z18</f>
        <v>0</v>
      </c>
      <c r="K17" s="60" t="e">
        <f>IF(J17&lt;0.2,(INDEX('AMBA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Chart'!$D$5:$J$5,1,MATCH(J17,'AMBA Radiation Loss Chart'!$D$5:$J$5)+1),'AMBA Radiation Loss Chart'!$D$5:$J$5))-INDEX('AMBA Radiation Loss Chart'!$D$6:$J$20,MATCH(INDEX('AMBA Radiation Loss Chart'!$C$6:$C$22,MATCH(J$4,'AMBA Radiation Loss Chart'!$C$6:$C$22),1),'AMBA Radiation Loss Chart'!$C$6:$C$22),MATCH(INDEX('AMBA Radiation Loss Chart'!$D$5:$J$5,1,MATCH(J17,'AMBA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Chart'!$D$5:$J$5,1,MATCH(J17,'AMBA Radiation Loss Chart'!$D$5:$J$5)+1),'AMBA Radiation Loss Chart'!$D$5:$J$5)))-((INDEX('AMBA Radiation Loss Chart'!$D$6:$J$20,MATCH(INDEX('AMBA Radiation Loss Chart'!$C$6:$C$22,MATCH(J$4,'AMBA Radiation Loss Chart'!$C$6:$C$22)+1,1),'AMBA Radiation Loss Chart'!$C$6:$C$22),MATCH(INDEX('AMBA Radiation Loss Chart'!$D$5:$J$5,1,MATCH(J17,'AMBA Radiation Loss Chart'!$D$5:$J$5)),'AMBA Radiation Loss Chart'!$D$5:$J$5))-INDEX('AMBA Radiation Loss Chart'!$D$6:$J$20,MATCH(INDEX('AMBA Radiation Loss Chart'!$C$6:$C$22,MATCH(J$4,'AMBA Radiation Loss Chart'!$C$6:$C$22),1),'AMBA Radiation Loss Chart'!$C$6:$C$22),MATCH(INDEX('AMBA Radiation Loss Chart'!$D$5:$J$5,1,MATCH(J17,'AMBA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Chart'!$D$5:$J$5,1,MATCH(J17,'AMBA Radiation Loss Chart'!$D$5:$J$5)),'AMBA Radiation Loss Chart'!$D$5:$J$5))))/(INDEX('AMBA Radiation Loss Chart'!$D$5:$J$5,1,MATCH(J17,'AMBA Radiation Loss Chart'!$D$5:$J$5)+1)-INDEX('AMBA Radiation Loss Chart'!$D$5:$J$5,1,MATCH(J17,'AMBA Radiation Loss Chart'!$D$5:$J$5)))*(J17-INDEX('AMBA Radiation Loss Chart'!$D$5:$J$5,1,MATCH(J17,'AMBA Radiation Loss Chart'!$D$5:$J$5)+1))+((INDEX('AMBA Radiation Loss Chart'!$D$6:$J$20,MATCH(INDEX('AMBA Radiation Loss Chart'!$C$6:$C$22,MATCH(J$4,'AMBA Radiation Loss Chart'!$C$6:$C$22)+1,1),'AMBA Radiation Loss Chart'!$C$6:$C$22),MATCH(INDEX('AMBA Radiation Loss Chart'!$D$5:$J$5,1,MATCH(J17,'AMBA Radiation Loss Chart'!$D$5:$J$5)+1),'AMBA Radiation Loss Chart'!$D$5:$J$5))-INDEX('AMBA Radiation Loss Chart'!$D$6:$J$20,MATCH(INDEX('AMBA Radiation Loss Chart'!$C$6:$C$22,MATCH(J$4,'AMBA Radiation Loss Chart'!$C$6:$C$22),1),'AMBA Radiation Loss Chart'!$C$6:$C$22),MATCH(INDEX('AMBA Radiation Loss Chart'!$D$5:$J$5,1,MATCH(J17,'AMBA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Chart'!$D$5:$J$5,1,MATCH(J17,'AMBA Radiation Loss Chart'!$D$5:$J$5)+1),'AMBA Radiation Loss Chart'!$D$5:$J$5))))/100</f>
        <v>#N/A</v>
      </c>
      <c r="L17" s="36" t="e">
        <f>Proposed!E18</f>
        <v>#DIV/0!</v>
      </c>
      <c r="M17" s="57" t="e">
        <f>IF(L17&lt;=0.2,(INDEX('AMBA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Chart'!$D$5:$J$5,1,MATCH(L17,'AMBA Radiation Loss Chart'!$D$5:$J$5)+1),'AMBA Radiation Loss Chart'!$D$5:$J$5))-INDEX('AMBA Radiation Loss Chart'!$D$6:$J$20,MATCH(INDEX('AMBA Radiation Loss Chart'!$C$6:$C$22,MATCH(L$4,'AMBA Radiation Loss Chart'!$C$6:$C$22),1),'AMBA Radiation Loss Chart'!$C$6:$C$22),MATCH(INDEX('AMBA Radiation Loss Chart'!$D$5:$J$5,1,MATCH(L17,'AMBA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Chart'!$D$5:$J$5,1,MATCH(L17,'AMBA Radiation Loss Chart'!$D$5:$J$5)+1),'AMBA Radiation Loss Chart'!$D$5:$J$5)))-((INDEX('AMBA Radiation Loss Chart'!$D$6:$J$20,MATCH(INDEX('AMBA Radiation Loss Chart'!$C$6:$C$22,MATCH(L$4,'AMBA Radiation Loss Chart'!$C$6:$C$22)+1,1),'AMBA Radiation Loss Chart'!$C$6:$C$22),MATCH(INDEX('AMBA Radiation Loss Chart'!$D$5:$J$5,1,MATCH(L17,'AMBA Radiation Loss Chart'!$D$5:$J$5)),'AMBA Radiation Loss Chart'!$D$5:$J$5))-INDEX('AMBA Radiation Loss Chart'!$D$6:$J$20,MATCH(INDEX('AMBA Radiation Loss Chart'!$C$6:$C$22,MATCH(L$4,'AMBA Radiation Loss Chart'!$C$6:$C$22),1),'AMBA Radiation Loss Chart'!$C$6:$C$22),MATCH(INDEX('AMBA Radiation Loss Chart'!$D$5:$J$5,1,MATCH(L17,'AMBA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Chart'!$D$5:$J$5,1,MATCH(L17,'AMBA Radiation Loss Chart'!$D$5:$J$5)),'AMBA Radiation Loss Chart'!$D$5:$J$5))))/(INDEX('AMBA Radiation Loss Chart'!$D$5:$J$5,1,MATCH(L17,'AMBA Radiation Loss Chart'!$D$5:$J$5)+1)-INDEX('AMBA Radiation Loss Chart'!$D$5:$J$5,1,MATCH(L17,'AMBA Radiation Loss Chart'!$D$5:$J$5)))*(L17-INDEX('AMBA Radiation Loss Chart'!$D$5:$J$5,1,MATCH(L17,'AMBA Radiation Loss Chart'!$D$5:$J$5)+1))+((INDEX('AMBA Radiation Loss Chart'!$D$6:$J$20,MATCH(INDEX('AMBA Radiation Loss Chart'!$C$6:$C$22,MATCH(L$4,'AMBA Radiation Loss Chart'!$C$6:$C$22)+1,1),'AMBA Radiation Loss Chart'!$C$6:$C$22),MATCH(INDEX('AMBA Radiation Loss Chart'!$D$5:$J$5,1,MATCH(L17,'AMBA Radiation Loss Chart'!$D$5:$J$5)+1),'AMBA Radiation Loss Chart'!$D$5:$J$5))-INDEX('AMBA Radiation Loss Chart'!$D$6:$J$20,MATCH(INDEX('AMBA Radiation Loss Chart'!$C$6:$C$22,MATCH(L$4,'AMBA Radiation Loss Chart'!$C$6:$C$22),1),'AMBA Radiation Loss Chart'!$C$6:$C$22),MATCH(INDEX('AMBA Radiation Loss Chart'!$D$5:$J$5,1,MATCH(L17,'AMBA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Chart'!$D$5:$J$5,1,MATCH(L17,'AMBA Radiation Loss Chart'!$D$5:$J$5)+1),'AMBA Radiation Loss Chart'!$D$5:$J$5))))/100</f>
        <v>#DIV/0!</v>
      </c>
      <c r="N17" s="31" t="e">
        <f>Proposed!L18</f>
        <v>#DIV/0!</v>
      </c>
      <c r="O17" s="57" t="e">
        <f>IF(N17&lt;=0.2,(INDEX('AMBA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Chart'!$D$5:$J$5,1,MATCH(N17,'AMBA Radiation Loss Chart'!$D$5:$J$5)+1),'AMBA Radiation Loss Chart'!$D$5:$J$5))-INDEX('AMBA Radiation Loss Chart'!$D$6:$J$20,MATCH(INDEX('AMBA Radiation Loss Chart'!$C$6:$C$22,MATCH(N$4,'AMBA Radiation Loss Chart'!$C$6:$C$22),1),'AMBA Radiation Loss Chart'!$C$6:$C$22),MATCH(INDEX('AMBA Radiation Loss Chart'!$D$5:$J$5,1,MATCH(N17,'AMBA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Chart'!$D$5:$J$5,1,MATCH(N17,'AMBA Radiation Loss Chart'!$D$5:$J$5)+1),'AMBA Radiation Loss Chart'!$D$5:$J$5)))-((INDEX('AMBA Radiation Loss Chart'!$D$6:$J$20,MATCH(INDEX('AMBA Radiation Loss Chart'!$C$6:$C$22,MATCH(N$4,'AMBA Radiation Loss Chart'!$C$6:$C$22)+1,1),'AMBA Radiation Loss Chart'!$C$6:$C$22),MATCH(INDEX('AMBA Radiation Loss Chart'!$D$5:$J$5,1,MATCH(N17,'AMBA Radiation Loss Chart'!$D$5:$J$5)),'AMBA Radiation Loss Chart'!$D$5:$J$5))-INDEX('AMBA Radiation Loss Chart'!$D$6:$J$20,MATCH(INDEX('AMBA Radiation Loss Chart'!$C$6:$C$22,MATCH(N$4,'AMBA Radiation Loss Chart'!$C$6:$C$22),1),'AMBA Radiation Loss Chart'!$C$6:$C$22),MATCH(INDEX('AMBA Radiation Loss Chart'!$D$5:$J$5,1,MATCH(N17,'AMBA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Chart'!$D$5:$J$5,1,MATCH(N17,'AMBA Radiation Loss Chart'!$D$5:$J$5)),'AMBA Radiation Loss Chart'!$D$5:$J$5))))/(INDEX('AMBA Radiation Loss Chart'!$D$5:$J$5,1,MATCH(N17,'AMBA Radiation Loss Chart'!$D$5:$J$5)+1)-INDEX('AMBA Radiation Loss Chart'!$D$5:$J$5,1,MATCH(N17,'AMBA Radiation Loss Chart'!$D$5:$J$5)))*(N17-INDEX('AMBA Radiation Loss Chart'!$D$5:$J$5,1,MATCH(N17,'AMBA Radiation Loss Chart'!$D$5:$J$5)+1))+((INDEX('AMBA Radiation Loss Chart'!$D$6:$J$20,MATCH(INDEX('AMBA Radiation Loss Chart'!$C$6:$C$22,MATCH(N$4,'AMBA Radiation Loss Chart'!$C$6:$C$22)+1,1),'AMBA Radiation Loss Chart'!$C$6:$C$22),MATCH(INDEX('AMBA Radiation Loss Chart'!$D$5:$J$5,1,MATCH(N17,'AMBA Radiation Loss Chart'!$D$5:$J$5)+1),'AMBA Radiation Loss Chart'!$D$5:$J$5))-INDEX('AMBA Radiation Loss Chart'!$D$6:$J$20,MATCH(INDEX('AMBA Radiation Loss Chart'!$C$6:$C$22,MATCH(N$4,'AMBA Radiation Loss Chart'!$C$6:$C$22),1),'AMBA Radiation Loss Chart'!$C$6:$C$22),MATCH(INDEX('AMBA Radiation Loss Chart'!$D$5:$J$5,1,MATCH(N17,'AMBA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Chart'!$D$5:$J$5,1,MATCH(N17,'AMBA Radiation Loss Chart'!$D$5:$J$5)+1),'AMBA Radiation Loss Chart'!$D$5:$J$5))))/100</f>
        <v>#DIV/0!</v>
      </c>
      <c r="P17" s="31" t="e">
        <f>Proposed!S18</f>
        <v>#DIV/0!</v>
      </c>
      <c r="Q17" s="215" t="e">
        <f>IF(P17&lt;=0.2,(INDEX('AMBA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Chart'!$D$5:$J$5,1,MATCH(P17,'AMBA Radiation Loss Chart'!$D$5:$J$5)+1),'AMBA Radiation Loss Chart'!$D$5:$J$5))-INDEX('AMBA Radiation Loss Chart'!$D$6:$J$20,MATCH(INDEX('AMBA Radiation Loss Chart'!$C$6:$C$22,MATCH(P$4,'AMBA Radiation Loss Chart'!$C$6:$C$22),1),'AMBA Radiation Loss Chart'!$C$6:$C$22),MATCH(INDEX('AMBA Radiation Loss Chart'!$D$5:$J$5,1,MATCH(P17,'AMBA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Chart'!$D$5:$J$5,1,MATCH(P17,'AMBA Radiation Loss Chart'!$D$5:$J$5)+1),'AMBA Radiation Loss Chart'!$D$5:$J$5)))-((INDEX('AMBA Radiation Loss Chart'!$D$6:$J$20,MATCH(INDEX('AMBA Radiation Loss Chart'!$C$6:$C$22,MATCH(P$4,'AMBA Radiation Loss Chart'!$C$6:$C$22)+1,1),'AMBA Radiation Loss Chart'!$C$6:$C$22),MATCH(INDEX('AMBA Radiation Loss Chart'!$D$5:$J$5,1,MATCH(P17,'AMBA Radiation Loss Chart'!$D$5:$J$5)),'AMBA Radiation Loss Chart'!$D$5:$J$5))-INDEX('AMBA Radiation Loss Chart'!$D$6:$J$20,MATCH(INDEX('AMBA Radiation Loss Chart'!$C$6:$C$22,MATCH(P$4,'AMBA Radiation Loss Chart'!$C$6:$C$22),1),'AMBA Radiation Loss Chart'!$C$6:$C$22),MATCH(INDEX('AMBA Radiation Loss Chart'!$D$5:$J$5,1,MATCH(P17,'AMBA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Chart'!$D$5:$J$5,1,MATCH(P17,'AMBA Radiation Loss Chart'!$D$5:$J$5)),'AMBA Radiation Loss Chart'!$D$5:$J$5))))/(INDEX('AMBA Radiation Loss Chart'!$D$5:$J$5,1,MATCH(P17,'AMBA Radiation Loss Chart'!$D$5:$J$5)+1)-INDEX('AMBA Radiation Loss Chart'!$D$5:$J$5,1,MATCH(P17,'AMBA Radiation Loss Chart'!$D$5:$J$5)))*(P17-INDEX('AMBA Radiation Loss Chart'!$D$5:$J$5,1,MATCH(P17,'AMBA Radiation Loss Chart'!$D$5:$J$5)+1))+((INDEX('AMBA Radiation Loss Chart'!$D$6:$J$20,MATCH(INDEX('AMBA Radiation Loss Chart'!$C$6:$C$22,MATCH(P$4,'AMBA Radiation Loss Chart'!$C$6:$C$22)+1,1),'AMBA Radiation Loss Chart'!$C$6:$C$22),MATCH(INDEX('AMBA Radiation Loss Chart'!$D$5:$J$5,1,MATCH(P17,'AMBA Radiation Loss Chart'!$D$5:$J$5)+1),'AMBA Radiation Loss Chart'!$D$5:$J$5))-INDEX('AMBA Radiation Loss Chart'!$D$6:$J$20,MATCH(INDEX('AMBA Radiation Loss Chart'!$C$6:$C$22,MATCH(P$4,'AMBA Radiation Loss Chart'!$C$6:$C$22),1),'AMBA Radiation Loss Chart'!$C$6:$C$22),MATCH(INDEX('AMBA Radiation Loss Chart'!$D$5:$J$5,1,MATCH(P17,'AMBA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Chart'!$D$5:$J$5,1,MATCH(P17,'AMBA Radiation Loss Chart'!$D$5:$J$5)+1),'AMBA Radiation Loss Chart'!$D$5:$J$5))))/100</f>
        <v>#DIV/0!</v>
      </c>
      <c r="R17" s="254" t="e">
        <f>Proposed!Z18</f>
        <v>#DIV/0!</v>
      </c>
      <c r="S17" s="60" t="e">
        <f>IF(R17&lt;=0.2,(INDEX('AMBA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Chart'!$D$5:$J$5,1,MATCH(R17,'AMBA Radiation Loss Chart'!$D$5:$J$5)+1),'AMBA Radiation Loss Chart'!$D$5:$J$5))-INDEX('AMBA Radiation Loss Chart'!$D$6:$J$20,MATCH(INDEX('AMBA Radiation Loss Chart'!$C$6:$C$22,MATCH(R$4,'AMBA Radiation Loss Chart'!$C$6:$C$22),1),'AMBA Radiation Loss Chart'!$C$6:$C$22),MATCH(INDEX('AMBA Radiation Loss Chart'!$D$5:$J$5,1,MATCH(R17,'AMBA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Chart'!$D$5:$J$5,1,MATCH(R17,'AMBA Radiation Loss Chart'!$D$5:$J$5)+1),'AMBA Radiation Loss Chart'!$D$5:$J$5)))-((INDEX('AMBA Radiation Loss Chart'!$D$6:$J$20,MATCH(INDEX('AMBA Radiation Loss Chart'!$C$6:$C$22,MATCH(R$4,'AMBA Radiation Loss Chart'!$C$6:$C$22)+1,1),'AMBA Radiation Loss Chart'!$C$6:$C$22),MATCH(INDEX('AMBA Radiation Loss Chart'!$D$5:$J$5,1,MATCH(R17,'AMBA Radiation Loss Chart'!$D$5:$J$5)),'AMBA Radiation Loss Chart'!$D$5:$J$5))-INDEX('AMBA Radiation Loss Chart'!$D$6:$J$20,MATCH(INDEX('AMBA Radiation Loss Chart'!$C$6:$C$22,MATCH(R$4,'AMBA Radiation Loss Chart'!$C$6:$C$22),1),'AMBA Radiation Loss Chart'!$C$6:$C$22),MATCH(INDEX('AMBA Radiation Loss Chart'!$D$5:$J$5,1,MATCH(R17,'AMBA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Chart'!$D$5:$J$5,1,MATCH(R17,'AMBA Radiation Loss Chart'!$D$5:$J$5)),'AMBA Radiation Loss Chart'!$D$5:$J$5))))/(INDEX('AMBA Radiation Loss Chart'!$D$5:$J$5,1,MATCH(R17,'AMBA Radiation Loss Chart'!$D$5:$J$5)+1)-INDEX('AMBA Radiation Loss Chart'!$D$5:$J$5,1,MATCH(R17,'AMBA Radiation Loss Chart'!$D$5:$J$5)))*(R17-INDEX('AMBA Radiation Loss Chart'!$D$5:$J$5,1,MATCH(R17,'AMBA Radiation Loss Chart'!$D$5:$J$5)+1))+((INDEX('AMBA Radiation Loss Chart'!$D$6:$J$20,MATCH(INDEX('AMBA Radiation Loss Chart'!$C$6:$C$22,MATCH(R$4,'AMBA Radiation Loss Chart'!$C$6:$C$22)+1,1),'AMBA Radiation Loss Chart'!$C$6:$C$22),MATCH(INDEX('AMBA Radiation Loss Chart'!$D$5:$J$5,1,MATCH(R17,'AMBA Radiation Loss Chart'!$D$5:$J$5)+1),'AMBA Radiation Loss Chart'!$D$5:$J$5))-INDEX('AMBA Radiation Loss Chart'!$D$6:$J$20,MATCH(INDEX('AMBA Radiation Loss Chart'!$C$6:$C$22,MATCH(R$4,'AMBA Radiation Loss Chart'!$C$6:$C$22),1),'AMBA Radiation Loss Chart'!$C$6:$C$22),MATCH(INDEX('AMBA Radiation Loss Chart'!$D$5:$J$5,1,MATCH(R17,'AMBA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Chart'!$D$5:$J$5,1,MATCH(R17,'AMBA Radiation Loss Chart'!$D$5:$J$5)+1),'AMBA Radiation Loss Chart'!$D$5:$J$5))))/100</f>
        <v>#DIV/0!</v>
      </c>
    </row>
    <row r="18" spans="2:19">
      <c r="B18" s="253">
        <v>50</v>
      </c>
      <c r="C18" s="39">
        <v>583</v>
      </c>
      <c r="D18" s="36">
        <f>Baseline!E19</f>
        <v>0</v>
      </c>
      <c r="E18" s="57" t="e">
        <f>IF(D18&lt;=0.2,(INDEX('AMBA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Chart'!$D$5:$J$5,1,MATCH(D18,'AMBA Radiation Loss Chart'!$D$5:$J$5)+1),'AMBA Radiation Loss Chart'!$D$5:$J$5))-INDEX('AMBA Radiation Loss Chart'!$D$6:$J$20,MATCH(INDEX('AMBA Radiation Loss Chart'!$C$6:$C$22,MATCH(D$4,'AMBA Radiation Loss Chart'!$C$6:$C$22),1),'AMBA Radiation Loss Chart'!$C$6:$C$22),MATCH(INDEX('AMBA Radiation Loss Chart'!$D$5:$J$5,1,MATCH(D18,'AMBA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Chart'!$D$5:$J$5,1,MATCH(D18,'AMBA Radiation Loss Chart'!$D$5:$J$5)+1),'AMBA Radiation Loss Chart'!$D$5:$J$5)))-((INDEX('AMBA Radiation Loss Chart'!$D$6:$J$20,MATCH(INDEX('AMBA Radiation Loss Chart'!$C$6:$C$22,MATCH(D$4,'AMBA Radiation Loss Chart'!$C$6:$C$22)+1,1),'AMBA Radiation Loss Chart'!$C$6:$C$22),MATCH(INDEX('AMBA Radiation Loss Chart'!$D$5:$J$5,1,MATCH(D18,'AMBA Radiation Loss Chart'!$D$5:$J$5)),'AMBA Radiation Loss Chart'!$D$5:$J$5))-INDEX('AMBA Radiation Loss Chart'!$D$6:$J$20,MATCH(INDEX('AMBA Radiation Loss Chart'!$C$6:$C$22,MATCH(D$4,'AMBA Radiation Loss Chart'!$C$6:$C$22),1),'AMBA Radiation Loss Chart'!$C$6:$C$22),MATCH(INDEX('AMBA Radiation Loss Chart'!$D$5:$J$5,1,MATCH(D18,'AMBA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Chart'!$D$5:$J$5,1,MATCH(D18,'AMBA Radiation Loss Chart'!$D$5:$J$5)),'AMBA Radiation Loss Chart'!$D$5:$J$5))))/(INDEX('AMBA Radiation Loss Chart'!$D$5:$J$5,1,MATCH(D18,'AMBA Radiation Loss Chart'!$D$5:$J$5)+1)-INDEX('AMBA Radiation Loss Chart'!$D$5:$J$5,1,MATCH(D18,'AMBA Radiation Loss Chart'!$D$5:$J$5)))*(D18-INDEX('AMBA Radiation Loss Chart'!$D$5:$J$5,1,MATCH(D18,'AMBA Radiation Loss Chart'!$D$5:$J$5)+1))+((INDEX('AMBA Radiation Loss Chart'!$D$6:$J$20,MATCH(INDEX('AMBA Radiation Loss Chart'!$C$6:$C$22,MATCH(D$4,'AMBA Radiation Loss Chart'!$C$6:$C$22)+1,1),'AMBA Radiation Loss Chart'!$C$6:$C$22),MATCH(INDEX('AMBA Radiation Loss Chart'!$D$5:$J$5,1,MATCH(D18,'AMBA Radiation Loss Chart'!$D$5:$J$5)+1),'AMBA Radiation Loss Chart'!$D$5:$J$5))-INDEX('AMBA Radiation Loss Chart'!$D$6:$J$20,MATCH(INDEX('AMBA Radiation Loss Chart'!$C$6:$C$22,MATCH(D$4,'AMBA Radiation Loss Chart'!$C$6:$C$22),1),'AMBA Radiation Loss Chart'!$C$6:$C$22),MATCH(INDEX('AMBA Radiation Loss Chart'!$D$5:$J$5,1,MATCH(D18,'AMBA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Chart'!$D$5:$J$5,1,MATCH(D18,'AMBA Radiation Loss Chart'!$D$5:$J$5)+1),'AMBA Radiation Loss Chart'!$D$5:$J$5))))/100</f>
        <v>#N/A</v>
      </c>
      <c r="F18" s="31">
        <f>Baseline!L19</f>
        <v>0</v>
      </c>
      <c r="G18" s="57" t="e">
        <f>IF(F18&lt;=0.2,(INDEX('AMBA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Chart'!$D$5:$J$5,1,MATCH(F18,'AMBA Radiation Loss Chart'!$D$5:$J$5)+1),'AMBA Radiation Loss Chart'!$D$5:$J$5))-INDEX('AMBA Radiation Loss Chart'!$D$6:$J$20,MATCH(INDEX('AMBA Radiation Loss Chart'!$C$6:$C$22,MATCH(F$4,'AMBA Radiation Loss Chart'!$C$6:$C$22),1),'AMBA Radiation Loss Chart'!$C$6:$C$22),MATCH(INDEX('AMBA Radiation Loss Chart'!$D$5:$J$5,1,MATCH(F18,'AMBA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Chart'!$D$5:$J$5,1,MATCH(F18,'AMBA Radiation Loss Chart'!$D$5:$J$5)+1),'AMBA Radiation Loss Chart'!$D$5:$J$5)))-((INDEX('AMBA Radiation Loss Chart'!$D$6:$J$20,MATCH(INDEX('AMBA Radiation Loss Chart'!$C$6:$C$22,MATCH(F$4,'AMBA Radiation Loss Chart'!$C$6:$C$22)+1,1),'AMBA Radiation Loss Chart'!$C$6:$C$22),MATCH(INDEX('AMBA Radiation Loss Chart'!$D$5:$J$5,1,MATCH(F18,'AMBA Radiation Loss Chart'!$D$5:$J$5)),'AMBA Radiation Loss Chart'!$D$5:$J$5))-INDEX('AMBA Radiation Loss Chart'!$D$6:$J$20,MATCH(INDEX('AMBA Radiation Loss Chart'!$C$6:$C$22,MATCH(F$4,'AMBA Radiation Loss Chart'!$C$6:$C$22),1),'AMBA Radiation Loss Chart'!$C$6:$C$22),MATCH(INDEX('AMBA Radiation Loss Chart'!$D$5:$J$5,1,MATCH(F18,'AMBA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Chart'!$D$5:$J$5,1,MATCH(F18,'AMBA Radiation Loss Chart'!$D$5:$J$5)),'AMBA Radiation Loss Chart'!$D$5:$J$5))))/(INDEX('AMBA Radiation Loss Chart'!$D$5:$J$5,1,MATCH(F18,'AMBA Radiation Loss Chart'!$D$5:$J$5)+1)-INDEX('AMBA Radiation Loss Chart'!$D$5:$J$5,1,MATCH(F18,'AMBA Radiation Loss Chart'!$D$5:$J$5)))*(F18-INDEX('AMBA Radiation Loss Chart'!$D$5:$J$5,1,MATCH(F18,'AMBA Radiation Loss Chart'!$D$5:$J$5)+1))+((INDEX('AMBA Radiation Loss Chart'!$D$6:$J$20,MATCH(INDEX('AMBA Radiation Loss Chart'!$C$6:$C$22,MATCH(F$4,'AMBA Radiation Loss Chart'!$C$6:$C$22)+1,1),'AMBA Radiation Loss Chart'!$C$6:$C$22),MATCH(INDEX('AMBA Radiation Loss Chart'!$D$5:$J$5,1,MATCH(F18,'AMBA Radiation Loss Chart'!$D$5:$J$5)+1),'AMBA Radiation Loss Chart'!$D$5:$J$5))-INDEX('AMBA Radiation Loss Chart'!$D$6:$J$20,MATCH(INDEX('AMBA Radiation Loss Chart'!$C$6:$C$22,MATCH(F$4,'AMBA Radiation Loss Chart'!$C$6:$C$22),1),'AMBA Radiation Loss Chart'!$C$6:$C$22),MATCH(INDEX('AMBA Radiation Loss Chart'!$D$5:$J$5,1,MATCH(F18,'AMBA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Chart'!$D$5:$J$5,1,MATCH(F18,'AMBA Radiation Loss Chart'!$D$5:$J$5)+1),'AMBA Radiation Loss Chart'!$D$5:$J$5))))/100</f>
        <v>#N/A</v>
      </c>
      <c r="H18" s="31">
        <f>Baseline!S19</f>
        <v>0</v>
      </c>
      <c r="I18" s="57" t="e">
        <f>IF(H18&lt;=0.2,(INDEX('AMBA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Chart'!$D$5:$J$5,1,MATCH(H18,'AMBA Radiation Loss Chart'!$D$5:$J$5)+1),'AMBA Radiation Loss Chart'!$D$5:$J$5))-INDEX('AMBA Radiation Loss Chart'!$D$6:$J$20,MATCH(INDEX('AMBA Radiation Loss Chart'!$C$6:$C$22,MATCH(H$4,'AMBA Radiation Loss Chart'!$C$6:$C$22),1),'AMBA Radiation Loss Chart'!$C$6:$C$22),MATCH(INDEX('AMBA Radiation Loss Chart'!$D$5:$J$5,1,MATCH(H18,'AMBA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Chart'!$D$5:$J$5,1,MATCH(H18,'AMBA Radiation Loss Chart'!$D$5:$J$5)+1),'AMBA Radiation Loss Chart'!$D$5:$J$5)))-((INDEX('AMBA Radiation Loss Chart'!$D$6:$J$20,MATCH(INDEX('AMBA Radiation Loss Chart'!$C$6:$C$22,MATCH(H$4,'AMBA Radiation Loss Chart'!$C$6:$C$22)+1,1),'AMBA Radiation Loss Chart'!$C$6:$C$22),MATCH(INDEX('AMBA Radiation Loss Chart'!$D$5:$J$5,1,MATCH(H18,'AMBA Radiation Loss Chart'!$D$5:$J$5)),'AMBA Radiation Loss Chart'!$D$5:$J$5))-INDEX('AMBA Radiation Loss Chart'!$D$6:$J$20,MATCH(INDEX('AMBA Radiation Loss Chart'!$C$6:$C$22,MATCH(H$4,'AMBA Radiation Loss Chart'!$C$6:$C$22),1),'AMBA Radiation Loss Chart'!$C$6:$C$22),MATCH(INDEX('AMBA Radiation Loss Chart'!$D$5:$J$5,1,MATCH(H18,'AMBA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Chart'!$D$5:$J$5,1,MATCH(H18,'AMBA Radiation Loss Chart'!$D$5:$J$5)),'AMBA Radiation Loss Chart'!$D$5:$J$5))))/(INDEX('AMBA Radiation Loss Chart'!$D$5:$J$5,1,MATCH(H18,'AMBA Radiation Loss Chart'!$D$5:$J$5)+1)-INDEX('AMBA Radiation Loss Chart'!$D$5:$J$5,1,MATCH(H18,'AMBA Radiation Loss Chart'!$D$5:$J$5)))*(H18-INDEX('AMBA Radiation Loss Chart'!$D$5:$J$5,1,MATCH(H18,'AMBA Radiation Loss Chart'!$D$5:$J$5)+1))+((INDEX('AMBA Radiation Loss Chart'!$D$6:$J$20,MATCH(INDEX('AMBA Radiation Loss Chart'!$C$6:$C$22,MATCH(H$4,'AMBA Radiation Loss Chart'!$C$6:$C$22)+1,1),'AMBA Radiation Loss Chart'!$C$6:$C$22),MATCH(INDEX('AMBA Radiation Loss Chart'!$D$5:$J$5,1,MATCH(H18,'AMBA Radiation Loss Chart'!$D$5:$J$5)+1),'AMBA Radiation Loss Chart'!$D$5:$J$5))-INDEX('AMBA Radiation Loss Chart'!$D$6:$J$20,MATCH(INDEX('AMBA Radiation Loss Chart'!$C$6:$C$22,MATCH(H$4,'AMBA Radiation Loss Chart'!$C$6:$C$22),1),'AMBA Radiation Loss Chart'!$C$6:$C$22),MATCH(INDEX('AMBA Radiation Loss Chart'!$D$5:$J$5,1,MATCH(H18,'AMBA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Chart'!$D$5:$J$5,1,MATCH(H18,'AMBA Radiation Loss Chart'!$D$5:$J$5)+1),'AMBA Radiation Loss Chart'!$D$5:$J$5))))/100</f>
        <v>#N/A</v>
      </c>
      <c r="J18" s="254">
        <f>Baseline!Z19</f>
        <v>0</v>
      </c>
      <c r="K18" s="60" t="e">
        <f>IF(J18&lt;0.2,(INDEX('AMBA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Chart'!$D$5:$J$5,1,MATCH(J18,'AMBA Radiation Loss Chart'!$D$5:$J$5)+1),'AMBA Radiation Loss Chart'!$D$5:$J$5))-INDEX('AMBA Radiation Loss Chart'!$D$6:$J$20,MATCH(INDEX('AMBA Radiation Loss Chart'!$C$6:$C$22,MATCH(J$4,'AMBA Radiation Loss Chart'!$C$6:$C$22),1),'AMBA Radiation Loss Chart'!$C$6:$C$22),MATCH(INDEX('AMBA Radiation Loss Chart'!$D$5:$J$5,1,MATCH(J18,'AMBA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Chart'!$D$5:$J$5,1,MATCH(J18,'AMBA Radiation Loss Chart'!$D$5:$J$5)+1),'AMBA Radiation Loss Chart'!$D$5:$J$5)))-((INDEX('AMBA Radiation Loss Chart'!$D$6:$J$20,MATCH(INDEX('AMBA Radiation Loss Chart'!$C$6:$C$22,MATCH(J$4,'AMBA Radiation Loss Chart'!$C$6:$C$22)+1,1),'AMBA Radiation Loss Chart'!$C$6:$C$22),MATCH(INDEX('AMBA Radiation Loss Chart'!$D$5:$J$5,1,MATCH(J18,'AMBA Radiation Loss Chart'!$D$5:$J$5)),'AMBA Radiation Loss Chart'!$D$5:$J$5))-INDEX('AMBA Radiation Loss Chart'!$D$6:$J$20,MATCH(INDEX('AMBA Radiation Loss Chart'!$C$6:$C$22,MATCH(J$4,'AMBA Radiation Loss Chart'!$C$6:$C$22),1),'AMBA Radiation Loss Chart'!$C$6:$C$22),MATCH(INDEX('AMBA Radiation Loss Chart'!$D$5:$J$5,1,MATCH(J18,'AMBA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Chart'!$D$5:$J$5,1,MATCH(J18,'AMBA Radiation Loss Chart'!$D$5:$J$5)),'AMBA Radiation Loss Chart'!$D$5:$J$5))))/(INDEX('AMBA Radiation Loss Chart'!$D$5:$J$5,1,MATCH(J18,'AMBA Radiation Loss Chart'!$D$5:$J$5)+1)-INDEX('AMBA Radiation Loss Chart'!$D$5:$J$5,1,MATCH(J18,'AMBA Radiation Loss Chart'!$D$5:$J$5)))*(J18-INDEX('AMBA Radiation Loss Chart'!$D$5:$J$5,1,MATCH(J18,'AMBA Radiation Loss Chart'!$D$5:$J$5)+1))+((INDEX('AMBA Radiation Loss Chart'!$D$6:$J$20,MATCH(INDEX('AMBA Radiation Loss Chart'!$C$6:$C$22,MATCH(J$4,'AMBA Radiation Loss Chart'!$C$6:$C$22)+1,1),'AMBA Radiation Loss Chart'!$C$6:$C$22),MATCH(INDEX('AMBA Radiation Loss Chart'!$D$5:$J$5,1,MATCH(J18,'AMBA Radiation Loss Chart'!$D$5:$J$5)+1),'AMBA Radiation Loss Chart'!$D$5:$J$5))-INDEX('AMBA Radiation Loss Chart'!$D$6:$J$20,MATCH(INDEX('AMBA Radiation Loss Chart'!$C$6:$C$22,MATCH(J$4,'AMBA Radiation Loss Chart'!$C$6:$C$22),1),'AMBA Radiation Loss Chart'!$C$6:$C$22),MATCH(INDEX('AMBA Radiation Loss Chart'!$D$5:$J$5,1,MATCH(J18,'AMBA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Chart'!$D$5:$J$5,1,MATCH(J18,'AMBA Radiation Loss Chart'!$D$5:$J$5)+1),'AMBA Radiation Loss Chart'!$D$5:$J$5))))/100</f>
        <v>#N/A</v>
      </c>
      <c r="L18" s="36" t="e">
        <f>Proposed!E19</f>
        <v>#DIV/0!</v>
      </c>
      <c r="M18" s="57" t="e">
        <f>IF(L18&lt;=0.2,(INDEX('AMBA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Chart'!$D$5:$J$5,1,MATCH(L18,'AMBA Radiation Loss Chart'!$D$5:$J$5)+1),'AMBA Radiation Loss Chart'!$D$5:$J$5))-INDEX('AMBA Radiation Loss Chart'!$D$6:$J$20,MATCH(INDEX('AMBA Radiation Loss Chart'!$C$6:$C$22,MATCH(L$4,'AMBA Radiation Loss Chart'!$C$6:$C$22),1),'AMBA Radiation Loss Chart'!$C$6:$C$22),MATCH(INDEX('AMBA Radiation Loss Chart'!$D$5:$J$5,1,MATCH(L18,'AMBA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Chart'!$D$5:$J$5,1,MATCH(L18,'AMBA Radiation Loss Chart'!$D$5:$J$5)+1),'AMBA Radiation Loss Chart'!$D$5:$J$5)))-((INDEX('AMBA Radiation Loss Chart'!$D$6:$J$20,MATCH(INDEX('AMBA Radiation Loss Chart'!$C$6:$C$22,MATCH(L$4,'AMBA Radiation Loss Chart'!$C$6:$C$22)+1,1),'AMBA Radiation Loss Chart'!$C$6:$C$22),MATCH(INDEX('AMBA Radiation Loss Chart'!$D$5:$J$5,1,MATCH(L18,'AMBA Radiation Loss Chart'!$D$5:$J$5)),'AMBA Radiation Loss Chart'!$D$5:$J$5))-INDEX('AMBA Radiation Loss Chart'!$D$6:$J$20,MATCH(INDEX('AMBA Radiation Loss Chart'!$C$6:$C$22,MATCH(L$4,'AMBA Radiation Loss Chart'!$C$6:$C$22),1),'AMBA Radiation Loss Chart'!$C$6:$C$22),MATCH(INDEX('AMBA Radiation Loss Chart'!$D$5:$J$5,1,MATCH(L18,'AMBA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Chart'!$D$5:$J$5,1,MATCH(L18,'AMBA Radiation Loss Chart'!$D$5:$J$5)),'AMBA Radiation Loss Chart'!$D$5:$J$5))))/(INDEX('AMBA Radiation Loss Chart'!$D$5:$J$5,1,MATCH(L18,'AMBA Radiation Loss Chart'!$D$5:$J$5)+1)-INDEX('AMBA Radiation Loss Chart'!$D$5:$J$5,1,MATCH(L18,'AMBA Radiation Loss Chart'!$D$5:$J$5)))*(L18-INDEX('AMBA Radiation Loss Chart'!$D$5:$J$5,1,MATCH(L18,'AMBA Radiation Loss Chart'!$D$5:$J$5)+1))+((INDEX('AMBA Radiation Loss Chart'!$D$6:$J$20,MATCH(INDEX('AMBA Radiation Loss Chart'!$C$6:$C$22,MATCH(L$4,'AMBA Radiation Loss Chart'!$C$6:$C$22)+1,1),'AMBA Radiation Loss Chart'!$C$6:$C$22),MATCH(INDEX('AMBA Radiation Loss Chart'!$D$5:$J$5,1,MATCH(L18,'AMBA Radiation Loss Chart'!$D$5:$J$5)+1),'AMBA Radiation Loss Chart'!$D$5:$J$5))-INDEX('AMBA Radiation Loss Chart'!$D$6:$J$20,MATCH(INDEX('AMBA Radiation Loss Chart'!$C$6:$C$22,MATCH(L$4,'AMBA Radiation Loss Chart'!$C$6:$C$22),1),'AMBA Radiation Loss Chart'!$C$6:$C$22),MATCH(INDEX('AMBA Radiation Loss Chart'!$D$5:$J$5,1,MATCH(L18,'AMBA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Chart'!$D$5:$J$5,1,MATCH(L18,'AMBA Radiation Loss Chart'!$D$5:$J$5)+1),'AMBA Radiation Loss Chart'!$D$5:$J$5))))/100</f>
        <v>#DIV/0!</v>
      </c>
      <c r="N18" s="31" t="e">
        <f>Proposed!L19</f>
        <v>#DIV/0!</v>
      </c>
      <c r="O18" s="57" t="e">
        <f>IF(N18&lt;=0.2,(INDEX('AMBA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Chart'!$D$5:$J$5,1,MATCH(N18,'AMBA Radiation Loss Chart'!$D$5:$J$5)+1),'AMBA Radiation Loss Chart'!$D$5:$J$5))-INDEX('AMBA Radiation Loss Chart'!$D$6:$J$20,MATCH(INDEX('AMBA Radiation Loss Chart'!$C$6:$C$22,MATCH(N$4,'AMBA Radiation Loss Chart'!$C$6:$C$22),1),'AMBA Radiation Loss Chart'!$C$6:$C$22),MATCH(INDEX('AMBA Radiation Loss Chart'!$D$5:$J$5,1,MATCH(N18,'AMBA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Chart'!$D$5:$J$5,1,MATCH(N18,'AMBA Radiation Loss Chart'!$D$5:$J$5)+1),'AMBA Radiation Loss Chart'!$D$5:$J$5)))-((INDEX('AMBA Radiation Loss Chart'!$D$6:$J$20,MATCH(INDEX('AMBA Radiation Loss Chart'!$C$6:$C$22,MATCH(N$4,'AMBA Radiation Loss Chart'!$C$6:$C$22)+1,1),'AMBA Radiation Loss Chart'!$C$6:$C$22),MATCH(INDEX('AMBA Radiation Loss Chart'!$D$5:$J$5,1,MATCH(N18,'AMBA Radiation Loss Chart'!$D$5:$J$5)),'AMBA Radiation Loss Chart'!$D$5:$J$5))-INDEX('AMBA Radiation Loss Chart'!$D$6:$J$20,MATCH(INDEX('AMBA Radiation Loss Chart'!$C$6:$C$22,MATCH(N$4,'AMBA Radiation Loss Chart'!$C$6:$C$22),1),'AMBA Radiation Loss Chart'!$C$6:$C$22),MATCH(INDEX('AMBA Radiation Loss Chart'!$D$5:$J$5,1,MATCH(N18,'AMBA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Chart'!$D$5:$J$5,1,MATCH(N18,'AMBA Radiation Loss Chart'!$D$5:$J$5)),'AMBA Radiation Loss Chart'!$D$5:$J$5))))/(INDEX('AMBA Radiation Loss Chart'!$D$5:$J$5,1,MATCH(N18,'AMBA Radiation Loss Chart'!$D$5:$J$5)+1)-INDEX('AMBA Radiation Loss Chart'!$D$5:$J$5,1,MATCH(N18,'AMBA Radiation Loss Chart'!$D$5:$J$5)))*(N18-INDEX('AMBA Radiation Loss Chart'!$D$5:$J$5,1,MATCH(N18,'AMBA Radiation Loss Chart'!$D$5:$J$5)+1))+((INDEX('AMBA Radiation Loss Chart'!$D$6:$J$20,MATCH(INDEX('AMBA Radiation Loss Chart'!$C$6:$C$22,MATCH(N$4,'AMBA Radiation Loss Chart'!$C$6:$C$22)+1,1),'AMBA Radiation Loss Chart'!$C$6:$C$22),MATCH(INDEX('AMBA Radiation Loss Chart'!$D$5:$J$5,1,MATCH(N18,'AMBA Radiation Loss Chart'!$D$5:$J$5)+1),'AMBA Radiation Loss Chart'!$D$5:$J$5))-INDEX('AMBA Radiation Loss Chart'!$D$6:$J$20,MATCH(INDEX('AMBA Radiation Loss Chart'!$C$6:$C$22,MATCH(N$4,'AMBA Radiation Loss Chart'!$C$6:$C$22),1),'AMBA Radiation Loss Chart'!$C$6:$C$22),MATCH(INDEX('AMBA Radiation Loss Chart'!$D$5:$J$5,1,MATCH(N18,'AMBA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Chart'!$D$5:$J$5,1,MATCH(N18,'AMBA Radiation Loss Chart'!$D$5:$J$5)+1),'AMBA Radiation Loss Chart'!$D$5:$J$5))))/100</f>
        <v>#DIV/0!</v>
      </c>
      <c r="P18" s="31" t="e">
        <f>Proposed!S19</f>
        <v>#DIV/0!</v>
      </c>
      <c r="Q18" s="215" t="e">
        <f>IF(P18&lt;=0.2,(INDEX('AMBA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Chart'!$D$5:$J$5,1,MATCH(P18,'AMBA Radiation Loss Chart'!$D$5:$J$5)+1),'AMBA Radiation Loss Chart'!$D$5:$J$5))-INDEX('AMBA Radiation Loss Chart'!$D$6:$J$20,MATCH(INDEX('AMBA Radiation Loss Chart'!$C$6:$C$22,MATCH(P$4,'AMBA Radiation Loss Chart'!$C$6:$C$22),1),'AMBA Radiation Loss Chart'!$C$6:$C$22),MATCH(INDEX('AMBA Radiation Loss Chart'!$D$5:$J$5,1,MATCH(P18,'AMBA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Chart'!$D$5:$J$5,1,MATCH(P18,'AMBA Radiation Loss Chart'!$D$5:$J$5)+1),'AMBA Radiation Loss Chart'!$D$5:$J$5)))-((INDEX('AMBA Radiation Loss Chart'!$D$6:$J$20,MATCH(INDEX('AMBA Radiation Loss Chart'!$C$6:$C$22,MATCH(P$4,'AMBA Radiation Loss Chart'!$C$6:$C$22)+1,1),'AMBA Radiation Loss Chart'!$C$6:$C$22),MATCH(INDEX('AMBA Radiation Loss Chart'!$D$5:$J$5,1,MATCH(P18,'AMBA Radiation Loss Chart'!$D$5:$J$5)),'AMBA Radiation Loss Chart'!$D$5:$J$5))-INDEX('AMBA Radiation Loss Chart'!$D$6:$J$20,MATCH(INDEX('AMBA Radiation Loss Chart'!$C$6:$C$22,MATCH(P$4,'AMBA Radiation Loss Chart'!$C$6:$C$22),1),'AMBA Radiation Loss Chart'!$C$6:$C$22),MATCH(INDEX('AMBA Radiation Loss Chart'!$D$5:$J$5,1,MATCH(P18,'AMBA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Chart'!$D$5:$J$5,1,MATCH(P18,'AMBA Radiation Loss Chart'!$D$5:$J$5)),'AMBA Radiation Loss Chart'!$D$5:$J$5))))/(INDEX('AMBA Radiation Loss Chart'!$D$5:$J$5,1,MATCH(P18,'AMBA Radiation Loss Chart'!$D$5:$J$5)+1)-INDEX('AMBA Radiation Loss Chart'!$D$5:$J$5,1,MATCH(P18,'AMBA Radiation Loss Chart'!$D$5:$J$5)))*(P18-INDEX('AMBA Radiation Loss Chart'!$D$5:$J$5,1,MATCH(P18,'AMBA Radiation Loss Chart'!$D$5:$J$5)+1))+((INDEX('AMBA Radiation Loss Chart'!$D$6:$J$20,MATCH(INDEX('AMBA Radiation Loss Chart'!$C$6:$C$22,MATCH(P$4,'AMBA Radiation Loss Chart'!$C$6:$C$22)+1,1),'AMBA Radiation Loss Chart'!$C$6:$C$22),MATCH(INDEX('AMBA Radiation Loss Chart'!$D$5:$J$5,1,MATCH(P18,'AMBA Radiation Loss Chart'!$D$5:$J$5)+1),'AMBA Radiation Loss Chart'!$D$5:$J$5))-INDEX('AMBA Radiation Loss Chart'!$D$6:$J$20,MATCH(INDEX('AMBA Radiation Loss Chart'!$C$6:$C$22,MATCH(P$4,'AMBA Radiation Loss Chart'!$C$6:$C$22),1),'AMBA Radiation Loss Chart'!$C$6:$C$22),MATCH(INDEX('AMBA Radiation Loss Chart'!$D$5:$J$5,1,MATCH(P18,'AMBA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Chart'!$D$5:$J$5,1,MATCH(P18,'AMBA Radiation Loss Chart'!$D$5:$J$5)+1),'AMBA Radiation Loss Chart'!$D$5:$J$5))))/100</f>
        <v>#DIV/0!</v>
      </c>
      <c r="R18" s="254" t="e">
        <f>Proposed!Z19</f>
        <v>#DIV/0!</v>
      </c>
      <c r="S18" s="60" t="e">
        <f>IF(R18&lt;=0.2,(INDEX('AMBA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Chart'!$D$5:$J$5,1,MATCH(R18,'AMBA Radiation Loss Chart'!$D$5:$J$5)+1),'AMBA Radiation Loss Chart'!$D$5:$J$5))-INDEX('AMBA Radiation Loss Chart'!$D$6:$J$20,MATCH(INDEX('AMBA Radiation Loss Chart'!$C$6:$C$22,MATCH(R$4,'AMBA Radiation Loss Chart'!$C$6:$C$22),1),'AMBA Radiation Loss Chart'!$C$6:$C$22),MATCH(INDEX('AMBA Radiation Loss Chart'!$D$5:$J$5,1,MATCH(R18,'AMBA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Chart'!$D$5:$J$5,1,MATCH(R18,'AMBA Radiation Loss Chart'!$D$5:$J$5)+1),'AMBA Radiation Loss Chart'!$D$5:$J$5)))-((INDEX('AMBA Radiation Loss Chart'!$D$6:$J$20,MATCH(INDEX('AMBA Radiation Loss Chart'!$C$6:$C$22,MATCH(R$4,'AMBA Radiation Loss Chart'!$C$6:$C$22)+1,1),'AMBA Radiation Loss Chart'!$C$6:$C$22),MATCH(INDEX('AMBA Radiation Loss Chart'!$D$5:$J$5,1,MATCH(R18,'AMBA Radiation Loss Chart'!$D$5:$J$5)),'AMBA Radiation Loss Chart'!$D$5:$J$5))-INDEX('AMBA Radiation Loss Chart'!$D$6:$J$20,MATCH(INDEX('AMBA Radiation Loss Chart'!$C$6:$C$22,MATCH(R$4,'AMBA Radiation Loss Chart'!$C$6:$C$22),1),'AMBA Radiation Loss Chart'!$C$6:$C$22),MATCH(INDEX('AMBA Radiation Loss Chart'!$D$5:$J$5,1,MATCH(R18,'AMBA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Chart'!$D$5:$J$5,1,MATCH(R18,'AMBA Radiation Loss Chart'!$D$5:$J$5)),'AMBA Radiation Loss Chart'!$D$5:$J$5))))/(INDEX('AMBA Radiation Loss Chart'!$D$5:$J$5,1,MATCH(R18,'AMBA Radiation Loss Chart'!$D$5:$J$5)+1)-INDEX('AMBA Radiation Loss Chart'!$D$5:$J$5,1,MATCH(R18,'AMBA Radiation Loss Chart'!$D$5:$J$5)))*(R18-INDEX('AMBA Radiation Loss Chart'!$D$5:$J$5,1,MATCH(R18,'AMBA Radiation Loss Chart'!$D$5:$J$5)+1))+((INDEX('AMBA Radiation Loss Chart'!$D$6:$J$20,MATCH(INDEX('AMBA Radiation Loss Chart'!$C$6:$C$22,MATCH(R$4,'AMBA Radiation Loss Chart'!$C$6:$C$22)+1,1),'AMBA Radiation Loss Chart'!$C$6:$C$22),MATCH(INDEX('AMBA Radiation Loss Chart'!$D$5:$J$5,1,MATCH(R18,'AMBA Radiation Loss Chart'!$D$5:$J$5)+1),'AMBA Radiation Loss Chart'!$D$5:$J$5))-INDEX('AMBA Radiation Loss Chart'!$D$6:$J$20,MATCH(INDEX('AMBA Radiation Loss Chart'!$C$6:$C$22,MATCH(R$4,'AMBA Radiation Loss Chart'!$C$6:$C$22),1),'AMBA Radiation Loss Chart'!$C$6:$C$22),MATCH(INDEX('AMBA Radiation Loss Chart'!$D$5:$J$5,1,MATCH(R18,'AMBA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Chart'!$D$5:$J$5,1,MATCH(R18,'AMBA Radiation Loss Chart'!$D$5:$J$5)+1),'AMBA Radiation Loss Chart'!$D$5:$J$5))))/100</f>
        <v>#DIV/0!</v>
      </c>
    </row>
    <row r="19" spans="2:19">
      <c r="B19" s="253">
        <v>55</v>
      </c>
      <c r="C19" s="39">
        <v>674</v>
      </c>
      <c r="D19" s="36">
        <f>Baseline!E20</f>
        <v>0</v>
      </c>
      <c r="E19" s="57" t="e">
        <f>IF(D19&lt;=0.2,(INDEX('AMBA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Chart'!$D$5:$J$5,1,MATCH(D19,'AMBA Radiation Loss Chart'!$D$5:$J$5)+1),'AMBA Radiation Loss Chart'!$D$5:$J$5))-INDEX('AMBA Radiation Loss Chart'!$D$6:$J$20,MATCH(INDEX('AMBA Radiation Loss Chart'!$C$6:$C$22,MATCH(D$4,'AMBA Radiation Loss Chart'!$C$6:$C$22),1),'AMBA Radiation Loss Chart'!$C$6:$C$22),MATCH(INDEX('AMBA Radiation Loss Chart'!$D$5:$J$5,1,MATCH(D19,'AMBA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Chart'!$D$5:$J$5,1,MATCH(D19,'AMBA Radiation Loss Chart'!$D$5:$J$5)+1),'AMBA Radiation Loss Chart'!$D$5:$J$5)))-((INDEX('AMBA Radiation Loss Chart'!$D$6:$J$20,MATCH(INDEX('AMBA Radiation Loss Chart'!$C$6:$C$22,MATCH(D$4,'AMBA Radiation Loss Chart'!$C$6:$C$22)+1,1),'AMBA Radiation Loss Chart'!$C$6:$C$22),MATCH(INDEX('AMBA Radiation Loss Chart'!$D$5:$J$5,1,MATCH(D19,'AMBA Radiation Loss Chart'!$D$5:$J$5)),'AMBA Radiation Loss Chart'!$D$5:$J$5))-INDEX('AMBA Radiation Loss Chart'!$D$6:$J$20,MATCH(INDEX('AMBA Radiation Loss Chart'!$C$6:$C$22,MATCH(D$4,'AMBA Radiation Loss Chart'!$C$6:$C$22),1),'AMBA Radiation Loss Chart'!$C$6:$C$22),MATCH(INDEX('AMBA Radiation Loss Chart'!$D$5:$J$5,1,MATCH(D19,'AMBA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Chart'!$D$5:$J$5,1,MATCH(D19,'AMBA Radiation Loss Chart'!$D$5:$J$5)),'AMBA Radiation Loss Chart'!$D$5:$J$5))))/(INDEX('AMBA Radiation Loss Chart'!$D$5:$J$5,1,MATCH(D19,'AMBA Radiation Loss Chart'!$D$5:$J$5)+1)-INDEX('AMBA Radiation Loss Chart'!$D$5:$J$5,1,MATCH(D19,'AMBA Radiation Loss Chart'!$D$5:$J$5)))*(D19-INDEX('AMBA Radiation Loss Chart'!$D$5:$J$5,1,MATCH(D19,'AMBA Radiation Loss Chart'!$D$5:$J$5)+1))+((INDEX('AMBA Radiation Loss Chart'!$D$6:$J$20,MATCH(INDEX('AMBA Radiation Loss Chart'!$C$6:$C$22,MATCH(D$4,'AMBA Radiation Loss Chart'!$C$6:$C$22)+1,1),'AMBA Radiation Loss Chart'!$C$6:$C$22),MATCH(INDEX('AMBA Radiation Loss Chart'!$D$5:$J$5,1,MATCH(D19,'AMBA Radiation Loss Chart'!$D$5:$J$5)+1),'AMBA Radiation Loss Chart'!$D$5:$J$5))-INDEX('AMBA Radiation Loss Chart'!$D$6:$J$20,MATCH(INDEX('AMBA Radiation Loss Chart'!$C$6:$C$22,MATCH(D$4,'AMBA Radiation Loss Chart'!$C$6:$C$22),1),'AMBA Radiation Loss Chart'!$C$6:$C$22),MATCH(INDEX('AMBA Radiation Loss Chart'!$D$5:$J$5,1,MATCH(D19,'AMBA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Chart'!$D$5:$J$5,1,MATCH(D19,'AMBA Radiation Loss Chart'!$D$5:$J$5)+1),'AMBA Radiation Loss Chart'!$D$5:$J$5))))/100</f>
        <v>#N/A</v>
      </c>
      <c r="F19" s="31">
        <f>Baseline!L20</f>
        <v>0</v>
      </c>
      <c r="G19" s="57" t="e">
        <f>IF(F19&lt;=0.2,(INDEX('AMBA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Chart'!$D$5:$J$5,1,MATCH(F19,'AMBA Radiation Loss Chart'!$D$5:$J$5)+1),'AMBA Radiation Loss Chart'!$D$5:$J$5))-INDEX('AMBA Radiation Loss Chart'!$D$6:$J$20,MATCH(INDEX('AMBA Radiation Loss Chart'!$C$6:$C$22,MATCH(F$4,'AMBA Radiation Loss Chart'!$C$6:$C$22),1),'AMBA Radiation Loss Chart'!$C$6:$C$22),MATCH(INDEX('AMBA Radiation Loss Chart'!$D$5:$J$5,1,MATCH(F19,'AMBA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Chart'!$D$5:$J$5,1,MATCH(F19,'AMBA Radiation Loss Chart'!$D$5:$J$5)+1),'AMBA Radiation Loss Chart'!$D$5:$J$5)))-((INDEX('AMBA Radiation Loss Chart'!$D$6:$J$20,MATCH(INDEX('AMBA Radiation Loss Chart'!$C$6:$C$22,MATCH(F$4,'AMBA Radiation Loss Chart'!$C$6:$C$22)+1,1),'AMBA Radiation Loss Chart'!$C$6:$C$22),MATCH(INDEX('AMBA Radiation Loss Chart'!$D$5:$J$5,1,MATCH(F19,'AMBA Radiation Loss Chart'!$D$5:$J$5)),'AMBA Radiation Loss Chart'!$D$5:$J$5))-INDEX('AMBA Radiation Loss Chart'!$D$6:$J$20,MATCH(INDEX('AMBA Radiation Loss Chart'!$C$6:$C$22,MATCH(F$4,'AMBA Radiation Loss Chart'!$C$6:$C$22),1),'AMBA Radiation Loss Chart'!$C$6:$C$22),MATCH(INDEX('AMBA Radiation Loss Chart'!$D$5:$J$5,1,MATCH(F19,'AMBA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Chart'!$D$5:$J$5,1,MATCH(F19,'AMBA Radiation Loss Chart'!$D$5:$J$5)),'AMBA Radiation Loss Chart'!$D$5:$J$5))))/(INDEX('AMBA Radiation Loss Chart'!$D$5:$J$5,1,MATCH(F19,'AMBA Radiation Loss Chart'!$D$5:$J$5)+1)-INDEX('AMBA Radiation Loss Chart'!$D$5:$J$5,1,MATCH(F19,'AMBA Radiation Loss Chart'!$D$5:$J$5)))*(F19-INDEX('AMBA Radiation Loss Chart'!$D$5:$J$5,1,MATCH(F19,'AMBA Radiation Loss Chart'!$D$5:$J$5)+1))+((INDEX('AMBA Radiation Loss Chart'!$D$6:$J$20,MATCH(INDEX('AMBA Radiation Loss Chart'!$C$6:$C$22,MATCH(F$4,'AMBA Radiation Loss Chart'!$C$6:$C$22)+1,1),'AMBA Radiation Loss Chart'!$C$6:$C$22),MATCH(INDEX('AMBA Radiation Loss Chart'!$D$5:$J$5,1,MATCH(F19,'AMBA Radiation Loss Chart'!$D$5:$J$5)+1),'AMBA Radiation Loss Chart'!$D$5:$J$5))-INDEX('AMBA Radiation Loss Chart'!$D$6:$J$20,MATCH(INDEX('AMBA Radiation Loss Chart'!$C$6:$C$22,MATCH(F$4,'AMBA Radiation Loss Chart'!$C$6:$C$22),1),'AMBA Radiation Loss Chart'!$C$6:$C$22),MATCH(INDEX('AMBA Radiation Loss Chart'!$D$5:$J$5,1,MATCH(F19,'AMBA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Chart'!$D$5:$J$5,1,MATCH(F19,'AMBA Radiation Loss Chart'!$D$5:$J$5)+1),'AMBA Radiation Loss Chart'!$D$5:$J$5))))/100</f>
        <v>#N/A</v>
      </c>
      <c r="H19" s="31">
        <f>Baseline!S20</f>
        <v>0</v>
      </c>
      <c r="I19" s="57" t="e">
        <f>IF(H19&lt;=0.2,(INDEX('AMBA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Chart'!$D$5:$J$5,1,MATCH(H19,'AMBA Radiation Loss Chart'!$D$5:$J$5)+1),'AMBA Radiation Loss Chart'!$D$5:$J$5))-INDEX('AMBA Radiation Loss Chart'!$D$6:$J$20,MATCH(INDEX('AMBA Radiation Loss Chart'!$C$6:$C$22,MATCH(H$4,'AMBA Radiation Loss Chart'!$C$6:$C$22),1),'AMBA Radiation Loss Chart'!$C$6:$C$22),MATCH(INDEX('AMBA Radiation Loss Chart'!$D$5:$J$5,1,MATCH(H19,'AMBA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Chart'!$D$5:$J$5,1,MATCH(H19,'AMBA Radiation Loss Chart'!$D$5:$J$5)+1),'AMBA Radiation Loss Chart'!$D$5:$J$5)))-((INDEX('AMBA Radiation Loss Chart'!$D$6:$J$20,MATCH(INDEX('AMBA Radiation Loss Chart'!$C$6:$C$22,MATCH(H$4,'AMBA Radiation Loss Chart'!$C$6:$C$22)+1,1),'AMBA Radiation Loss Chart'!$C$6:$C$22),MATCH(INDEX('AMBA Radiation Loss Chart'!$D$5:$J$5,1,MATCH(H19,'AMBA Radiation Loss Chart'!$D$5:$J$5)),'AMBA Radiation Loss Chart'!$D$5:$J$5))-INDEX('AMBA Radiation Loss Chart'!$D$6:$J$20,MATCH(INDEX('AMBA Radiation Loss Chart'!$C$6:$C$22,MATCH(H$4,'AMBA Radiation Loss Chart'!$C$6:$C$22),1),'AMBA Radiation Loss Chart'!$C$6:$C$22),MATCH(INDEX('AMBA Radiation Loss Chart'!$D$5:$J$5,1,MATCH(H19,'AMBA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Chart'!$D$5:$J$5,1,MATCH(H19,'AMBA Radiation Loss Chart'!$D$5:$J$5)),'AMBA Radiation Loss Chart'!$D$5:$J$5))))/(INDEX('AMBA Radiation Loss Chart'!$D$5:$J$5,1,MATCH(H19,'AMBA Radiation Loss Chart'!$D$5:$J$5)+1)-INDEX('AMBA Radiation Loss Chart'!$D$5:$J$5,1,MATCH(H19,'AMBA Radiation Loss Chart'!$D$5:$J$5)))*(H19-INDEX('AMBA Radiation Loss Chart'!$D$5:$J$5,1,MATCH(H19,'AMBA Radiation Loss Chart'!$D$5:$J$5)+1))+((INDEX('AMBA Radiation Loss Chart'!$D$6:$J$20,MATCH(INDEX('AMBA Radiation Loss Chart'!$C$6:$C$22,MATCH(H$4,'AMBA Radiation Loss Chart'!$C$6:$C$22)+1,1),'AMBA Radiation Loss Chart'!$C$6:$C$22),MATCH(INDEX('AMBA Radiation Loss Chart'!$D$5:$J$5,1,MATCH(H19,'AMBA Radiation Loss Chart'!$D$5:$J$5)+1),'AMBA Radiation Loss Chart'!$D$5:$J$5))-INDEX('AMBA Radiation Loss Chart'!$D$6:$J$20,MATCH(INDEX('AMBA Radiation Loss Chart'!$C$6:$C$22,MATCH(H$4,'AMBA Radiation Loss Chart'!$C$6:$C$22),1),'AMBA Radiation Loss Chart'!$C$6:$C$22),MATCH(INDEX('AMBA Radiation Loss Chart'!$D$5:$J$5,1,MATCH(H19,'AMBA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Chart'!$D$5:$J$5,1,MATCH(H19,'AMBA Radiation Loss Chart'!$D$5:$J$5)+1),'AMBA Radiation Loss Chart'!$D$5:$J$5))))/100</f>
        <v>#N/A</v>
      </c>
      <c r="J19" s="254">
        <f>Baseline!Z20</f>
        <v>0</v>
      </c>
      <c r="K19" s="60" t="e">
        <f>IF(J19&lt;0.2,(INDEX('AMBA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Chart'!$D$5:$J$5,1,MATCH(J19,'AMBA Radiation Loss Chart'!$D$5:$J$5)+1),'AMBA Radiation Loss Chart'!$D$5:$J$5))-INDEX('AMBA Radiation Loss Chart'!$D$6:$J$20,MATCH(INDEX('AMBA Radiation Loss Chart'!$C$6:$C$22,MATCH(J$4,'AMBA Radiation Loss Chart'!$C$6:$C$22),1),'AMBA Radiation Loss Chart'!$C$6:$C$22),MATCH(INDEX('AMBA Radiation Loss Chart'!$D$5:$J$5,1,MATCH(J19,'AMBA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Chart'!$D$5:$J$5,1,MATCH(J19,'AMBA Radiation Loss Chart'!$D$5:$J$5)+1),'AMBA Radiation Loss Chart'!$D$5:$J$5)))-((INDEX('AMBA Radiation Loss Chart'!$D$6:$J$20,MATCH(INDEX('AMBA Radiation Loss Chart'!$C$6:$C$22,MATCH(J$4,'AMBA Radiation Loss Chart'!$C$6:$C$22)+1,1),'AMBA Radiation Loss Chart'!$C$6:$C$22),MATCH(INDEX('AMBA Radiation Loss Chart'!$D$5:$J$5,1,MATCH(J19,'AMBA Radiation Loss Chart'!$D$5:$J$5)),'AMBA Radiation Loss Chart'!$D$5:$J$5))-INDEX('AMBA Radiation Loss Chart'!$D$6:$J$20,MATCH(INDEX('AMBA Radiation Loss Chart'!$C$6:$C$22,MATCH(J$4,'AMBA Radiation Loss Chart'!$C$6:$C$22),1),'AMBA Radiation Loss Chart'!$C$6:$C$22),MATCH(INDEX('AMBA Radiation Loss Chart'!$D$5:$J$5,1,MATCH(J19,'AMBA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Chart'!$D$5:$J$5,1,MATCH(J19,'AMBA Radiation Loss Chart'!$D$5:$J$5)),'AMBA Radiation Loss Chart'!$D$5:$J$5))))/(INDEX('AMBA Radiation Loss Chart'!$D$5:$J$5,1,MATCH(J19,'AMBA Radiation Loss Chart'!$D$5:$J$5)+1)-INDEX('AMBA Radiation Loss Chart'!$D$5:$J$5,1,MATCH(J19,'AMBA Radiation Loss Chart'!$D$5:$J$5)))*(J19-INDEX('AMBA Radiation Loss Chart'!$D$5:$J$5,1,MATCH(J19,'AMBA Radiation Loss Chart'!$D$5:$J$5)+1))+((INDEX('AMBA Radiation Loss Chart'!$D$6:$J$20,MATCH(INDEX('AMBA Radiation Loss Chart'!$C$6:$C$22,MATCH(J$4,'AMBA Radiation Loss Chart'!$C$6:$C$22)+1,1),'AMBA Radiation Loss Chart'!$C$6:$C$22),MATCH(INDEX('AMBA Radiation Loss Chart'!$D$5:$J$5,1,MATCH(J19,'AMBA Radiation Loss Chart'!$D$5:$J$5)+1),'AMBA Radiation Loss Chart'!$D$5:$J$5))-INDEX('AMBA Radiation Loss Chart'!$D$6:$J$20,MATCH(INDEX('AMBA Radiation Loss Chart'!$C$6:$C$22,MATCH(J$4,'AMBA Radiation Loss Chart'!$C$6:$C$22),1),'AMBA Radiation Loss Chart'!$C$6:$C$22),MATCH(INDEX('AMBA Radiation Loss Chart'!$D$5:$J$5,1,MATCH(J19,'AMBA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Chart'!$D$5:$J$5,1,MATCH(J19,'AMBA Radiation Loss Chart'!$D$5:$J$5)+1),'AMBA Radiation Loss Chart'!$D$5:$J$5))))/100</f>
        <v>#N/A</v>
      </c>
      <c r="L19" s="36" t="e">
        <f>Proposed!E20</f>
        <v>#DIV/0!</v>
      </c>
      <c r="M19" s="57" t="e">
        <f>IF(L19&lt;=0.2,(INDEX('AMBA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Chart'!$D$5:$J$5,1,MATCH(L19,'AMBA Radiation Loss Chart'!$D$5:$J$5)+1),'AMBA Radiation Loss Chart'!$D$5:$J$5))-INDEX('AMBA Radiation Loss Chart'!$D$6:$J$20,MATCH(INDEX('AMBA Radiation Loss Chart'!$C$6:$C$22,MATCH(L$4,'AMBA Radiation Loss Chart'!$C$6:$C$22),1),'AMBA Radiation Loss Chart'!$C$6:$C$22),MATCH(INDEX('AMBA Radiation Loss Chart'!$D$5:$J$5,1,MATCH(L19,'AMBA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Chart'!$D$5:$J$5,1,MATCH(L19,'AMBA Radiation Loss Chart'!$D$5:$J$5)+1),'AMBA Radiation Loss Chart'!$D$5:$J$5)))-((INDEX('AMBA Radiation Loss Chart'!$D$6:$J$20,MATCH(INDEX('AMBA Radiation Loss Chart'!$C$6:$C$22,MATCH(L$4,'AMBA Radiation Loss Chart'!$C$6:$C$22)+1,1),'AMBA Radiation Loss Chart'!$C$6:$C$22),MATCH(INDEX('AMBA Radiation Loss Chart'!$D$5:$J$5,1,MATCH(L19,'AMBA Radiation Loss Chart'!$D$5:$J$5)),'AMBA Radiation Loss Chart'!$D$5:$J$5))-INDEX('AMBA Radiation Loss Chart'!$D$6:$J$20,MATCH(INDEX('AMBA Radiation Loss Chart'!$C$6:$C$22,MATCH(L$4,'AMBA Radiation Loss Chart'!$C$6:$C$22),1),'AMBA Radiation Loss Chart'!$C$6:$C$22),MATCH(INDEX('AMBA Radiation Loss Chart'!$D$5:$J$5,1,MATCH(L19,'AMBA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Chart'!$D$5:$J$5,1,MATCH(L19,'AMBA Radiation Loss Chart'!$D$5:$J$5)),'AMBA Radiation Loss Chart'!$D$5:$J$5))))/(INDEX('AMBA Radiation Loss Chart'!$D$5:$J$5,1,MATCH(L19,'AMBA Radiation Loss Chart'!$D$5:$J$5)+1)-INDEX('AMBA Radiation Loss Chart'!$D$5:$J$5,1,MATCH(L19,'AMBA Radiation Loss Chart'!$D$5:$J$5)))*(L19-INDEX('AMBA Radiation Loss Chart'!$D$5:$J$5,1,MATCH(L19,'AMBA Radiation Loss Chart'!$D$5:$J$5)+1))+((INDEX('AMBA Radiation Loss Chart'!$D$6:$J$20,MATCH(INDEX('AMBA Radiation Loss Chart'!$C$6:$C$22,MATCH(L$4,'AMBA Radiation Loss Chart'!$C$6:$C$22)+1,1),'AMBA Radiation Loss Chart'!$C$6:$C$22),MATCH(INDEX('AMBA Radiation Loss Chart'!$D$5:$J$5,1,MATCH(L19,'AMBA Radiation Loss Chart'!$D$5:$J$5)+1),'AMBA Radiation Loss Chart'!$D$5:$J$5))-INDEX('AMBA Radiation Loss Chart'!$D$6:$J$20,MATCH(INDEX('AMBA Radiation Loss Chart'!$C$6:$C$22,MATCH(L$4,'AMBA Radiation Loss Chart'!$C$6:$C$22),1),'AMBA Radiation Loss Chart'!$C$6:$C$22),MATCH(INDEX('AMBA Radiation Loss Chart'!$D$5:$J$5,1,MATCH(L19,'AMBA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Chart'!$D$5:$J$5,1,MATCH(L19,'AMBA Radiation Loss Chart'!$D$5:$J$5)+1),'AMBA Radiation Loss Chart'!$D$5:$J$5))))/100</f>
        <v>#DIV/0!</v>
      </c>
      <c r="N19" s="31" t="e">
        <f>Proposed!L20</f>
        <v>#DIV/0!</v>
      </c>
      <c r="O19" s="57" t="e">
        <f>IF(N19&lt;=0.2,(INDEX('AMBA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Chart'!$D$5:$J$5,1,MATCH(N19,'AMBA Radiation Loss Chart'!$D$5:$J$5)+1),'AMBA Radiation Loss Chart'!$D$5:$J$5))-INDEX('AMBA Radiation Loss Chart'!$D$6:$J$20,MATCH(INDEX('AMBA Radiation Loss Chart'!$C$6:$C$22,MATCH(N$4,'AMBA Radiation Loss Chart'!$C$6:$C$22),1),'AMBA Radiation Loss Chart'!$C$6:$C$22),MATCH(INDEX('AMBA Radiation Loss Chart'!$D$5:$J$5,1,MATCH(N19,'AMBA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Chart'!$D$5:$J$5,1,MATCH(N19,'AMBA Radiation Loss Chart'!$D$5:$J$5)+1),'AMBA Radiation Loss Chart'!$D$5:$J$5)))-((INDEX('AMBA Radiation Loss Chart'!$D$6:$J$20,MATCH(INDEX('AMBA Radiation Loss Chart'!$C$6:$C$22,MATCH(N$4,'AMBA Radiation Loss Chart'!$C$6:$C$22)+1,1),'AMBA Radiation Loss Chart'!$C$6:$C$22),MATCH(INDEX('AMBA Radiation Loss Chart'!$D$5:$J$5,1,MATCH(N19,'AMBA Radiation Loss Chart'!$D$5:$J$5)),'AMBA Radiation Loss Chart'!$D$5:$J$5))-INDEX('AMBA Radiation Loss Chart'!$D$6:$J$20,MATCH(INDEX('AMBA Radiation Loss Chart'!$C$6:$C$22,MATCH(N$4,'AMBA Radiation Loss Chart'!$C$6:$C$22),1),'AMBA Radiation Loss Chart'!$C$6:$C$22),MATCH(INDEX('AMBA Radiation Loss Chart'!$D$5:$J$5,1,MATCH(N19,'AMBA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Chart'!$D$5:$J$5,1,MATCH(N19,'AMBA Radiation Loss Chart'!$D$5:$J$5)),'AMBA Radiation Loss Chart'!$D$5:$J$5))))/(INDEX('AMBA Radiation Loss Chart'!$D$5:$J$5,1,MATCH(N19,'AMBA Radiation Loss Chart'!$D$5:$J$5)+1)-INDEX('AMBA Radiation Loss Chart'!$D$5:$J$5,1,MATCH(N19,'AMBA Radiation Loss Chart'!$D$5:$J$5)))*(N19-INDEX('AMBA Radiation Loss Chart'!$D$5:$J$5,1,MATCH(N19,'AMBA Radiation Loss Chart'!$D$5:$J$5)+1))+((INDEX('AMBA Radiation Loss Chart'!$D$6:$J$20,MATCH(INDEX('AMBA Radiation Loss Chart'!$C$6:$C$22,MATCH(N$4,'AMBA Radiation Loss Chart'!$C$6:$C$22)+1,1),'AMBA Radiation Loss Chart'!$C$6:$C$22),MATCH(INDEX('AMBA Radiation Loss Chart'!$D$5:$J$5,1,MATCH(N19,'AMBA Radiation Loss Chart'!$D$5:$J$5)+1),'AMBA Radiation Loss Chart'!$D$5:$J$5))-INDEX('AMBA Radiation Loss Chart'!$D$6:$J$20,MATCH(INDEX('AMBA Radiation Loss Chart'!$C$6:$C$22,MATCH(N$4,'AMBA Radiation Loss Chart'!$C$6:$C$22),1),'AMBA Radiation Loss Chart'!$C$6:$C$22),MATCH(INDEX('AMBA Radiation Loss Chart'!$D$5:$J$5,1,MATCH(N19,'AMBA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Chart'!$D$5:$J$5,1,MATCH(N19,'AMBA Radiation Loss Chart'!$D$5:$J$5)+1),'AMBA Radiation Loss Chart'!$D$5:$J$5))))/100</f>
        <v>#DIV/0!</v>
      </c>
      <c r="P19" s="31" t="e">
        <f>Proposed!S20</f>
        <v>#DIV/0!</v>
      </c>
      <c r="Q19" s="215" t="e">
        <f>IF(P19&lt;=0.2,(INDEX('AMBA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Chart'!$D$5:$J$5,1,MATCH(P19,'AMBA Radiation Loss Chart'!$D$5:$J$5)+1),'AMBA Radiation Loss Chart'!$D$5:$J$5))-INDEX('AMBA Radiation Loss Chart'!$D$6:$J$20,MATCH(INDEX('AMBA Radiation Loss Chart'!$C$6:$C$22,MATCH(P$4,'AMBA Radiation Loss Chart'!$C$6:$C$22),1),'AMBA Radiation Loss Chart'!$C$6:$C$22),MATCH(INDEX('AMBA Radiation Loss Chart'!$D$5:$J$5,1,MATCH(P19,'AMBA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Chart'!$D$5:$J$5,1,MATCH(P19,'AMBA Radiation Loss Chart'!$D$5:$J$5)+1),'AMBA Radiation Loss Chart'!$D$5:$J$5)))-((INDEX('AMBA Radiation Loss Chart'!$D$6:$J$20,MATCH(INDEX('AMBA Radiation Loss Chart'!$C$6:$C$22,MATCH(P$4,'AMBA Radiation Loss Chart'!$C$6:$C$22)+1,1),'AMBA Radiation Loss Chart'!$C$6:$C$22),MATCH(INDEX('AMBA Radiation Loss Chart'!$D$5:$J$5,1,MATCH(P19,'AMBA Radiation Loss Chart'!$D$5:$J$5)),'AMBA Radiation Loss Chart'!$D$5:$J$5))-INDEX('AMBA Radiation Loss Chart'!$D$6:$J$20,MATCH(INDEX('AMBA Radiation Loss Chart'!$C$6:$C$22,MATCH(P$4,'AMBA Radiation Loss Chart'!$C$6:$C$22),1),'AMBA Radiation Loss Chart'!$C$6:$C$22),MATCH(INDEX('AMBA Radiation Loss Chart'!$D$5:$J$5,1,MATCH(P19,'AMBA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Chart'!$D$5:$J$5,1,MATCH(P19,'AMBA Radiation Loss Chart'!$D$5:$J$5)),'AMBA Radiation Loss Chart'!$D$5:$J$5))))/(INDEX('AMBA Radiation Loss Chart'!$D$5:$J$5,1,MATCH(P19,'AMBA Radiation Loss Chart'!$D$5:$J$5)+1)-INDEX('AMBA Radiation Loss Chart'!$D$5:$J$5,1,MATCH(P19,'AMBA Radiation Loss Chart'!$D$5:$J$5)))*(P19-INDEX('AMBA Radiation Loss Chart'!$D$5:$J$5,1,MATCH(P19,'AMBA Radiation Loss Chart'!$D$5:$J$5)+1))+((INDEX('AMBA Radiation Loss Chart'!$D$6:$J$20,MATCH(INDEX('AMBA Radiation Loss Chart'!$C$6:$C$22,MATCH(P$4,'AMBA Radiation Loss Chart'!$C$6:$C$22)+1,1),'AMBA Radiation Loss Chart'!$C$6:$C$22),MATCH(INDEX('AMBA Radiation Loss Chart'!$D$5:$J$5,1,MATCH(P19,'AMBA Radiation Loss Chart'!$D$5:$J$5)+1),'AMBA Radiation Loss Chart'!$D$5:$J$5))-INDEX('AMBA Radiation Loss Chart'!$D$6:$J$20,MATCH(INDEX('AMBA Radiation Loss Chart'!$C$6:$C$22,MATCH(P$4,'AMBA Radiation Loss Chart'!$C$6:$C$22),1),'AMBA Radiation Loss Chart'!$C$6:$C$22),MATCH(INDEX('AMBA Radiation Loss Chart'!$D$5:$J$5,1,MATCH(P19,'AMBA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Chart'!$D$5:$J$5,1,MATCH(P19,'AMBA Radiation Loss Chart'!$D$5:$J$5)+1),'AMBA Radiation Loss Chart'!$D$5:$J$5))))/100</f>
        <v>#DIV/0!</v>
      </c>
      <c r="R19" s="254" t="e">
        <f>Proposed!Z20</f>
        <v>#DIV/0!</v>
      </c>
      <c r="S19" s="60" t="e">
        <f>IF(R19&lt;=0.2,(INDEX('AMBA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Chart'!$D$5:$J$5,1,MATCH(R19,'AMBA Radiation Loss Chart'!$D$5:$J$5)+1),'AMBA Radiation Loss Chart'!$D$5:$J$5))-INDEX('AMBA Radiation Loss Chart'!$D$6:$J$20,MATCH(INDEX('AMBA Radiation Loss Chart'!$C$6:$C$22,MATCH(R$4,'AMBA Radiation Loss Chart'!$C$6:$C$22),1),'AMBA Radiation Loss Chart'!$C$6:$C$22),MATCH(INDEX('AMBA Radiation Loss Chart'!$D$5:$J$5,1,MATCH(R19,'AMBA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Chart'!$D$5:$J$5,1,MATCH(R19,'AMBA Radiation Loss Chart'!$D$5:$J$5)+1),'AMBA Radiation Loss Chart'!$D$5:$J$5)))-((INDEX('AMBA Radiation Loss Chart'!$D$6:$J$20,MATCH(INDEX('AMBA Radiation Loss Chart'!$C$6:$C$22,MATCH(R$4,'AMBA Radiation Loss Chart'!$C$6:$C$22)+1,1),'AMBA Radiation Loss Chart'!$C$6:$C$22),MATCH(INDEX('AMBA Radiation Loss Chart'!$D$5:$J$5,1,MATCH(R19,'AMBA Radiation Loss Chart'!$D$5:$J$5)),'AMBA Radiation Loss Chart'!$D$5:$J$5))-INDEX('AMBA Radiation Loss Chart'!$D$6:$J$20,MATCH(INDEX('AMBA Radiation Loss Chart'!$C$6:$C$22,MATCH(R$4,'AMBA Radiation Loss Chart'!$C$6:$C$22),1),'AMBA Radiation Loss Chart'!$C$6:$C$22),MATCH(INDEX('AMBA Radiation Loss Chart'!$D$5:$J$5,1,MATCH(R19,'AMBA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Chart'!$D$5:$J$5,1,MATCH(R19,'AMBA Radiation Loss Chart'!$D$5:$J$5)),'AMBA Radiation Loss Chart'!$D$5:$J$5))))/(INDEX('AMBA Radiation Loss Chart'!$D$5:$J$5,1,MATCH(R19,'AMBA Radiation Loss Chart'!$D$5:$J$5)+1)-INDEX('AMBA Radiation Loss Chart'!$D$5:$J$5,1,MATCH(R19,'AMBA Radiation Loss Chart'!$D$5:$J$5)))*(R19-INDEX('AMBA Radiation Loss Chart'!$D$5:$J$5,1,MATCH(R19,'AMBA Radiation Loss Chart'!$D$5:$J$5)+1))+((INDEX('AMBA Radiation Loss Chart'!$D$6:$J$20,MATCH(INDEX('AMBA Radiation Loss Chart'!$C$6:$C$22,MATCH(R$4,'AMBA Radiation Loss Chart'!$C$6:$C$22)+1,1),'AMBA Radiation Loss Chart'!$C$6:$C$22),MATCH(INDEX('AMBA Radiation Loss Chart'!$D$5:$J$5,1,MATCH(R19,'AMBA Radiation Loss Chart'!$D$5:$J$5)+1),'AMBA Radiation Loss Chart'!$D$5:$J$5))-INDEX('AMBA Radiation Loss Chart'!$D$6:$J$20,MATCH(INDEX('AMBA Radiation Loss Chart'!$C$6:$C$22,MATCH(R$4,'AMBA Radiation Loss Chart'!$C$6:$C$22),1),'AMBA Radiation Loss Chart'!$C$6:$C$22),MATCH(INDEX('AMBA Radiation Loss Chart'!$D$5:$J$5,1,MATCH(R19,'AMBA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Chart'!$D$5:$J$5,1,MATCH(R19,'AMBA Radiation Loss Chart'!$D$5:$J$5)+1),'AMBA Radiation Loss Chart'!$D$5:$J$5))))/100</f>
        <v>#DIV/0!</v>
      </c>
    </row>
    <row r="20" spans="2:19">
      <c r="B20" s="253">
        <v>60</v>
      </c>
      <c r="C20" s="39">
        <v>717</v>
      </c>
      <c r="D20" s="36">
        <f>Baseline!E21</f>
        <v>0</v>
      </c>
      <c r="E20" s="57" t="e">
        <f>IF(D20&lt;=0.2,(INDEX('AMBA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Chart'!$D$5:$J$5,1,MATCH(D20,'AMBA Radiation Loss Chart'!$D$5:$J$5)+1),'AMBA Radiation Loss Chart'!$D$5:$J$5))-INDEX('AMBA Radiation Loss Chart'!$D$6:$J$20,MATCH(INDEX('AMBA Radiation Loss Chart'!$C$6:$C$22,MATCH(D$4,'AMBA Radiation Loss Chart'!$C$6:$C$22),1),'AMBA Radiation Loss Chart'!$C$6:$C$22),MATCH(INDEX('AMBA Radiation Loss Chart'!$D$5:$J$5,1,MATCH(D20,'AMBA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Chart'!$D$5:$J$5,1,MATCH(D20,'AMBA Radiation Loss Chart'!$D$5:$J$5)+1),'AMBA Radiation Loss Chart'!$D$5:$J$5)))-((INDEX('AMBA Radiation Loss Chart'!$D$6:$J$20,MATCH(INDEX('AMBA Radiation Loss Chart'!$C$6:$C$22,MATCH(D$4,'AMBA Radiation Loss Chart'!$C$6:$C$22)+1,1),'AMBA Radiation Loss Chart'!$C$6:$C$22),MATCH(INDEX('AMBA Radiation Loss Chart'!$D$5:$J$5,1,MATCH(D20,'AMBA Radiation Loss Chart'!$D$5:$J$5)),'AMBA Radiation Loss Chart'!$D$5:$J$5))-INDEX('AMBA Radiation Loss Chart'!$D$6:$J$20,MATCH(INDEX('AMBA Radiation Loss Chart'!$C$6:$C$22,MATCH(D$4,'AMBA Radiation Loss Chart'!$C$6:$C$22),1),'AMBA Radiation Loss Chart'!$C$6:$C$22),MATCH(INDEX('AMBA Radiation Loss Chart'!$D$5:$J$5,1,MATCH(D20,'AMBA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Chart'!$D$5:$J$5,1,MATCH(D20,'AMBA Radiation Loss Chart'!$D$5:$J$5)),'AMBA Radiation Loss Chart'!$D$5:$J$5))))/(INDEX('AMBA Radiation Loss Chart'!$D$5:$J$5,1,MATCH(D20,'AMBA Radiation Loss Chart'!$D$5:$J$5)+1)-INDEX('AMBA Radiation Loss Chart'!$D$5:$J$5,1,MATCH(D20,'AMBA Radiation Loss Chart'!$D$5:$J$5)))*(D20-INDEX('AMBA Radiation Loss Chart'!$D$5:$J$5,1,MATCH(D20,'AMBA Radiation Loss Chart'!$D$5:$J$5)+1))+((INDEX('AMBA Radiation Loss Chart'!$D$6:$J$20,MATCH(INDEX('AMBA Radiation Loss Chart'!$C$6:$C$22,MATCH(D$4,'AMBA Radiation Loss Chart'!$C$6:$C$22)+1,1),'AMBA Radiation Loss Chart'!$C$6:$C$22),MATCH(INDEX('AMBA Radiation Loss Chart'!$D$5:$J$5,1,MATCH(D20,'AMBA Radiation Loss Chart'!$D$5:$J$5)+1),'AMBA Radiation Loss Chart'!$D$5:$J$5))-INDEX('AMBA Radiation Loss Chart'!$D$6:$J$20,MATCH(INDEX('AMBA Radiation Loss Chart'!$C$6:$C$22,MATCH(D$4,'AMBA Radiation Loss Chart'!$C$6:$C$22),1),'AMBA Radiation Loss Chart'!$C$6:$C$22),MATCH(INDEX('AMBA Radiation Loss Chart'!$D$5:$J$5,1,MATCH(D20,'AMBA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Chart'!$D$5:$J$5,1,MATCH(D20,'AMBA Radiation Loss Chart'!$D$5:$J$5)+1),'AMBA Radiation Loss Chart'!$D$5:$J$5))))/100</f>
        <v>#N/A</v>
      </c>
      <c r="F20" s="31">
        <f>Baseline!L21</f>
        <v>0</v>
      </c>
      <c r="G20" s="57" t="e">
        <f>IF(F20&lt;=0.2,(INDEX('AMBA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Chart'!$D$5:$J$5,1,MATCH(F20,'AMBA Radiation Loss Chart'!$D$5:$J$5)+1),'AMBA Radiation Loss Chart'!$D$5:$J$5))-INDEX('AMBA Radiation Loss Chart'!$D$6:$J$20,MATCH(INDEX('AMBA Radiation Loss Chart'!$C$6:$C$22,MATCH(F$4,'AMBA Radiation Loss Chart'!$C$6:$C$22),1),'AMBA Radiation Loss Chart'!$C$6:$C$22),MATCH(INDEX('AMBA Radiation Loss Chart'!$D$5:$J$5,1,MATCH(F20,'AMBA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Chart'!$D$5:$J$5,1,MATCH(F20,'AMBA Radiation Loss Chart'!$D$5:$J$5)+1),'AMBA Radiation Loss Chart'!$D$5:$J$5)))-((INDEX('AMBA Radiation Loss Chart'!$D$6:$J$20,MATCH(INDEX('AMBA Radiation Loss Chart'!$C$6:$C$22,MATCH(F$4,'AMBA Radiation Loss Chart'!$C$6:$C$22)+1,1),'AMBA Radiation Loss Chart'!$C$6:$C$22),MATCH(INDEX('AMBA Radiation Loss Chart'!$D$5:$J$5,1,MATCH(F20,'AMBA Radiation Loss Chart'!$D$5:$J$5)),'AMBA Radiation Loss Chart'!$D$5:$J$5))-INDEX('AMBA Radiation Loss Chart'!$D$6:$J$20,MATCH(INDEX('AMBA Radiation Loss Chart'!$C$6:$C$22,MATCH(F$4,'AMBA Radiation Loss Chart'!$C$6:$C$22),1),'AMBA Radiation Loss Chart'!$C$6:$C$22),MATCH(INDEX('AMBA Radiation Loss Chart'!$D$5:$J$5,1,MATCH(F20,'AMBA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Chart'!$D$5:$J$5,1,MATCH(F20,'AMBA Radiation Loss Chart'!$D$5:$J$5)),'AMBA Radiation Loss Chart'!$D$5:$J$5))))/(INDEX('AMBA Radiation Loss Chart'!$D$5:$J$5,1,MATCH(F20,'AMBA Radiation Loss Chart'!$D$5:$J$5)+1)-INDEX('AMBA Radiation Loss Chart'!$D$5:$J$5,1,MATCH(F20,'AMBA Radiation Loss Chart'!$D$5:$J$5)))*(F20-INDEX('AMBA Radiation Loss Chart'!$D$5:$J$5,1,MATCH(F20,'AMBA Radiation Loss Chart'!$D$5:$J$5)+1))+((INDEX('AMBA Radiation Loss Chart'!$D$6:$J$20,MATCH(INDEX('AMBA Radiation Loss Chart'!$C$6:$C$22,MATCH(F$4,'AMBA Radiation Loss Chart'!$C$6:$C$22)+1,1),'AMBA Radiation Loss Chart'!$C$6:$C$22),MATCH(INDEX('AMBA Radiation Loss Chart'!$D$5:$J$5,1,MATCH(F20,'AMBA Radiation Loss Chart'!$D$5:$J$5)+1),'AMBA Radiation Loss Chart'!$D$5:$J$5))-INDEX('AMBA Radiation Loss Chart'!$D$6:$J$20,MATCH(INDEX('AMBA Radiation Loss Chart'!$C$6:$C$22,MATCH(F$4,'AMBA Radiation Loss Chart'!$C$6:$C$22),1),'AMBA Radiation Loss Chart'!$C$6:$C$22),MATCH(INDEX('AMBA Radiation Loss Chart'!$D$5:$J$5,1,MATCH(F20,'AMBA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Chart'!$D$5:$J$5,1,MATCH(F20,'AMBA Radiation Loss Chart'!$D$5:$J$5)+1),'AMBA Radiation Loss Chart'!$D$5:$J$5))))/100</f>
        <v>#N/A</v>
      </c>
      <c r="H20" s="31">
        <f>Baseline!S21</f>
        <v>0</v>
      </c>
      <c r="I20" s="57" t="e">
        <f>IF(H20&lt;=0.2,(INDEX('AMBA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Chart'!$D$5:$J$5,1,MATCH(H20,'AMBA Radiation Loss Chart'!$D$5:$J$5)+1),'AMBA Radiation Loss Chart'!$D$5:$J$5))-INDEX('AMBA Radiation Loss Chart'!$D$6:$J$20,MATCH(INDEX('AMBA Radiation Loss Chart'!$C$6:$C$22,MATCH(H$4,'AMBA Radiation Loss Chart'!$C$6:$C$22),1),'AMBA Radiation Loss Chart'!$C$6:$C$22),MATCH(INDEX('AMBA Radiation Loss Chart'!$D$5:$J$5,1,MATCH(H20,'AMBA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Chart'!$D$5:$J$5,1,MATCH(H20,'AMBA Radiation Loss Chart'!$D$5:$J$5)+1),'AMBA Radiation Loss Chart'!$D$5:$J$5)))-((INDEX('AMBA Radiation Loss Chart'!$D$6:$J$20,MATCH(INDEX('AMBA Radiation Loss Chart'!$C$6:$C$22,MATCH(H$4,'AMBA Radiation Loss Chart'!$C$6:$C$22)+1,1),'AMBA Radiation Loss Chart'!$C$6:$C$22),MATCH(INDEX('AMBA Radiation Loss Chart'!$D$5:$J$5,1,MATCH(H20,'AMBA Radiation Loss Chart'!$D$5:$J$5)),'AMBA Radiation Loss Chart'!$D$5:$J$5))-INDEX('AMBA Radiation Loss Chart'!$D$6:$J$20,MATCH(INDEX('AMBA Radiation Loss Chart'!$C$6:$C$22,MATCH(H$4,'AMBA Radiation Loss Chart'!$C$6:$C$22),1),'AMBA Radiation Loss Chart'!$C$6:$C$22),MATCH(INDEX('AMBA Radiation Loss Chart'!$D$5:$J$5,1,MATCH(H20,'AMBA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Chart'!$D$5:$J$5,1,MATCH(H20,'AMBA Radiation Loss Chart'!$D$5:$J$5)),'AMBA Radiation Loss Chart'!$D$5:$J$5))))/(INDEX('AMBA Radiation Loss Chart'!$D$5:$J$5,1,MATCH(H20,'AMBA Radiation Loss Chart'!$D$5:$J$5)+1)-INDEX('AMBA Radiation Loss Chart'!$D$5:$J$5,1,MATCH(H20,'AMBA Radiation Loss Chart'!$D$5:$J$5)))*(H20-INDEX('AMBA Radiation Loss Chart'!$D$5:$J$5,1,MATCH(H20,'AMBA Radiation Loss Chart'!$D$5:$J$5)+1))+((INDEX('AMBA Radiation Loss Chart'!$D$6:$J$20,MATCH(INDEX('AMBA Radiation Loss Chart'!$C$6:$C$22,MATCH(H$4,'AMBA Radiation Loss Chart'!$C$6:$C$22)+1,1),'AMBA Radiation Loss Chart'!$C$6:$C$22),MATCH(INDEX('AMBA Radiation Loss Chart'!$D$5:$J$5,1,MATCH(H20,'AMBA Radiation Loss Chart'!$D$5:$J$5)+1),'AMBA Radiation Loss Chart'!$D$5:$J$5))-INDEX('AMBA Radiation Loss Chart'!$D$6:$J$20,MATCH(INDEX('AMBA Radiation Loss Chart'!$C$6:$C$22,MATCH(H$4,'AMBA Radiation Loss Chart'!$C$6:$C$22),1),'AMBA Radiation Loss Chart'!$C$6:$C$22),MATCH(INDEX('AMBA Radiation Loss Chart'!$D$5:$J$5,1,MATCH(H20,'AMBA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Chart'!$D$5:$J$5,1,MATCH(H20,'AMBA Radiation Loss Chart'!$D$5:$J$5)+1),'AMBA Radiation Loss Chart'!$D$5:$J$5))))/100</f>
        <v>#N/A</v>
      </c>
      <c r="J20" s="254">
        <f>Baseline!Z21</f>
        <v>0</v>
      </c>
      <c r="K20" s="60" t="e">
        <f>IF(J20&lt;0.2,(INDEX('AMBA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Chart'!$D$5:$J$5,1,MATCH(J20,'AMBA Radiation Loss Chart'!$D$5:$J$5)+1),'AMBA Radiation Loss Chart'!$D$5:$J$5))-INDEX('AMBA Radiation Loss Chart'!$D$6:$J$20,MATCH(INDEX('AMBA Radiation Loss Chart'!$C$6:$C$22,MATCH(J$4,'AMBA Radiation Loss Chart'!$C$6:$C$22),1),'AMBA Radiation Loss Chart'!$C$6:$C$22),MATCH(INDEX('AMBA Radiation Loss Chart'!$D$5:$J$5,1,MATCH(J20,'AMBA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Chart'!$D$5:$J$5,1,MATCH(J20,'AMBA Radiation Loss Chart'!$D$5:$J$5)+1),'AMBA Radiation Loss Chart'!$D$5:$J$5)))-((INDEX('AMBA Radiation Loss Chart'!$D$6:$J$20,MATCH(INDEX('AMBA Radiation Loss Chart'!$C$6:$C$22,MATCH(J$4,'AMBA Radiation Loss Chart'!$C$6:$C$22)+1,1),'AMBA Radiation Loss Chart'!$C$6:$C$22),MATCH(INDEX('AMBA Radiation Loss Chart'!$D$5:$J$5,1,MATCH(J20,'AMBA Radiation Loss Chart'!$D$5:$J$5)),'AMBA Radiation Loss Chart'!$D$5:$J$5))-INDEX('AMBA Radiation Loss Chart'!$D$6:$J$20,MATCH(INDEX('AMBA Radiation Loss Chart'!$C$6:$C$22,MATCH(J$4,'AMBA Radiation Loss Chart'!$C$6:$C$22),1),'AMBA Radiation Loss Chart'!$C$6:$C$22),MATCH(INDEX('AMBA Radiation Loss Chart'!$D$5:$J$5,1,MATCH(J20,'AMBA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Chart'!$D$5:$J$5,1,MATCH(J20,'AMBA Radiation Loss Chart'!$D$5:$J$5)),'AMBA Radiation Loss Chart'!$D$5:$J$5))))/(INDEX('AMBA Radiation Loss Chart'!$D$5:$J$5,1,MATCH(J20,'AMBA Radiation Loss Chart'!$D$5:$J$5)+1)-INDEX('AMBA Radiation Loss Chart'!$D$5:$J$5,1,MATCH(J20,'AMBA Radiation Loss Chart'!$D$5:$J$5)))*(J20-INDEX('AMBA Radiation Loss Chart'!$D$5:$J$5,1,MATCH(J20,'AMBA Radiation Loss Chart'!$D$5:$J$5)+1))+((INDEX('AMBA Radiation Loss Chart'!$D$6:$J$20,MATCH(INDEX('AMBA Radiation Loss Chart'!$C$6:$C$22,MATCH(J$4,'AMBA Radiation Loss Chart'!$C$6:$C$22)+1,1),'AMBA Radiation Loss Chart'!$C$6:$C$22),MATCH(INDEX('AMBA Radiation Loss Chart'!$D$5:$J$5,1,MATCH(J20,'AMBA Radiation Loss Chart'!$D$5:$J$5)+1),'AMBA Radiation Loss Chart'!$D$5:$J$5))-INDEX('AMBA Radiation Loss Chart'!$D$6:$J$20,MATCH(INDEX('AMBA Radiation Loss Chart'!$C$6:$C$22,MATCH(J$4,'AMBA Radiation Loss Chart'!$C$6:$C$22),1),'AMBA Radiation Loss Chart'!$C$6:$C$22),MATCH(INDEX('AMBA Radiation Loss Chart'!$D$5:$J$5,1,MATCH(J20,'AMBA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Chart'!$D$5:$J$5,1,MATCH(J20,'AMBA Radiation Loss Chart'!$D$5:$J$5)+1),'AMBA Radiation Loss Chart'!$D$5:$J$5))))/100</f>
        <v>#N/A</v>
      </c>
      <c r="L20" s="36" t="e">
        <f>Proposed!E21</f>
        <v>#DIV/0!</v>
      </c>
      <c r="M20" s="57" t="e">
        <f>IF(L20&lt;=0.2,(INDEX('AMBA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Chart'!$D$5:$J$5,1,MATCH(L20,'AMBA Radiation Loss Chart'!$D$5:$J$5)+1),'AMBA Radiation Loss Chart'!$D$5:$J$5))-INDEX('AMBA Radiation Loss Chart'!$D$6:$J$20,MATCH(INDEX('AMBA Radiation Loss Chart'!$C$6:$C$22,MATCH(L$4,'AMBA Radiation Loss Chart'!$C$6:$C$22),1),'AMBA Radiation Loss Chart'!$C$6:$C$22),MATCH(INDEX('AMBA Radiation Loss Chart'!$D$5:$J$5,1,MATCH(L20,'AMBA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Chart'!$D$5:$J$5,1,MATCH(L20,'AMBA Radiation Loss Chart'!$D$5:$J$5)+1),'AMBA Radiation Loss Chart'!$D$5:$J$5)))-((INDEX('AMBA Radiation Loss Chart'!$D$6:$J$20,MATCH(INDEX('AMBA Radiation Loss Chart'!$C$6:$C$22,MATCH(L$4,'AMBA Radiation Loss Chart'!$C$6:$C$22)+1,1),'AMBA Radiation Loss Chart'!$C$6:$C$22),MATCH(INDEX('AMBA Radiation Loss Chart'!$D$5:$J$5,1,MATCH(L20,'AMBA Radiation Loss Chart'!$D$5:$J$5)),'AMBA Radiation Loss Chart'!$D$5:$J$5))-INDEX('AMBA Radiation Loss Chart'!$D$6:$J$20,MATCH(INDEX('AMBA Radiation Loss Chart'!$C$6:$C$22,MATCH(L$4,'AMBA Radiation Loss Chart'!$C$6:$C$22),1),'AMBA Radiation Loss Chart'!$C$6:$C$22),MATCH(INDEX('AMBA Radiation Loss Chart'!$D$5:$J$5,1,MATCH(L20,'AMBA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Chart'!$D$5:$J$5,1,MATCH(L20,'AMBA Radiation Loss Chart'!$D$5:$J$5)),'AMBA Radiation Loss Chart'!$D$5:$J$5))))/(INDEX('AMBA Radiation Loss Chart'!$D$5:$J$5,1,MATCH(L20,'AMBA Radiation Loss Chart'!$D$5:$J$5)+1)-INDEX('AMBA Radiation Loss Chart'!$D$5:$J$5,1,MATCH(L20,'AMBA Radiation Loss Chart'!$D$5:$J$5)))*(L20-INDEX('AMBA Radiation Loss Chart'!$D$5:$J$5,1,MATCH(L20,'AMBA Radiation Loss Chart'!$D$5:$J$5)+1))+((INDEX('AMBA Radiation Loss Chart'!$D$6:$J$20,MATCH(INDEX('AMBA Radiation Loss Chart'!$C$6:$C$22,MATCH(L$4,'AMBA Radiation Loss Chart'!$C$6:$C$22)+1,1),'AMBA Radiation Loss Chart'!$C$6:$C$22),MATCH(INDEX('AMBA Radiation Loss Chart'!$D$5:$J$5,1,MATCH(L20,'AMBA Radiation Loss Chart'!$D$5:$J$5)+1),'AMBA Radiation Loss Chart'!$D$5:$J$5))-INDEX('AMBA Radiation Loss Chart'!$D$6:$J$20,MATCH(INDEX('AMBA Radiation Loss Chart'!$C$6:$C$22,MATCH(L$4,'AMBA Radiation Loss Chart'!$C$6:$C$22),1),'AMBA Radiation Loss Chart'!$C$6:$C$22),MATCH(INDEX('AMBA Radiation Loss Chart'!$D$5:$J$5,1,MATCH(L20,'AMBA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Chart'!$D$5:$J$5,1,MATCH(L20,'AMBA Radiation Loss Chart'!$D$5:$J$5)+1),'AMBA Radiation Loss Chart'!$D$5:$J$5))))/100</f>
        <v>#DIV/0!</v>
      </c>
      <c r="N20" s="31" t="e">
        <f>Proposed!L21</f>
        <v>#DIV/0!</v>
      </c>
      <c r="O20" s="57" t="e">
        <f>IF(N20&lt;=0.2,(INDEX('AMBA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Chart'!$D$5:$J$5,1,MATCH(N20,'AMBA Radiation Loss Chart'!$D$5:$J$5)+1),'AMBA Radiation Loss Chart'!$D$5:$J$5))-INDEX('AMBA Radiation Loss Chart'!$D$6:$J$20,MATCH(INDEX('AMBA Radiation Loss Chart'!$C$6:$C$22,MATCH(N$4,'AMBA Radiation Loss Chart'!$C$6:$C$22),1),'AMBA Radiation Loss Chart'!$C$6:$C$22),MATCH(INDEX('AMBA Radiation Loss Chart'!$D$5:$J$5,1,MATCH(N20,'AMBA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Chart'!$D$5:$J$5,1,MATCH(N20,'AMBA Radiation Loss Chart'!$D$5:$J$5)+1),'AMBA Radiation Loss Chart'!$D$5:$J$5)))-((INDEX('AMBA Radiation Loss Chart'!$D$6:$J$20,MATCH(INDEX('AMBA Radiation Loss Chart'!$C$6:$C$22,MATCH(N$4,'AMBA Radiation Loss Chart'!$C$6:$C$22)+1,1),'AMBA Radiation Loss Chart'!$C$6:$C$22),MATCH(INDEX('AMBA Radiation Loss Chart'!$D$5:$J$5,1,MATCH(N20,'AMBA Radiation Loss Chart'!$D$5:$J$5)),'AMBA Radiation Loss Chart'!$D$5:$J$5))-INDEX('AMBA Radiation Loss Chart'!$D$6:$J$20,MATCH(INDEX('AMBA Radiation Loss Chart'!$C$6:$C$22,MATCH(N$4,'AMBA Radiation Loss Chart'!$C$6:$C$22),1),'AMBA Radiation Loss Chart'!$C$6:$C$22),MATCH(INDEX('AMBA Radiation Loss Chart'!$D$5:$J$5,1,MATCH(N20,'AMBA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Chart'!$D$5:$J$5,1,MATCH(N20,'AMBA Radiation Loss Chart'!$D$5:$J$5)),'AMBA Radiation Loss Chart'!$D$5:$J$5))))/(INDEX('AMBA Radiation Loss Chart'!$D$5:$J$5,1,MATCH(N20,'AMBA Radiation Loss Chart'!$D$5:$J$5)+1)-INDEX('AMBA Radiation Loss Chart'!$D$5:$J$5,1,MATCH(N20,'AMBA Radiation Loss Chart'!$D$5:$J$5)))*(N20-INDEX('AMBA Radiation Loss Chart'!$D$5:$J$5,1,MATCH(N20,'AMBA Radiation Loss Chart'!$D$5:$J$5)+1))+((INDEX('AMBA Radiation Loss Chart'!$D$6:$J$20,MATCH(INDEX('AMBA Radiation Loss Chart'!$C$6:$C$22,MATCH(N$4,'AMBA Radiation Loss Chart'!$C$6:$C$22)+1,1),'AMBA Radiation Loss Chart'!$C$6:$C$22),MATCH(INDEX('AMBA Radiation Loss Chart'!$D$5:$J$5,1,MATCH(N20,'AMBA Radiation Loss Chart'!$D$5:$J$5)+1),'AMBA Radiation Loss Chart'!$D$5:$J$5))-INDEX('AMBA Radiation Loss Chart'!$D$6:$J$20,MATCH(INDEX('AMBA Radiation Loss Chart'!$C$6:$C$22,MATCH(N$4,'AMBA Radiation Loss Chart'!$C$6:$C$22),1),'AMBA Radiation Loss Chart'!$C$6:$C$22),MATCH(INDEX('AMBA Radiation Loss Chart'!$D$5:$J$5,1,MATCH(N20,'AMBA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Chart'!$D$5:$J$5,1,MATCH(N20,'AMBA Radiation Loss Chart'!$D$5:$J$5)+1),'AMBA Radiation Loss Chart'!$D$5:$J$5))))/100</f>
        <v>#DIV/0!</v>
      </c>
      <c r="P20" s="31" t="e">
        <f>Proposed!S21</f>
        <v>#DIV/0!</v>
      </c>
      <c r="Q20" s="215" t="e">
        <f>IF(P20&lt;=0.2,(INDEX('AMBA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Chart'!$D$5:$J$5,1,MATCH(P20,'AMBA Radiation Loss Chart'!$D$5:$J$5)+1),'AMBA Radiation Loss Chart'!$D$5:$J$5))-INDEX('AMBA Radiation Loss Chart'!$D$6:$J$20,MATCH(INDEX('AMBA Radiation Loss Chart'!$C$6:$C$22,MATCH(P$4,'AMBA Radiation Loss Chart'!$C$6:$C$22),1),'AMBA Radiation Loss Chart'!$C$6:$C$22),MATCH(INDEX('AMBA Radiation Loss Chart'!$D$5:$J$5,1,MATCH(P20,'AMBA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Chart'!$D$5:$J$5,1,MATCH(P20,'AMBA Radiation Loss Chart'!$D$5:$J$5)+1),'AMBA Radiation Loss Chart'!$D$5:$J$5)))-((INDEX('AMBA Radiation Loss Chart'!$D$6:$J$20,MATCH(INDEX('AMBA Radiation Loss Chart'!$C$6:$C$22,MATCH(P$4,'AMBA Radiation Loss Chart'!$C$6:$C$22)+1,1),'AMBA Radiation Loss Chart'!$C$6:$C$22),MATCH(INDEX('AMBA Radiation Loss Chart'!$D$5:$J$5,1,MATCH(P20,'AMBA Radiation Loss Chart'!$D$5:$J$5)),'AMBA Radiation Loss Chart'!$D$5:$J$5))-INDEX('AMBA Radiation Loss Chart'!$D$6:$J$20,MATCH(INDEX('AMBA Radiation Loss Chart'!$C$6:$C$22,MATCH(P$4,'AMBA Radiation Loss Chart'!$C$6:$C$22),1),'AMBA Radiation Loss Chart'!$C$6:$C$22),MATCH(INDEX('AMBA Radiation Loss Chart'!$D$5:$J$5,1,MATCH(P20,'AMBA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Chart'!$D$5:$J$5,1,MATCH(P20,'AMBA Radiation Loss Chart'!$D$5:$J$5)),'AMBA Radiation Loss Chart'!$D$5:$J$5))))/(INDEX('AMBA Radiation Loss Chart'!$D$5:$J$5,1,MATCH(P20,'AMBA Radiation Loss Chart'!$D$5:$J$5)+1)-INDEX('AMBA Radiation Loss Chart'!$D$5:$J$5,1,MATCH(P20,'AMBA Radiation Loss Chart'!$D$5:$J$5)))*(P20-INDEX('AMBA Radiation Loss Chart'!$D$5:$J$5,1,MATCH(P20,'AMBA Radiation Loss Chart'!$D$5:$J$5)+1))+((INDEX('AMBA Radiation Loss Chart'!$D$6:$J$20,MATCH(INDEX('AMBA Radiation Loss Chart'!$C$6:$C$22,MATCH(P$4,'AMBA Radiation Loss Chart'!$C$6:$C$22)+1,1),'AMBA Radiation Loss Chart'!$C$6:$C$22),MATCH(INDEX('AMBA Radiation Loss Chart'!$D$5:$J$5,1,MATCH(P20,'AMBA Radiation Loss Chart'!$D$5:$J$5)+1),'AMBA Radiation Loss Chart'!$D$5:$J$5))-INDEX('AMBA Radiation Loss Chart'!$D$6:$J$20,MATCH(INDEX('AMBA Radiation Loss Chart'!$C$6:$C$22,MATCH(P$4,'AMBA Radiation Loss Chart'!$C$6:$C$22),1),'AMBA Radiation Loss Chart'!$C$6:$C$22),MATCH(INDEX('AMBA Radiation Loss Chart'!$D$5:$J$5,1,MATCH(P20,'AMBA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Chart'!$D$5:$J$5,1,MATCH(P20,'AMBA Radiation Loss Chart'!$D$5:$J$5)+1),'AMBA Radiation Loss Chart'!$D$5:$J$5))))/100</f>
        <v>#DIV/0!</v>
      </c>
      <c r="R20" s="254" t="e">
        <f>Proposed!Z21</f>
        <v>#DIV/0!</v>
      </c>
      <c r="S20" s="60" t="e">
        <f>IF(R20&lt;=0.2,(INDEX('AMBA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Chart'!$D$5:$J$5,1,MATCH(R20,'AMBA Radiation Loss Chart'!$D$5:$J$5)+1),'AMBA Radiation Loss Chart'!$D$5:$J$5))-INDEX('AMBA Radiation Loss Chart'!$D$6:$J$20,MATCH(INDEX('AMBA Radiation Loss Chart'!$C$6:$C$22,MATCH(R$4,'AMBA Radiation Loss Chart'!$C$6:$C$22),1),'AMBA Radiation Loss Chart'!$C$6:$C$22),MATCH(INDEX('AMBA Radiation Loss Chart'!$D$5:$J$5,1,MATCH(R20,'AMBA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Chart'!$D$5:$J$5,1,MATCH(R20,'AMBA Radiation Loss Chart'!$D$5:$J$5)+1),'AMBA Radiation Loss Chart'!$D$5:$J$5)))-((INDEX('AMBA Radiation Loss Chart'!$D$6:$J$20,MATCH(INDEX('AMBA Radiation Loss Chart'!$C$6:$C$22,MATCH(R$4,'AMBA Radiation Loss Chart'!$C$6:$C$22)+1,1),'AMBA Radiation Loss Chart'!$C$6:$C$22),MATCH(INDEX('AMBA Radiation Loss Chart'!$D$5:$J$5,1,MATCH(R20,'AMBA Radiation Loss Chart'!$D$5:$J$5)),'AMBA Radiation Loss Chart'!$D$5:$J$5))-INDEX('AMBA Radiation Loss Chart'!$D$6:$J$20,MATCH(INDEX('AMBA Radiation Loss Chart'!$C$6:$C$22,MATCH(R$4,'AMBA Radiation Loss Chart'!$C$6:$C$22),1),'AMBA Radiation Loss Chart'!$C$6:$C$22),MATCH(INDEX('AMBA Radiation Loss Chart'!$D$5:$J$5,1,MATCH(R20,'AMBA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Chart'!$D$5:$J$5,1,MATCH(R20,'AMBA Radiation Loss Chart'!$D$5:$J$5)),'AMBA Radiation Loss Chart'!$D$5:$J$5))))/(INDEX('AMBA Radiation Loss Chart'!$D$5:$J$5,1,MATCH(R20,'AMBA Radiation Loss Chart'!$D$5:$J$5)+1)-INDEX('AMBA Radiation Loss Chart'!$D$5:$J$5,1,MATCH(R20,'AMBA Radiation Loss Chart'!$D$5:$J$5)))*(R20-INDEX('AMBA Radiation Loss Chart'!$D$5:$J$5,1,MATCH(R20,'AMBA Radiation Loss Chart'!$D$5:$J$5)+1))+((INDEX('AMBA Radiation Loss Chart'!$D$6:$J$20,MATCH(INDEX('AMBA Radiation Loss Chart'!$C$6:$C$22,MATCH(R$4,'AMBA Radiation Loss Chart'!$C$6:$C$22)+1,1),'AMBA Radiation Loss Chart'!$C$6:$C$22),MATCH(INDEX('AMBA Radiation Loss Chart'!$D$5:$J$5,1,MATCH(R20,'AMBA Radiation Loss Chart'!$D$5:$J$5)+1),'AMBA Radiation Loss Chart'!$D$5:$J$5))-INDEX('AMBA Radiation Loss Chart'!$D$6:$J$20,MATCH(INDEX('AMBA Radiation Loss Chart'!$C$6:$C$22,MATCH(R$4,'AMBA Radiation Loss Chart'!$C$6:$C$22),1),'AMBA Radiation Loss Chart'!$C$6:$C$22),MATCH(INDEX('AMBA Radiation Loss Chart'!$D$5:$J$5,1,MATCH(R20,'AMBA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Chart'!$D$5:$J$5,1,MATCH(R20,'AMBA Radiation Loss Chart'!$D$5:$J$5)+1),'AMBA Radiation Loss Chart'!$D$5:$J$5))))/100</f>
        <v>#DIV/0!</v>
      </c>
    </row>
    <row r="21" spans="2:19">
      <c r="B21" s="253">
        <v>65</v>
      </c>
      <c r="C21" s="39">
        <v>767</v>
      </c>
      <c r="D21" s="36">
        <f>Baseline!E22</f>
        <v>0</v>
      </c>
      <c r="E21" s="57" t="e">
        <f>IF(D21&lt;=0.2,(INDEX('AMBA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Chart'!$D$5:$J$5,1,MATCH(D21,'AMBA Radiation Loss Chart'!$D$5:$J$5)+1),'AMBA Radiation Loss Chart'!$D$5:$J$5))-INDEX('AMBA Radiation Loss Chart'!$D$6:$J$20,MATCH(INDEX('AMBA Radiation Loss Chart'!$C$6:$C$22,MATCH(D$4,'AMBA Radiation Loss Chart'!$C$6:$C$22),1),'AMBA Radiation Loss Chart'!$C$6:$C$22),MATCH(INDEX('AMBA Radiation Loss Chart'!$D$5:$J$5,1,MATCH(D21,'AMBA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Chart'!$D$5:$J$5,1,MATCH(D21,'AMBA Radiation Loss Chart'!$D$5:$J$5)+1),'AMBA Radiation Loss Chart'!$D$5:$J$5)))-((INDEX('AMBA Radiation Loss Chart'!$D$6:$J$20,MATCH(INDEX('AMBA Radiation Loss Chart'!$C$6:$C$22,MATCH(D$4,'AMBA Radiation Loss Chart'!$C$6:$C$22)+1,1),'AMBA Radiation Loss Chart'!$C$6:$C$22),MATCH(INDEX('AMBA Radiation Loss Chart'!$D$5:$J$5,1,MATCH(D21,'AMBA Radiation Loss Chart'!$D$5:$J$5)),'AMBA Radiation Loss Chart'!$D$5:$J$5))-INDEX('AMBA Radiation Loss Chart'!$D$6:$J$20,MATCH(INDEX('AMBA Radiation Loss Chart'!$C$6:$C$22,MATCH(D$4,'AMBA Radiation Loss Chart'!$C$6:$C$22),1),'AMBA Radiation Loss Chart'!$C$6:$C$22),MATCH(INDEX('AMBA Radiation Loss Chart'!$D$5:$J$5,1,MATCH(D21,'AMBA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Chart'!$D$5:$J$5,1,MATCH(D21,'AMBA Radiation Loss Chart'!$D$5:$J$5)),'AMBA Radiation Loss Chart'!$D$5:$J$5))))/(INDEX('AMBA Radiation Loss Chart'!$D$5:$J$5,1,MATCH(D21,'AMBA Radiation Loss Chart'!$D$5:$J$5)+1)-INDEX('AMBA Radiation Loss Chart'!$D$5:$J$5,1,MATCH(D21,'AMBA Radiation Loss Chart'!$D$5:$J$5)))*(D21-INDEX('AMBA Radiation Loss Chart'!$D$5:$J$5,1,MATCH(D21,'AMBA Radiation Loss Chart'!$D$5:$J$5)+1))+((INDEX('AMBA Radiation Loss Chart'!$D$6:$J$20,MATCH(INDEX('AMBA Radiation Loss Chart'!$C$6:$C$22,MATCH(D$4,'AMBA Radiation Loss Chart'!$C$6:$C$22)+1,1),'AMBA Radiation Loss Chart'!$C$6:$C$22),MATCH(INDEX('AMBA Radiation Loss Chart'!$D$5:$J$5,1,MATCH(D21,'AMBA Radiation Loss Chart'!$D$5:$J$5)+1),'AMBA Radiation Loss Chart'!$D$5:$J$5))-INDEX('AMBA Radiation Loss Chart'!$D$6:$J$20,MATCH(INDEX('AMBA Radiation Loss Chart'!$C$6:$C$22,MATCH(D$4,'AMBA Radiation Loss Chart'!$C$6:$C$22),1),'AMBA Radiation Loss Chart'!$C$6:$C$22),MATCH(INDEX('AMBA Radiation Loss Chart'!$D$5:$J$5,1,MATCH(D21,'AMBA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Chart'!$D$5:$J$5,1,MATCH(D21,'AMBA Radiation Loss Chart'!$D$5:$J$5)+1),'AMBA Radiation Loss Chart'!$D$5:$J$5))))/100</f>
        <v>#N/A</v>
      </c>
      <c r="F21" s="31">
        <f>Baseline!L22</f>
        <v>0</v>
      </c>
      <c r="G21" s="57" t="e">
        <f>IF(F21&lt;=0.2,(INDEX('AMBA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Chart'!$D$5:$J$5,1,MATCH(F21,'AMBA Radiation Loss Chart'!$D$5:$J$5)+1),'AMBA Radiation Loss Chart'!$D$5:$J$5))-INDEX('AMBA Radiation Loss Chart'!$D$6:$J$20,MATCH(INDEX('AMBA Radiation Loss Chart'!$C$6:$C$22,MATCH(F$4,'AMBA Radiation Loss Chart'!$C$6:$C$22),1),'AMBA Radiation Loss Chart'!$C$6:$C$22),MATCH(INDEX('AMBA Radiation Loss Chart'!$D$5:$J$5,1,MATCH(F21,'AMBA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Chart'!$D$5:$J$5,1,MATCH(F21,'AMBA Radiation Loss Chart'!$D$5:$J$5)+1),'AMBA Radiation Loss Chart'!$D$5:$J$5)))-((INDEX('AMBA Radiation Loss Chart'!$D$6:$J$20,MATCH(INDEX('AMBA Radiation Loss Chart'!$C$6:$C$22,MATCH(F$4,'AMBA Radiation Loss Chart'!$C$6:$C$22)+1,1),'AMBA Radiation Loss Chart'!$C$6:$C$22),MATCH(INDEX('AMBA Radiation Loss Chart'!$D$5:$J$5,1,MATCH(F21,'AMBA Radiation Loss Chart'!$D$5:$J$5)),'AMBA Radiation Loss Chart'!$D$5:$J$5))-INDEX('AMBA Radiation Loss Chart'!$D$6:$J$20,MATCH(INDEX('AMBA Radiation Loss Chart'!$C$6:$C$22,MATCH(F$4,'AMBA Radiation Loss Chart'!$C$6:$C$22),1),'AMBA Radiation Loss Chart'!$C$6:$C$22),MATCH(INDEX('AMBA Radiation Loss Chart'!$D$5:$J$5,1,MATCH(F21,'AMBA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Chart'!$D$5:$J$5,1,MATCH(F21,'AMBA Radiation Loss Chart'!$D$5:$J$5)),'AMBA Radiation Loss Chart'!$D$5:$J$5))))/(INDEX('AMBA Radiation Loss Chart'!$D$5:$J$5,1,MATCH(F21,'AMBA Radiation Loss Chart'!$D$5:$J$5)+1)-INDEX('AMBA Radiation Loss Chart'!$D$5:$J$5,1,MATCH(F21,'AMBA Radiation Loss Chart'!$D$5:$J$5)))*(F21-INDEX('AMBA Radiation Loss Chart'!$D$5:$J$5,1,MATCH(F21,'AMBA Radiation Loss Chart'!$D$5:$J$5)+1))+((INDEX('AMBA Radiation Loss Chart'!$D$6:$J$20,MATCH(INDEX('AMBA Radiation Loss Chart'!$C$6:$C$22,MATCH(F$4,'AMBA Radiation Loss Chart'!$C$6:$C$22)+1,1),'AMBA Radiation Loss Chart'!$C$6:$C$22),MATCH(INDEX('AMBA Radiation Loss Chart'!$D$5:$J$5,1,MATCH(F21,'AMBA Radiation Loss Chart'!$D$5:$J$5)+1),'AMBA Radiation Loss Chart'!$D$5:$J$5))-INDEX('AMBA Radiation Loss Chart'!$D$6:$J$20,MATCH(INDEX('AMBA Radiation Loss Chart'!$C$6:$C$22,MATCH(F$4,'AMBA Radiation Loss Chart'!$C$6:$C$22),1),'AMBA Radiation Loss Chart'!$C$6:$C$22),MATCH(INDEX('AMBA Radiation Loss Chart'!$D$5:$J$5,1,MATCH(F21,'AMBA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Chart'!$D$5:$J$5,1,MATCH(F21,'AMBA Radiation Loss Chart'!$D$5:$J$5)+1),'AMBA Radiation Loss Chart'!$D$5:$J$5))))/100</f>
        <v>#N/A</v>
      </c>
      <c r="H21" s="31">
        <f>Baseline!S22</f>
        <v>0</v>
      </c>
      <c r="I21" s="57" t="e">
        <f>IF(H21&lt;=0.2,(INDEX('AMBA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Chart'!$D$5:$J$5,1,MATCH(H21,'AMBA Radiation Loss Chart'!$D$5:$J$5)+1),'AMBA Radiation Loss Chart'!$D$5:$J$5))-INDEX('AMBA Radiation Loss Chart'!$D$6:$J$20,MATCH(INDEX('AMBA Radiation Loss Chart'!$C$6:$C$22,MATCH(H$4,'AMBA Radiation Loss Chart'!$C$6:$C$22),1),'AMBA Radiation Loss Chart'!$C$6:$C$22),MATCH(INDEX('AMBA Radiation Loss Chart'!$D$5:$J$5,1,MATCH(H21,'AMBA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Chart'!$D$5:$J$5,1,MATCH(H21,'AMBA Radiation Loss Chart'!$D$5:$J$5)+1),'AMBA Radiation Loss Chart'!$D$5:$J$5)))-((INDEX('AMBA Radiation Loss Chart'!$D$6:$J$20,MATCH(INDEX('AMBA Radiation Loss Chart'!$C$6:$C$22,MATCH(H$4,'AMBA Radiation Loss Chart'!$C$6:$C$22)+1,1),'AMBA Radiation Loss Chart'!$C$6:$C$22),MATCH(INDEX('AMBA Radiation Loss Chart'!$D$5:$J$5,1,MATCH(H21,'AMBA Radiation Loss Chart'!$D$5:$J$5)),'AMBA Radiation Loss Chart'!$D$5:$J$5))-INDEX('AMBA Radiation Loss Chart'!$D$6:$J$20,MATCH(INDEX('AMBA Radiation Loss Chart'!$C$6:$C$22,MATCH(H$4,'AMBA Radiation Loss Chart'!$C$6:$C$22),1),'AMBA Radiation Loss Chart'!$C$6:$C$22),MATCH(INDEX('AMBA Radiation Loss Chart'!$D$5:$J$5,1,MATCH(H21,'AMBA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Chart'!$D$5:$J$5,1,MATCH(H21,'AMBA Radiation Loss Chart'!$D$5:$J$5)),'AMBA Radiation Loss Chart'!$D$5:$J$5))))/(INDEX('AMBA Radiation Loss Chart'!$D$5:$J$5,1,MATCH(H21,'AMBA Radiation Loss Chart'!$D$5:$J$5)+1)-INDEX('AMBA Radiation Loss Chart'!$D$5:$J$5,1,MATCH(H21,'AMBA Radiation Loss Chart'!$D$5:$J$5)))*(H21-INDEX('AMBA Radiation Loss Chart'!$D$5:$J$5,1,MATCH(H21,'AMBA Radiation Loss Chart'!$D$5:$J$5)+1))+((INDEX('AMBA Radiation Loss Chart'!$D$6:$J$20,MATCH(INDEX('AMBA Radiation Loss Chart'!$C$6:$C$22,MATCH(H$4,'AMBA Radiation Loss Chart'!$C$6:$C$22)+1,1),'AMBA Radiation Loss Chart'!$C$6:$C$22),MATCH(INDEX('AMBA Radiation Loss Chart'!$D$5:$J$5,1,MATCH(H21,'AMBA Radiation Loss Chart'!$D$5:$J$5)+1),'AMBA Radiation Loss Chart'!$D$5:$J$5))-INDEX('AMBA Radiation Loss Chart'!$D$6:$J$20,MATCH(INDEX('AMBA Radiation Loss Chart'!$C$6:$C$22,MATCH(H$4,'AMBA Radiation Loss Chart'!$C$6:$C$22),1),'AMBA Radiation Loss Chart'!$C$6:$C$22),MATCH(INDEX('AMBA Radiation Loss Chart'!$D$5:$J$5,1,MATCH(H21,'AMBA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Chart'!$D$5:$J$5,1,MATCH(H21,'AMBA Radiation Loss Chart'!$D$5:$J$5)+1),'AMBA Radiation Loss Chart'!$D$5:$J$5))))/100</f>
        <v>#N/A</v>
      </c>
      <c r="J21" s="254">
        <f>Baseline!Z22</f>
        <v>0</v>
      </c>
      <c r="K21" s="60" t="e">
        <f>IF(J21&lt;0.2,(INDEX('AMBA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Chart'!$D$5:$J$5,1,MATCH(J21,'AMBA Radiation Loss Chart'!$D$5:$J$5)+1),'AMBA Radiation Loss Chart'!$D$5:$J$5))-INDEX('AMBA Radiation Loss Chart'!$D$6:$J$20,MATCH(INDEX('AMBA Radiation Loss Chart'!$C$6:$C$22,MATCH(J$4,'AMBA Radiation Loss Chart'!$C$6:$C$22),1),'AMBA Radiation Loss Chart'!$C$6:$C$22),MATCH(INDEX('AMBA Radiation Loss Chart'!$D$5:$J$5,1,MATCH(J21,'AMBA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Chart'!$D$5:$J$5,1,MATCH(J21,'AMBA Radiation Loss Chart'!$D$5:$J$5)+1),'AMBA Radiation Loss Chart'!$D$5:$J$5)))-((INDEX('AMBA Radiation Loss Chart'!$D$6:$J$20,MATCH(INDEX('AMBA Radiation Loss Chart'!$C$6:$C$22,MATCH(J$4,'AMBA Radiation Loss Chart'!$C$6:$C$22)+1,1),'AMBA Radiation Loss Chart'!$C$6:$C$22),MATCH(INDEX('AMBA Radiation Loss Chart'!$D$5:$J$5,1,MATCH(J21,'AMBA Radiation Loss Chart'!$D$5:$J$5)),'AMBA Radiation Loss Chart'!$D$5:$J$5))-INDEX('AMBA Radiation Loss Chart'!$D$6:$J$20,MATCH(INDEX('AMBA Radiation Loss Chart'!$C$6:$C$22,MATCH(J$4,'AMBA Radiation Loss Chart'!$C$6:$C$22),1),'AMBA Radiation Loss Chart'!$C$6:$C$22),MATCH(INDEX('AMBA Radiation Loss Chart'!$D$5:$J$5,1,MATCH(J21,'AMBA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Chart'!$D$5:$J$5,1,MATCH(J21,'AMBA Radiation Loss Chart'!$D$5:$J$5)),'AMBA Radiation Loss Chart'!$D$5:$J$5))))/(INDEX('AMBA Radiation Loss Chart'!$D$5:$J$5,1,MATCH(J21,'AMBA Radiation Loss Chart'!$D$5:$J$5)+1)-INDEX('AMBA Radiation Loss Chart'!$D$5:$J$5,1,MATCH(J21,'AMBA Radiation Loss Chart'!$D$5:$J$5)))*(J21-INDEX('AMBA Radiation Loss Chart'!$D$5:$J$5,1,MATCH(J21,'AMBA Radiation Loss Chart'!$D$5:$J$5)+1))+((INDEX('AMBA Radiation Loss Chart'!$D$6:$J$20,MATCH(INDEX('AMBA Radiation Loss Chart'!$C$6:$C$22,MATCH(J$4,'AMBA Radiation Loss Chart'!$C$6:$C$22)+1,1),'AMBA Radiation Loss Chart'!$C$6:$C$22),MATCH(INDEX('AMBA Radiation Loss Chart'!$D$5:$J$5,1,MATCH(J21,'AMBA Radiation Loss Chart'!$D$5:$J$5)+1),'AMBA Radiation Loss Chart'!$D$5:$J$5))-INDEX('AMBA Radiation Loss Chart'!$D$6:$J$20,MATCH(INDEX('AMBA Radiation Loss Chart'!$C$6:$C$22,MATCH(J$4,'AMBA Radiation Loss Chart'!$C$6:$C$22),1),'AMBA Radiation Loss Chart'!$C$6:$C$22),MATCH(INDEX('AMBA Radiation Loss Chart'!$D$5:$J$5,1,MATCH(J21,'AMBA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Chart'!$D$5:$J$5,1,MATCH(J21,'AMBA Radiation Loss Chart'!$D$5:$J$5)+1),'AMBA Radiation Loss Chart'!$D$5:$J$5))))/100</f>
        <v>#N/A</v>
      </c>
      <c r="L21" s="36" t="e">
        <f>Proposed!E22</f>
        <v>#DIV/0!</v>
      </c>
      <c r="M21" s="57" t="e">
        <f>IF(L21&lt;=0.2,(INDEX('AMBA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Chart'!$D$5:$J$5,1,MATCH(L21,'AMBA Radiation Loss Chart'!$D$5:$J$5)+1),'AMBA Radiation Loss Chart'!$D$5:$J$5))-INDEX('AMBA Radiation Loss Chart'!$D$6:$J$20,MATCH(INDEX('AMBA Radiation Loss Chart'!$C$6:$C$22,MATCH(L$4,'AMBA Radiation Loss Chart'!$C$6:$C$22),1),'AMBA Radiation Loss Chart'!$C$6:$C$22),MATCH(INDEX('AMBA Radiation Loss Chart'!$D$5:$J$5,1,MATCH(L21,'AMBA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Chart'!$D$5:$J$5,1,MATCH(L21,'AMBA Radiation Loss Chart'!$D$5:$J$5)+1),'AMBA Radiation Loss Chart'!$D$5:$J$5)))-((INDEX('AMBA Radiation Loss Chart'!$D$6:$J$20,MATCH(INDEX('AMBA Radiation Loss Chart'!$C$6:$C$22,MATCH(L$4,'AMBA Radiation Loss Chart'!$C$6:$C$22)+1,1),'AMBA Radiation Loss Chart'!$C$6:$C$22),MATCH(INDEX('AMBA Radiation Loss Chart'!$D$5:$J$5,1,MATCH(L21,'AMBA Radiation Loss Chart'!$D$5:$J$5)),'AMBA Radiation Loss Chart'!$D$5:$J$5))-INDEX('AMBA Radiation Loss Chart'!$D$6:$J$20,MATCH(INDEX('AMBA Radiation Loss Chart'!$C$6:$C$22,MATCH(L$4,'AMBA Radiation Loss Chart'!$C$6:$C$22),1),'AMBA Radiation Loss Chart'!$C$6:$C$22),MATCH(INDEX('AMBA Radiation Loss Chart'!$D$5:$J$5,1,MATCH(L21,'AMBA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Chart'!$D$5:$J$5,1,MATCH(L21,'AMBA Radiation Loss Chart'!$D$5:$J$5)),'AMBA Radiation Loss Chart'!$D$5:$J$5))))/(INDEX('AMBA Radiation Loss Chart'!$D$5:$J$5,1,MATCH(L21,'AMBA Radiation Loss Chart'!$D$5:$J$5)+1)-INDEX('AMBA Radiation Loss Chart'!$D$5:$J$5,1,MATCH(L21,'AMBA Radiation Loss Chart'!$D$5:$J$5)))*(L21-INDEX('AMBA Radiation Loss Chart'!$D$5:$J$5,1,MATCH(L21,'AMBA Radiation Loss Chart'!$D$5:$J$5)+1))+((INDEX('AMBA Radiation Loss Chart'!$D$6:$J$20,MATCH(INDEX('AMBA Radiation Loss Chart'!$C$6:$C$22,MATCH(L$4,'AMBA Radiation Loss Chart'!$C$6:$C$22)+1,1),'AMBA Radiation Loss Chart'!$C$6:$C$22),MATCH(INDEX('AMBA Radiation Loss Chart'!$D$5:$J$5,1,MATCH(L21,'AMBA Radiation Loss Chart'!$D$5:$J$5)+1),'AMBA Radiation Loss Chart'!$D$5:$J$5))-INDEX('AMBA Radiation Loss Chart'!$D$6:$J$20,MATCH(INDEX('AMBA Radiation Loss Chart'!$C$6:$C$22,MATCH(L$4,'AMBA Radiation Loss Chart'!$C$6:$C$22),1),'AMBA Radiation Loss Chart'!$C$6:$C$22),MATCH(INDEX('AMBA Radiation Loss Chart'!$D$5:$J$5,1,MATCH(L21,'AMBA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Chart'!$D$5:$J$5,1,MATCH(L21,'AMBA Radiation Loss Chart'!$D$5:$J$5)+1),'AMBA Radiation Loss Chart'!$D$5:$J$5))))/100</f>
        <v>#DIV/0!</v>
      </c>
      <c r="N21" s="31" t="e">
        <f>Proposed!L22</f>
        <v>#DIV/0!</v>
      </c>
      <c r="O21" s="57" t="e">
        <f>IF(N21&lt;=0.2,(INDEX('AMBA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Chart'!$D$5:$J$5,1,MATCH(N21,'AMBA Radiation Loss Chart'!$D$5:$J$5)+1),'AMBA Radiation Loss Chart'!$D$5:$J$5))-INDEX('AMBA Radiation Loss Chart'!$D$6:$J$20,MATCH(INDEX('AMBA Radiation Loss Chart'!$C$6:$C$22,MATCH(N$4,'AMBA Radiation Loss Chart'!$C$6:$C$22),1),'AMBA Radiation Loss Chart'!$C$6:$C$22),MATCH(INDEX('AMBA Radiation Loss Chart'!$D$5:$J$5,1,MATCH(N21,'AMBA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Chart'!$D$5:$J$5,1,MATCH(N21,'AMBA Radiation Loss Chart'!$D$5:$J$5)+1),'AMBA Radiation Loss Chart'!$D$5:$J$5)))-((INDEX('AMBA Radiation Loss Chart'!$D$6:$J$20,MATCH(INDEX('AMBA Radiation Loss Chart'!$C$6:$C$22,MATCH(N$4,'AMBA Radiation Loss Chart'!$C$6:$C$22)+1,1),'AMBA Radiation Loss Chart'!$C$6:$C$22),MATCH(INDEX('AMBA Radiation Loss Chart'!$D$5:$J$5,1,MATCH(N21,'AMBA Radiation Loss Chart'!$D$5:$J$5)),'AMBA Radiation Loss Chart'!$D$5:$J$5))-INDEX('AMBA Radiation Loss Chart'!$D$6:$J$20,MATCH(INDEX('AMBA Radiation Loss Chart'!$C$6:$C$22,MATCH(N$4,'AMBA Radiation Loss Chart'!$C$6:$C$22),1),'AMBA Radiation Loss Chart'!$C$6:$C$22),MATCH(INDEX('AMBA Radiation Loss Chart'!$D$5:$J$5,1,MATCH(N21,'AMBA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Chart'!$D$5:$J$5,1,MATCH(N21,'AMBA Radiation Loss Chart'!$D$5:$J$5)),'AMBA Radiation Loss Chart'!$D$5:$J$5))))/(INDEX('AMBA Radiation Loss Chart'!$D$5:$J$5,1,MATCH(N21,'AMBA Radiation Loss Chart'!$D$5:$J$5)+1)-INDEX('AMBA Radiation Loss Chart'!$D$5:$J$5,1,MATCH(N21,'AMBA Radiation Loss Chart'!$D$5:$J$5)))*(N21-INDEX('AMBA Radiation Loss Chart'!$D$5:$J$5,1,MATCH(N21,'AMBA Radiation Loss Chart'!$D$5:$J$5)+1))+((INDEX('AMBA Radiation Loss Chart'!$D$6:$J$20,MATCH(INDEX('AMBA Radiation Loss Chart'!$C$6:$C$22,MATCH(N$4,'AMBA Radiation Loss Chart'!$C$6:$C$22)+1,1),'AMBA Radiation Loss Chart'!$C$6:$C$22),MATCH(INDEX('AMBA Radiation Loss Chart'!$D$5:$J$5,1,MATCH(N21,'AMBA Radiation Loss Chart'!$D$5:$J$5)+1),'AMBA Radiation Loss Chart'!$D$5:$J$5))-INDEX('AMBA Radiation Loss Chart'!$D$6:$J$20,MATCH(INDEX('AMBA Radiation Loss Chart'!$C$6:$C$22,MATCH(N$4,'AMBA Radiation Loss Chart'!$C$6:$C$22),1),'AMBA Radiation Loss Chart'!$C$6:$C$22),MATCH(INDEX('AMBA Radiation Loss Chart'!$D$5:$J$5,1,MATCH(N21,'AMBA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Chart'!$D$5:$J$5,1,MATCH(N21,'AMBA Radiation Loss Chart'!$D$5:$J$5)+1),'AMBA Radiation Loss Chart'!$D$5:$J$5))))/100</f>
        <v>#DIV/0!</v>
      </c>
      <c r="P21" s="31" t="e">
        <f>Proposed!S22</f>
        <v>#DIV/0!</v>
      </c>
      <c r="Q21" s="215" t="e">
        <f>IF(P21&lt;=0.2,(INDEX('AMBA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Chart'!$D$5:$J$5,1,MATCH(P21,'AMBA Radiation Loss Chart'!$D$5:$J$5)+1),'AMBA Radiation Loss Chart'!$D$5:$J$5))-INDEX('AMBA Radiation Loss Chart'!$D$6:$J$20,MATCH(INDEX('AMBA Radiation Loss Chart'!$C$6:$C$22,MATCH(P$4,'AMBA Radiation Loss Chart'!$C$6:$C$22),1),'AMBA Radiation Loss Chart'!$C$6:$C$22),MATCH(INDEX('AMBA Radiation Loss Chart'!$D$5:$J$5,1,MATCH(P21,'AMBA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Chart'!$D$5:$J$5,1,MATCH(P21,'AMBA Radiation Loss Chart'!$D$5:$J$5)+1),'AMBA Radiation Loss Chart'!$D$5:$J$5)))-((INDEX('AMBA Radiation Loss Chart'!$D$6:$J$20,MATCH(INDEX('AMBA Radiation Loss Chart'!$C$6:$C$22,MATCH(P$4,'AMBA Radiation Loss Chart'!$C$6:$C$22)+1,1),'AMBA Radiation Loss Chart'!$C$6:$C$22),MATCH(INDEX('AMBA Radiation Loss Chart'!$D$5:$J$5,1,MATCH(P21,'AMBA Radiation Loss Chart'!$D$5:$J$5)),'AMBA Radiation Loss Chart'!$D$5:$J$5))-INDEX('AMBA Radiation Loss Chart'!$D$6:$J$20,MATCH(INDEX('AMBA Radiation Loss Chart'!$C$6:$C$22,MATCH(P$4,'AMBA Radiation Loss Chart'!$C$6:$C$22),1),'AMBA Radiation Loss Chart'!$C$6:$C$22),MATCH(INDEX('AMBA Radiation Loss Chart'!$D$5:$J$5,1,MATCH(P21,'AMBA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Chart'!$D$5:$J$5,1,MATCH(P21,'AMBA Radiation Loss Chart'!$D$5:$J$5)),'AMBA Radiation Loss Chart'!$D$5:$J$5))))/(INDEX('AMBA Radiation Loss Chart'!$D$5:$J$5,1,MATCH(P21,'AMBA Radiation Loss Chart'!$D$5:$J$5)+1)-INDEX('AMBA Radiation Loss Chart'!$D$5:$J$5,1,MATCH(P21,'AMBA Radiation Loss Chart'!$D$5:$J$5)))*(P21-INDEX('AMBA Radiation Loss Chart'!$D$5:$J$5,1,MATCH(P21,'AMBA Radiation Loss Chart'!$D$5:$J$5)+1))+((INDEX('AMBA Radiation Loss Chart'!$D$6:$J$20,MATCH(INDEX('AMBA Radiation Loss Chart'!$C$6:$C$22,MATCH(P$4,'AMBA Radiation Loss Chart'!$C$6:$C$22)+1,1),'AMBA Radiation Loss Chart'!$C$6:$C$22),MATCH(INDEX('AMBA Radiation Loss Chart'!$D$5:$J$5,1,MATCH(P21,'AMBA Radiation Loss Chart'!$D$5:$J$5)+1),'AMBA Radiation Loss Chart'!$D$5:$J$5))-INDEX('AMBA Radiation Loss Chart'!$D$6:$J$20,MATCH(INDEX('AMBA Radiation Loss Chart'!$C$6:$C$22,MATCH(P$4,'AMBA Radiation Loss Chart'!$C$6:$C$22),1),'AMBA Radiation Loss Chart'!$C$6:$C$22),MATCH(INDEX('AMBA Radiation Loss Chart'!$D$5:$J$5,1,MATCH(P21,'AMBA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Chart'!$D$5:$J$5,1,MATCH(P21,'AMBA Radiation Loss Chart'!$D$5:$J$5)+1),'AMBA Radiation Loss Chart'!$D$5:$J$5))))/100</f>
        <v>#DIV/0!</v>
      </c>
      <c r="R21" s="254" t="e">
        <f>Proposed!Z22</f>
        <v>#DIV/0!</v>
      </c>
      <c r="S21" s="60" t="e">
        <f>IF(R21&lt;=0.2,(INDEX('AMBA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Chart'!$D$5:$J$5,1,MATCH(R21,'AMBA Radiation Loss Chart'!$D$5:$J$5)+1),'AMBA Radiation Loss Chart'!$D$5:$J$5))-INDEX('AMBA Radiation Loss Chart'!$D$6:$J$20,MATCH(INDEX('AMBA Radiation Loss Chart'!$C$6:$C$22,MATCH(R$4,'AMBA Radiation Loss Chart'!$C$6:$C$22),1),'AMBA Radiation Loss Chart'!$C$6:$C$22),MATCH(INDEX('AMBA Radiation Loss Chart'!$D$5:$J$5,1,MATCH(R21,'AMBA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Chart'!$D$5:$J$5,1,MATCH(R21,'AMBA Radiation Loss Chart'!$D$5:$J$5)+1),'AMBA Radiation Loss Chart'!$D$5:$J$5)))-((INDEX('AMBA Radiation Loss Chart'!$D$6:$J$20,MATCH(INDEX('AMBA Radiation Loss Chart'!$C$6:$C$22,MATCH(R$4,'AMBA Radiation Loss Chart'!$C$6:$C$22)+1,1),'AMBA Radiation Loss Chart'!$C$6:$C$22),MATCH(INDEX('AMBA Radiation Loss Chart'!$D$5:$J$5,1,MATCH(R21,'AMBA Radiation Loss Chart'!$D$5:$J$5)),'AMBA Radiation Loss Chart'!$D$5:$J$5))-INDEX('AMBA Radiation Loss Chart'!$D$6:$J$20,MATCH(INDEX('AMBA Radiation Loss Chart'!$C$6:$C$22,MATCH(R$4,'AMBA Radiation Loss Chart'!$C$6:$C$22),1),'AMBA Radiation Loss Chart'!$C$6:$C$22),MATCH(INDEX('AMBA Radiation Loss Chart'!$D$5:$J$5,1,MATCH(R21,'AMBA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Chart'!$D$5:$J$5,1,MATCH(R21,'AMBA Radiation Loss Chart'!$D$5:$J$5)),'AMBA Radiation Loss Chart'!$D$5:$J$5))))/(INDEX('AMBA Radiation Loss Chart'!$D$5:$J$5,1,MATCH(R21,'AMBA Radiation Loss Chart'!$D$5:$J$5)+1)-INDEX('AMBA Radiation Loss Chart'!$D$5:$J$5,1,MATCH(R21,'AMBA Radiation Loss Chart'!$D$5:$J$5)))*(R21-INDEX('AMBA Radiation Loss Chart'!$D$5:$J$5,1,MATCH(R21,'AMBA Radiation Loss Chart'!$D$5:$J$5)+1))+((INDEX('AMBA Radiation Loss Chart'!$D$6:$J$20,MATCH(INDEX('AMBA Radiation Loss Chart'!$C$6:$C$22,MATCH(R$4,'AMBA Radiation Loss Chart'!$C$6:$C$22)+1,1),'AMBA Radiation Loss Chart'!$C$6:$C$22),MATCH(INDEX('AMBA Radiation Loss Chart'!$D$5:$J$5,1,MATCH(R21,'AMBA Radiation Loss Chart'!$D$5:$J$5)+1),'AMBA Radiation Loss Chart'!$D$5:$J$5))-INDEX('AMBA Radiation Loss Chart'!$D$6:$J$20,MATCH(INDEX('AMBA Radiation Loss Chart'!$C$6:$C$22,MATCH(R$4,'AMBA Radiation Loss Chart'!$C$6:$C$22),1),'AMBA Radiation Loss Chart'!$C$6:$C$22),MATCH(INDEX('AMBA Radiation Loss Chart'!$D$5:$J$5,1,MATCH(R21,'AMBA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Chart'!$D$5:$J$5,1,MATCH(R21,'AMBA Radiation Loss Chart'!$D$5:$J$5)+1),'AMBA Radiation Loss Chart'!$D$5:$J$5))))/100</f>
        <v>#DIV/0!</v>
      </c>
    </row>
    <row r="22" spans="2:19">
      <c r="B22" s="253">
        <v>70</v>
      </c>
      <c r="C22" s="39">
        <v>847</v>
      </c>
      <c r="D22" s="36">
        <f>Baseline!E23</f>
        <v>0</v>
      </c>
      <c r="E22" s="57" t="e">
        <f>IF(D22&lt;=0.2,(INDEX('AMBA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Chart'!$D$5:$J$5,1,MATCH(D22,'AMBA Radiation Loss Chart'!$D$5:$J$5)+1),'AMBA Radiation Loss Chart'!$D$5:$J$5))-INDEX('AMBA Radiation Loss Chart'!$D$6:$J$20,MATCH(INDEX('AMBA Radiation Loss Chart'!$C$6:$C$22,MATCH(D$4,'AMBA Radiation Loss Chart'!$C$6:$C$22),1),'AMBA Radiation Loss Chart'!$C$6:$C$22),MATCH(INDEX('AMBA Radiation Loss Chart'!$D$5:$J$5,1,MATCH(D22,'AMBA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Chart'!$D$5:$J$5,1,MATCH(D22,'AMBA Radiation Loss Chart'!$D$5:$J$5)+1),'AMBA Radiation Loss Chart'!$D$5:$J$5)))-((INDEX('AMBA Radiation Loss Chart'!$D$6:$J$20,MATCH(INDEX('AMBA Radiation Loss Chart'!$C$6:$C$22,MATCH(D$4,'AMBA Radiation Loss Chart'!$C$6:$C$22)+1,1),'AMBA Radiation Loss Chart'!$C$6:$C$22),MATCH(INDEX('AMBA Radiation Loss Chart'!$D$5:$J$5,1,MATCH(D22,'AMBA Radiation Loss Chart'!$D$5:$J$5)),'AMBA Radiation Loss Chart'!$D$5:$J$5))-INDEX('AMBA Radiation Loss Chart'!$D$6:$J$20,MATCH(INDEX('AMBA Radiation Loss Chart'!$C$6:$C$22,MATCH(D$4,'AMBA Radiation Loss Chart'!$C$6:$C$22),1),'AMBA Radiation Loss Chart'!$C$6:$C$22),MATCH(INDEX('AMBA Radiation Loss Chart'!$D$5:$J$5,1,MATCH(D22,'AMBA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Chart'!$D$5:$J$5,1,MATCH(D22,'AMBA Radiation Loss Chart'!$D$5:$J$5)),'AMBA Radiation Loss Chart'!$D$5:$J$5))))/(INDEX('AMBA Radiation Loss Chart'!$D$5:$J$5,1,MATCH(D22,'AMBA Radiation Loss Chart'!$D$5:$J$5)+1)-INDEX('AMBA Radiation Loss Chart'!$D$5:$J$5,1,MATCH(D22,'AMBA Radiation Loss Chart'!$D$5:$J$5)))*(D22-INDEX('AMBA Radiation Loss Chart'!$D$5:$J$5,1,MATCH(D22,'AMBA Radiation Loss Chart'!$D$5:$J$5)+1))+((INDEX('AMBA Radiation Loss Chart'!$D$6:$J$20,MATCH(INDEX('AMBA Radiation Loss Chart'!$C$6:$C$22,MATCH(D$4,'AMBA Radiation Loss Chart'!$C$6:$C$22)+1,1),'AMBA Radiation Loss Chart'!$C$6:$C$22),MATCH(INDEX('AMBA Radiation Loss Chart'!$D$5:$J$5,1,MATCH(D22,'AMBA Radiation Loss Chart'!$D$5:$J$5)+1),'AMBA Radiation Loss Chart'!$D$5:$J$5))-INDEX('AMBA Radiation Loss Chart'!$D$6:$J$20,MATCH(INDEX('AMBA Radiation Loss Chart'!$C$6:$C$22,MATCH(D$4,'AMBA Radiation Loss Chart'!$C$6:$C$22),1),'AMBA Radiation Loss Chart'!$C$6:$C$22),MATCH(INDEX('AMBA Radiation Loss Chart'!$D$5:$J$5,1,MATCH(D22,'AMBA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Chart'!$D$5:$J$5,1,MATCH(D22,'AMBA Radiation Loss Chart'!$D$5:$J$5)+1),'AMBA Radiation Loss Chart'!$D$5:$J$5))))/100</f>
        <v>#N/A</v>
      </c>
      <c r="F22" s="31">
        <f>Baseline!L23</f>
        <v>0</v>
      </c>
      <c r="G22" s="57" t="e">
        <f>IF(F22&lt;=0.2,(INDEX('AMBA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Chart'!$D$5:$J$5,1,MATCH(F22,'AMBA Radiation Loss Chart'!$D$5:$J$5)+1),'AMBA Radiation Loss Chart'!$D$5:$J$5))-INDEX('AMBA Radiation Loss Chart'!$D$6:$J$20,MATCH(INDEX('AMBA Radiation Loss Chart'!$C$6:$C$22,MATCH(F$4,'AMBA Radiation Loss Chart'!$C$6:$C$22),1),'AMBA Radiation Loss Chart'!$C$6:$C$22),MATCH(INDEX('AMBA Radiation Loss Chart'!$D$5:$J$5,1,MATCH(F22,'AMBA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Chart'!$D$5:$J$5,1,MATCH(F22,'AMBA Radiation Loss Chart'!$D$5:$J$5)+1),'AMBA Radiation Loss Chart'!$D$5:$J$5)))-((INDEX('AMBA Radiation Loss Chart'!$D$6:$J$20,MATCH(INDEX('AMBA Radiation Loss Chart'!$C$6:$C$22,MATCH(F$4,'AMBA Radiation Loss Chart'!$C$6:$C$22)+1,1),'AMBA Radiation Loss Chart'!$C$6:$C$22),MATCH(INDEX('AMBA Radiation Loss Chart'!$D$5:$J$5,1,MATCH(F22,'AMBA Radiation Loss Chart'!$D$5:$J$5)),'AMBA Radiation Loss Chart'!$D$5:$J$5))-INDEX('AMBA Radiation Loss Chart'!$D$6:$J$20,MATCH(INDEX('AMBA Radiation Loss Chart'!$C$6:$C$22,MATCH(F$4,'AMBA Radiation Loss Chart'!$C$6:$C$22),1),'AMBA Radiation Loss Chart'!$C$6:$C$22),MATCH(INDEX('AMBA Radiation Loss Chart'!$D$5:$J$5,1,MATCH(F22,'AMBA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Chart'!$D$5:$J$5,1,MATCH(F22,'AMBA Radiation Loss Chart'!$D$5:$J$5)),'AMBA Radiation Loss Chart'!$D$5:$J$5))))/(INDEX('AMBA Radiation Loss Chart'!$D$5:$J$5,1,MATCH(F22,'AMBA Radiation Loss Chart'!$D$5:$J$5)+1)-INDEX('AMBA Radiation Loss Chart'!$D$5:$J$5,1,MATCH(F22,'AMBA Radiation Loss Chart'!$D$5:$J$5)))*(F22-INDEX('AMBA Radiation Loss Chart'!$D$5:$J$5,1,MATCH(F22,'AMBA Radiation Loss Chart'!$D$5:$J$5)+1))+((INDEX('AMBA Radiation Loss Chart'!$D$6:$J$20,MATCH(INDEX('AMBA Radiation Loss Chart'!$C$6:$C$22,MATCH(F$4,'AMBA Radiation Loss Chart'!$C$6:$C$22)+1,1),'AMBA Radiation Loss Chart'!$C$6:$C$22),MATCH(INDEX('AMBA Radiation Loss Chart'!$D$5:$J$5,1,MATCH(F22,'AMBA Radiation Loss Chart'!$D$5:$J$5)+1),'AMBA Radiation Loss Chart'!$D$5:$J$5))-INDEX('AMBA Radiation Loss Chart'!$D$6:$J$20,MATCH(INDEX('AMBA Radiation Loss Chart'!$C$6:$C$22,MATCH(F$4,'AMBA Radiation Loss Chart'!$C$6:$C$22),1),'AMBA Radiation Loss Chart'!$C$6:$C$22),MATCH(INDEX('AMBA Radiation Loss Chart'!$D$5:$J$5,1,MATCH(F22,'AMBA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Chart'!$D$5:$J$5,1,MATCH(F22,'AMBA Radiation Loss Chart'!$D$5:$J$5)+1),'AMBA Radiation Loss Chart'!$D$5:$J$5))))/100</f>
        <v>#N/A</v>
      </c>
      <c r="H22" s="31">
        <f>Baseline!S23</f>
        <v>0</v>
      </c>
      <c r="I22" s="57" t="e">
        <f>IF(H22&lt;=0.2,(INDEX('AMBA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Chart'!$D$5:$J$5,1,MATCH(H22,'AMBA Radiation Loss Chart'!$D$5:$J$5)+1),'AMBA Radiation Loss Chart'!$D$5:$J$5))-INDEX('AMBA Radiation Loss Chart'!$D$6:$J$20,MATCH(INDEX('AMBA Radiation Loss Chart'!$C$6:$C$22,MATCH(H$4,'AMBA Radiation Loss Chart'!$C$6:$C$22),1),'AMBA Radiation Loss Chart'!$C$6:$C$22),MATCH(INDEX('AMBA Radiation Loss Chart'!$D$5:$J$5,1,MATCH(H22,'AMBA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Chart'!$D$5:$J$5,1,MATCH(H22,'AMBA Radiation Loss Chart'!$D$5:$J$5)+1),'AMBA Radiation Loss Chart'!$D$5:$J$5)))-((INDEX('AMBA Radiation Loss Chart'!$D$6:$J$20,MATCH(INDEX('AMBA Radiation Loss Chart'!$C$6:$C$22,MATCH(H$4,'AMBA Radiation Loss Chart'!$C$6:$C$22)+1,1),'AMBA Radiation Loss Chart'!$C$6:$C$22),MATCH(INDEX('AMBA Radiation Loss Chart'!$D$5:$J$5,1,MATCH(H22,'AMBA Radiation Loss Chart'!$D$5:$J$5)),'AMBA Radiation Loss Chart'!$D$5:$J$5))-INDEX('AMBA Radiation Loss Chart'!$D$6:$J$20,MATCH(INDEX('AMBA Radiation Loss Chart'!$C$6:$C$22,MATCH(H$4,'AMBA Radiation Loss Chart'!$C$6:$C$22),1),'AMBA Radiation Loss Chart'!$C$6:$C$22),MATCH(INDEX('AMBA Radiation Loss Chart'!$D$5:$J$5,1,MATCH(H22,'AMBA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Chart'!$D$5:$J$5,1,MATCH(H22,'AMBA Radiation Loss Chart'!$D$5:$J$5)),'AMBA Radiation Loss Chart'!$D$5:$J$5))))/(INDEX('AMBA Radiation Loss Chart'!$D$5:$J$5,1,MATCH(H22,'AMBA Radiation Loss Chart'!$D$5:$J$5)+1)-INDEX('AMBA Radiation Loss Chart'!$D$5:$J$5,1,MATCH(H22,'AMBA Radiation Loss Chart'!$D$5:$J$5)))*(H22-INDEX('AMBA Radiation Loss Chart'!$D$5:$J$5,1,MATCH(H22,'AMBA Radiation Loss Chart'!$D$5:$J$5)+1))+((INDEX('AMBA Radiation Loss Chart'!$D$6:$J$20,MATCH(INDEX('AMBA Radiation Loss Chart'!$C$6:$C$22,MATCH(H$4,'AMBA Radiation Loss Chart'!$C$6:$C$22)+1,1),'AMBA Radiation Loss Chart'!$C$6:$C$22),MATCH(INDEX('AMBA Radiation Loss Chart'!$D$5:$J$5,1,MATCH(H22,'AMBA Radiation Loss Chart'!$D$5:$J$5)+1),'AMBA Radiation Loss Chart'!$D$5:$J$5))-INDEX('AMBA Radiation Loss Chart'!$D$6:$J$20,MATCH(INDEX('AMBA Radiation Loss Chart'!$C$6:$C$22,MATCH(H$4,'AMBA Radiation Loss Chart'!$C$6:$C$22),1),'AMBA Radiation Loss Chart'!$C$6:$C$22),MATCH(INDEX('AMBA Radiation Loss Chart'!$D$5:$J$5,1,MATCH(H22,'AMBA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Chart'!$D$5:$J$5,1,MATCH(H22,'AMBA Radiation Loss Chart'!$D$5:$J$5)+1),'AMBA Radiation Loss Chart'!$D$5:$J$5))))/100</f>
        <v>#N/A</v>
      </c>
      <c r="J22" s="254">
        <f>Baseline!Z23</f>
        <v>0</v>
      </c>
      <c r="K22" s="60" t="e">
        <f>IF(J22&lt;0.2,(INDEX('AMBA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Chart'!$D$5:$J$5,1,MATCH(J22,'AMBA Radiation Loss Chart'!$D$5:$J$5)+1),'AMBA Radiation Loss Chart'!$D$5:$J$5))-INDEX('AMBA Radiation Loss Chart'!$D$6:$J$20,MATCH(INDEX('AMBA Radiation Loss Chart'!$C$6:$C$22,MATCH(J$4,'AMBA Radiation Loss Chart'!$C$6:$C$22),1),'AMBA Radiation Loss Chart'!$C$6:$C$22),MATCH(INDEX('AMBA Radiation Loss Chart'!$D$5:$J$5,1,MATCH(J22,'AMBA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Chart'!$D$5:$J$5,1,MATCH(J22,'AMBA Radiation Loss Chart'!$D$5:$J$5)+1),'AMBA Radiation Loss Chart'!$D$5:$J$5)))-((INDEX('AMBA Radiation Loss Chart'!$D$6:$J$20,MATCH(INDEX('AMBA Radiation Loss Chart'!$C$6:$C$22,MATCH(J$4,'AMBA Radiation Loss Chart'!$C$6:$C$22)+1,1),'AMBA Radiation Loss Chart'!$C$6:$C$22),MATCH(INDEX('AMBA Radiation Loss Chart'!$D$5:$J$5,1,MATCH(J22,'AMBA Radiation Loss Chart'!$D$5:$J$5)),'AMBA Radiation Loss Chart'!$D$5:$J$5))-INDEX('AMBA Radiation Loss Chart'!$D$6:$J$20,MATCH(INDEX('AMBA Radiation Loss Chart'!$C$6:$C$22,MATCH(J$4,'AMBA Radiation Loss Chart'!$C$6:$C$22),1),'AMBA Radiation Loss Chart'!$C$6:$C$22),MATCH(INDEX('AMBA Radiation Loss Chart'!$D$5:$J$5,1,MATCH(J22,'AMBA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Chart'!$D$5:$J$5,1,MATCH(J22,'AMBA Radiation Loss Chart'!$D$5:$J$5)),'AMBA Radiation Loss Chart'!$D$5:$J$5))))/(INDEX('AMBA Radiation Loss Chart'!$D$5:$J$5,1,MATCH(J22,'AMBA Radiation Loss Chart'!$D$5:$J$5)+1)-INDEX('AMBA Radiation Loss Chart'!$D$5:$J$5,1,MATCH(J22,'AMBA Radiation Loss Chart'!$D$5:$J$5)))*(J22-INDEX('AMBA Radiation Loss Chart'!$D$5:$J$5,1,MATCH(J22,'AMBA Radiation Loss Chart'!$D$5:$J$5)+1))+((INDEX('AMBA Radiation Loss Chart'!$D$6:$J$20,MATCH(INDEX('AMBA Radiation Loss Chart'!$C$6:$C$22,MATCH(J$4,'AMBA Radiation Loss Chart'!$C$6:$C$22)+1,1),'AMBA Radiation Loss Chart'!$C$6:$C$22),MATCH(INDEX('AMBA Radiation Loss Chart'!$D$5:$J$5,1,MATCH(J22,'AMBA Radiation Loss Chart'!$D$5:$J$5)+1),'AMBA Radiation Loss Chart'!$D$5:$J$5))-INDEX('AMBA Radiation Loss Chart'!$D$6:$J$20,MATCH(INDEX('AMBA Radiation Loss Chart'!$C$6:$C$22,MATCH(J$4,'AMBA Radiation Loss Chart'!$C$6:$C$22),1),'AMBA Radiation Loss Chart'!$C$6:$C$22),MATCH(INDEX('AMBA Radiation Loss Chart'!$D$5:$J$5,1,MATCH(J22,'AMBA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Chart'!$D$5:$J$5,1,MATCH(J22,'AMBA Radiation Loss Chart'!$D$5:$J$5)+1),'AMBA Radiation Loss Chart'!$D$5:$J$5))))/100</f>
        <v>#N/A</v>
      </c>
      <c r="L22" s="36" t="e">
        <f>Proposed!E23</f>
        <v>#DIV/0!</v>
      </c>
      <c r="M22" s="57" t="e">
        <f>IF(L22&lt;=0.2,(INDEX('AMBA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Chart'!$D$5:$J$5,1,MATCH(L22,'AMBA Radiation Loss Chart'!$D$5:$J$5)+1),'AMBA Radiation Loss Chart'!$D$5:$J$5))-INDEX('AMBA Radiation Loss Chart'!$D$6:$J$20,MATCH(INDEX('AMBA Radiation Loss Chart'!$C$6:$C$22,MATCH(L$4,'AMBA Radiation Loss Chart'!$C$6:$C$22),1),'AMBA Radiation Loss Chart'!$C$6:$C$22),MATCH(INDEX('AMBA Radiation Loss Chart'!$D$5:$J$5,1,MATCH(L22,'AMBA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Chart'!$D$5:$J$5,1,MATCH(L22,'AMBA Radiation Loss Chart'!$D$5:$J$5)+1),'AMBA Radiation Loss Chart'!$D$5:$J$5)))-((INDEX('AMBA Radiation Loss Chart'!$D$6:$J$20,MATCH(INDEX('AMBA Radiation Loss Chart'!$C$6:$C$22,MATCH(L$4,'AMBA Radiation Loss Chart'!$C$6:$C$22)+1,1),'AMBA Radiation Loss Chart'!$C$6:$C$22),MATCH(INDEX('AMBA Radiation Loss Chart'!$D$5:$J$5,1,MATCH(L22,'AMBA Radiation Loss Chart'!$D$5:$J$5)),'AMBA Radiation Loss Chart'!$D$5:$J$5))-INDEX('AMBA Radiation Loss Chart'!$D$6:$J$20,MATCH(INDEX('AMBA Radiation Loss Chart'!$C$6:$C$22,MATCH(L$4,'AMBA Radiation Loss Chart'!$C$6:$C$22),1),'AMBA Radiation Loss Chart'!$C$6:$C$22),MATCH(INDEX('AMBA Radiation Loss Chart'!$D$5:$J$5,1,MATCH(L22,'AMBA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Chart'!$D$5:$J$5,1,MATCH(L22,'AMBA Radiation Loss Chart'!$D$5:$J$5)),'AMBA Radiation Loss Chart'!$D$5:$J$5))))/(INDEX('AMBA Radiation Loss Chart'!$D$5:$J$5,1,MATCH(L22,'AMBA Radiation Loss Chart'!$D$5:$J$5)+1)-INDEX('AMBA Radiation Loss Chart'!$D$5:$J$5,1,MATCH(L22,'AMBA Radiation Loss Chart'!$D$5:$J$5)))*(L22-INDEX('AMBA Radiation Loss Chart'!$D$5:$J$5,1,MATCH(L22,'AMBA Radiation Loss Chart'!$D$5:$J$5)+1))+((INDEX('AMBA Radiation Loss Chart'!$D$6:$J$20,MATCH(INDEX('AMBA Radiation Loss Chart'!$C$6:$C$22,MATCH(L$4,'AMBA Radiation Loss Chart'!$C$6:$C$22)+1,1),'AMBA Radiation Loss Chart'!$C$6:$C$22),MATCH(INDEX('AMBA Radiation Loss Chart'!$D$5:$J$5,1,MATCH(L22,'AMBA Radiation Loss Chart'!$D$5:$J$5)+1),'AMBA Radiation Loss Chart'!$D$5:$J$5))-INDEX('AMBA Radiation Loss Chart'!$D$6:$J$20,MATCH(INDEX('AMBA Radiation Loss Chart'!$C$6:$C$22,MATCH(L$4,'AMBA Radiation Loss Chart'!$C$6:$C$22),1),'AMBA Radiation Loss Chart'!$C$6:$C$22),MATCH(INDEX('AMBA Radiation Loss Chart'!$D$5:$J$5,1,MATCH(L22,'AMBA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Chart'!$D$5:$J$5,1,MATCH(L22,'AMBA Radiation Loss Chart'!$D$5:$J$5)+1),'AMBA Radiation Loss Chart'!$D$5:$J$5))))/100</f>
        <v>#DIV/0!</v>
      </c>
      <c r="N22" s="31" t="e">
        <f>Proposed!L23</f>
        <v>#DIV/0!</v>
      </c>
      <c r="O22" s="57" t="e">
        <f>IF(N22&lt;=0.2,(INDEX('AMBA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Chart'!$D$5:$J$5,1,MATCH(N22,'AMBA Radiation Loss Chart'!$D$5:$J$5)+1),'AMBA Radiation Loss Chart'!$D$5:$J$5))-INDEX('AMBA Radiation Loss Chart'!$D$6:$J$20,MATCH(INDEX('AMBA Radiation Loss Chart'!$C$6:$C$22,MATCH(N$4,'AMBA Radiation Loss Chart'!$C$6:$C$22),1),'AMBA Radiation Loss Chart'!$C$6:$C$22),MATCH(INDEX('AMBA Radiation Loss Chart'!$D$5:$J$5,1,MATCH(N22,'AMBA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Chart'!$D$5:$J$5,1,MATCH(N22,'AMBA Radiation Loss Chart'!$D$5:$J$5)+1),'AMBA Radiation Loss Chart'!$D$5:$J$5)))-((INDEX('AMBA Radiation Loss Chart'!$D$6:$J$20,MATCH(INDEX('AMBA Radiation Loss Chart'!$C$6:$C$22,MATCH(N$4,'AMBA Radiation Loss Chart'!$C$6:$C$22)+1,1),'AMBA Radiation Loss Chart'!$C$6:$C$22),MATCH(INDEX('AMBA Radiation Loss Chart'!$D$5:$J$5,1,MATCH(N22,'AMBA Radiation Loss Chart'!$D$5:$J$5)),'AMBA Radiation Loss Chart'!$D$5:$J$5))-INDEX('AMBA Radiation Loss Chart'!$D$6:$J$20,MATCH(INDEX('AMBA Radiation Loss Chart'!$C$6:$C$22,MATCH(N$4,'AMBA Radiation Loss Chart'!$C$6:$C$22),1),'AMBA Radiation Loss Chart'!$C$6:$C$22),MATCH(INDEX('AMBA Radiation Loss Chart'!$D$5:$J$5,1,MATCH(N22,'AMBA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Chart'!$D$5:$J$5,1,MATCH(N22,'AMBA Radiation Loss Chart'!$D$5:$J$5)),'AMBA Radiation Loss Chart'!$D$5:$J$5))))/(INDEX('AMBA Radiation Loss Chart'!$D$5:$J$5,1,MATCH(N22,'AMBA Radiation Loss Chart'!$D$5:$J$5)+1)-INDEX('AMBA Radiation Loss Chart'!$D$5:$J$5,1,MATCH(N22,'AMBA Radiation Loss Chart'!$D$5:$J$5)))*(N22-INDEX('AMBA Radiation Loss Chart'!$D$5:$J$5,1,MATCH(N22,'AMBA Radiation Loss Chart'!$D$5:$J$5)+1))+((INDEX('AMBA Radiation Loss Chart'!$D$6:$J$20,MATCH(INDEX('AMBA Radiation Loss Chart'!$C$6:$C$22,MATCH(N$4,'AMBA Radiation Loss Chart'!$C$6:$C$22)+1,1),'AMBA Radiation Loss Chart'!$C$6:$C$22),MATCH(INDEX('AMBA Radiation Loss Chart'!$D$5:$J$5,1,MATCH(N22,'AMBA Radiation Loss Chart'!$D$5:$J$5)+1),'AMBA Radiation Loss Chart'!$D$5:$J$5))-INDEX('AMBA Radiation Loss Chart'!$D$6:$J$20,MATCH(INDEX('AMBA Radiation Loss Chart'!$C$6:$C$22,MATCH(N$4,'AMBA Radiation Loss Chart'!$C$6:$C$22),1),'AMBA Radiation Loss Chart'!$C$6:$C$22),MATCH(INDEX('AMBA Radiation Loss Chart'!$D$5:$J$5,1,MATCH(N22,'AMBA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Chart'!$D$5:$J$5,1,MATCH(N22,'AMBA Radiation Loss Chart'!$D$5:$J$5)+1),'AMBA Radiation Loss Chart'!$D$5:$J$5))))/100</f>
        <v>#DIV/0!</v>
      </c>
      <c r="P22" s="31" t="e">
        <f>Proposed!S23</f>
        <v>#DIV/0!</v>
      </c>
      <c r="Q22" s="215" t="e">
        <f>IF(P22&lt;=0.2,(INDEX('AMBA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Chart'!$D$5:$J$5,1,MATCH(P22,'AMBA Radiation Loss Chart'!$D$5:$J$5)+1),'AMBA Radiation Loss Chart'!$D$5:$J$5))-INDEX('AMBA Radiation Loss Chart'!$D$6:$J$20,MATCH(INDEX('AMBA Radiation Loss Chart'!$C$6:$C$22,MATCH(P$4,'AMBA Radiation Loss Chart'!$C$6:$C$22),1),'AMBA Radiation Loss Chart'!$C$6:$C$22),MATCH(INDEX('AMBA Radiation Loss Chart'!$D$5:$J$5,1,MATCH(P22,'AMBA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Chart'!$D$5:$J$5,1,MATCH(P22,'AMBA Radiation Loss Chart'!$D$5:$J$5)+1),'AMBA Radiation Loss Chart'!$D$5:$J$5)))-((INDEX('AMBA Radiation Loss Chart'!$D$6:$J$20,MATCH(INDEX('AMBA Radiation Loss Chart'!$C$6:$C$22,MATCH(P$4,'AMBA Radiation Loss Chart'!$C$6:$C$22)+1,1),'AMBA Radiation Loss Chart'!$C$6:$C$22),MATCH(INDEX('AMBA Radiation Loss Chart'!$D$5:$J$5,1,MATCH(P22,'AMBA Radiation Loss Chart'!$D$5:$J$5)),'AMBA Radiation Loss Chart'!$D$5:$J$5))-INDEX('AMBA Radiation Loss Chart'!$D$6:$J$20,MATCH(INDEX('AMBA Radiation Loss Chart'!$C$6:$C$22,MATCH(P$4,'AMBA Radiation Loss Chart'!$C$6:$C$22),1),'AMBA Radiation Loss Chart'!$C$6:$C$22),MATCH(INDEX('AMBA Radiation Loss Chart'!$D$5:$J$5,1,MATCH(P22,'AMBA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Chart'!$D$5:$J$5,1,MATCH(P22,'AMBA Radiation Loss Chart'!$D$5:$J$5)),'AMBA Radiation Loss Chart'!$D$5:$J$5))))/(INDEX('AMBA Radiation Loss Chart'!$D$5:$J$5,1,MATCH(P22,'AMBA Radiation Loss Chart'!$D$5:$J$5)+1)-INDEX('AMBA Radiation Loss Chart'!$D$5:$J$5,1,MATCH(P22,'AMBA Radiation Loss Chart'!$D$5:$J$5)))*(P22-INDEX('AMBA Radiation Loss Chart'!$D$5:$J$5,1,MATCH(P22,'AMBA Radiation Loss Chart'!$D$5:$J$5)+1))+((INDEX('AMBA Radiation Loss Chart'!$D$6:$J$20,MATCH(INDEX('AMBA Radiation Loss Chart'!$C$6:$C$22,MATCH(P$4,'AMBA Radiation Loss Chart'!$C$6:$C$22)+1,1),'AMBA Radiation Loss Chart'!$C$6:$C$22),MATCH(INDEX('AMBA Radiation Loss Chart'!$D$5:$J$5,1,MATCH(P22,'AMBA Radiation Loss Chart'!$D$5:$J$5)+1),'AMBA Radiation Loss Chart'!$D$5:$J$5))-INDEX('AMBA Radiation Loss Chart'!$D$6:$J$20,MATCH(INDEX('AMBA Radiation Loss Chart'!$C$6:$C$22,MATCH(P$4,'AMBA Radiation Loss Chart'!$C$6:$C$22),1),'AMBA Radiation Loss Chart'!$C$6:$C$22),MATCH(INDEX('AMBA Radiation Loss Chart'!$D$5:$J$5,1,MATCH(P22,'AMBA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Chart'!$D$5:$J$5,1,MATCH(P22,'AMBA Radiation Loss Chart'!$D$5:$J$5)+1),'AMBA Radiation Loss Chart'!$D$5:$J$5))))/100</f>
        <v>#DIV/0!</v>
      </c>
      <c r="R22" s="254" t="e">
        <f>Proposed!Z23</f>
        <v>#DIV/0!</v>
      </c>
      <c r="S22" s="60" t="e">
        <f>IF(R22&lt;=0.2,(INDEX('AMBA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Chart'!$D$5:$J$5,1,MATCH(R22,'AMBA Radiation Loss Chart'!$D$5:$J$5)+1),'AMBA Radiation Loss Chart'!$D$5:$J$5))-INDEX('AMBA Radiation Loss Chart'!$D$6:$J$20,MATCH(INDEX('AMBA Radiation Loss Chart'!$C$6:$C$22,MATCH(R$4,'AMBA Radiation Loss Chart'!$C$6:$C$22),1),'AMBA Radiation Loss Chart'!$C$6:$C$22),MATCH(INDEX('AMBA Radiation Loss Chart'!$D$5:$J$5,1,MATCH(R22,'AMBA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Chart'!$D$5:$J$5,1,MATCH(R22,'AMBA Radiation Loss Chart'!$D$5:$J$5)+1),'AMBA Radiation Loss Chart'!$D$5:$J$5)))-((INDEX('AMBA Radiation Loss Chart'!$D$6:$J$20,MATCH(INDEX('AMBA Radiation Loss Chart'!$C$6:$C$22,MATCH(R$4,'AMBA Radiation Loss Chart'!$C$6:$C$22)+1,1),'AMBA Radiation Loss Chart'!$C$6:$C$22),MATCH(INDEX('AMBA Radiation Loss Chart'!$D$5:$J$5,1,MATCH(R22,'AMBA Radiation Loss Chart'!$D$5:$J$5)),'AMBA Radiation Loss Chart'!$D$5:$J$5))-INDEX('AMBA Radiation Loss Chart'!$D$6:$J$20,MATCH(INDEX('AMBA Radiation Loss Chart'!$C$6:$C$22,MATCH(R$4,'AMBA Radiation Loss Chart'!$C$6:$C$22),1),'AMBA Radiation Loss Chart'!$C$6:$C$22),MATCH(INDEX('AMBA Radiation Loss Chart'!$D$5:$J$5,1,MATCH(R22,'AMBA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Chart'!$D$5:$J$5,1,MATCH(R22,'AMBA Radiation Loss Chart'!$D$5:$J$5)),'AMBA Radiation Loss Chart'!$D$5:$J$5))))/(INDEX('AMBA Radiation Loss Chart'!$D$5:$J$5,1,MATCH(R22,'AMBA Radiation Loss Chart'!$D$5:$J$5)+1)-INDEX('AMBA Radiation Loss Chart'!$D$5:$J$5,1,MATCH(R22,'AMBA Radiation Loss Chart'!$D$5:$J$5)))*(R22-INDEX('AMBA Radiation Loss Chart'!$D$5:$J$5,1,MATCH(R22,'AMBA Radiation Loss Chart'!$D$5:$J$5)+1))+((INDEX('AMBA Radiation Loss Chart'!$D$6:$J$20,MATCH(INDEX('AMBA Radiation Loss Chart'!$C$6:$C$22,MATCH(R$4,'AMBA Radiation Loss Chart'!$C$6:$C$22)+1,1),'AMBA Radiation Loss Chart'!$C$6:$C$22),MATCH(INDEX('AMBA Radiation Loss Chart'!$D$5:$J$5,1,MATCH(R22,'AMBA Radiation Loss Chart'!$D$5:$J$5)+1),'AMBA Radiation Loss Chart'!$D$5:$J$5))-INDEX('AMBA Radiation Loss Chart'!$D$6:$J$20,MATCH(INDEX('AMBA Radiation Loss Chart'!$C$6:$C$22,MATCH(R$4,'AMBA Radiation Loss Chart'!$C$6:$C$22),1),'AMBA Radiation Loss Chart'!$C$6:$C$22),MATCH(INDEX('AMBA Radiation Loss Chart'!$D$5:$J$5,1,MATCH(R22,'AMBA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Chart'!$D$5:$J$5,1,MATCH(R22,'AMBA Radiation Loss Chart'!$D$5:$J$5)+1),'AMBA Radiation Loss Chart'!$D$5:$J$5))))/100</f>
        <v>#DIV/0!</v>
      </c>
    </row>
    <row r="23" spans="2:19">
      <c r="B23" s="253">
        <v>75</v>
      </c>
      <c r="C23" s="39">
        <v>751</v>
      </c>
      <c r="D23" s="36">
        <f>Baseline!E24</f>
        <v>0</v>
      </c>
      <c r="E23" s="57" t="e">
        <f>IF(D23&lt;=0.2,(INDEX('AMBA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Chart'!$D$5:$J$5,1,MATCH(D23,'AMBA Radiation Loss Chart'!$D$5:$J$5)+1),'AMBA Radiation Loss Chart'!$D$5:$J$5))-INDEX('AMBA Radiation Loss Chart'!$D$6:$J$20,MATCH(INDEX('AMBA Radiation Loss Chart'!$C$6:$C$22,MATCH(D$4,'AMBA Radiation Loss Chart'!$C$6:$C$22),1),'AMBA Radiation Loss Chart'!$C$6:$C$22),MATCH(INDEX('AMBA Radiation Loss Chart'!$D$5:$J$5,1,MATCH(D23,'AMBA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Chart'!$D$5:$J$5,1,MATCH(D23,'AMBA Radiation Loss Chart'!$D$5:$J$5)+1),'AMBA Radiation Loss Chart'!$D$5:$J$5)))-((INDEX('AMBA Radiation Loss Chart'!$D$6:$J$20,MATCH(INDEX('AMBA Radiation Loss Chart'!$C$6:$C$22,MATCH(D$4,'AMBA Radiation Loss Chart'!$C$6:$C$22)+1,1),'AMBA Radiation Loss Chart'!$C$6:$C$22),MATCH(INDEX('AMBA Radiation Loss Chart'!$D$5:$J$5,1,MATCH(D23,'AMBA Radiation Loss Chart'!$D$5:$J$5)),'AMBA Radiation Loss Chart'!$D$5:$J$5))-INDEX('AMBA Radiation Loss Chart'!$D$6:$J$20,MATCH(INDEX('AMBA Radiation Loss Chart'!$C$6:$C$22,MATCH(D$4,'AMBA Radiation Loss Chart'!$C$6:$C$22),1),'AMBA Radiation Loss Chart'!$C$6:$C$22),MATCH(INDEX('AMBA Radiation Loss Chart'!$D$5:$J$5,1,MATCH(D23,'AMBA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Chart'!$D$5:$J$5,1,MATCH(D23,'AMBA Radiation Loss Chart'!$D$5:$J$5)),'AMBA Radiation Loss Chart'!$D$5:$J$5))))/(INDEX('AMBA Radiation Loss Chart'!$D$5:$J$5,1,MATCH(D23,'AMBA Radiation Loss Chart'!$D$5:$J$5)+1)-INDEX('AMBA Radiation Loss Chart'!$D$5:$J$5,1,MATCH(D23,'AMBA Radiation Loss Chart'!$D$5:$J$5)))*(D23-INDEX('AMBA Radiation Loss Chart'!$D$5:$J$5,1,MATCH(D23,'AMBA Radiation Loss Chart'!$D$5:$J$5)+1))+((INDEX('AMBA Radiation Loss Chart'!$D$6:$J$20,MATCH(INDEX('AMBA Radiation Loss Chart'!$C$6:$C$22,MATCH(D$4,'AMBA Radiation Loss Chart'!$C$6:$C$22)+1,1),'AMBA Radiation Loss Chart'!$C$6:$C$22),MATCH(INDEX('AMBA Radiation Loss Chart'!$D$5:$J$5,1,MATCH(D23,'AMBA Radiation Loss Chart'!$D$5:$J$5)+1),'AMBA Radiation Loss Chart'!$D$5:$J$5))-INDEX('AMBA Radiation Loss Chart'!$D$6:$J$20,MATCH(INDEX('AMBA Radiation Loss Chart'!$C$6:$C$22,MATCH(D$4,'AMBA Radiation Loss Chart'!$C$6:$C$22),1),'AMBA Radiation Loss Chart'!$C$6:$C$22),MATCH(INDEX('AMBA Radiation Loss Chart'!$D$5:$J$5,1,MATCH(D23,'AMBA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Chart'!$D$5:$J$5,1,MATCH(D23,'AMBA Radiation Loss Chart'!$D$5:$J$5)+1),'AMBA Radiation Loss Chart'!$D$5:$J$5))))/100</f>
        <v>#N/A</v>
      </c>
      <c r="F23" s="31">
        <f>Baseline!L24</f>
        <v>0</v>
      </c>
      <c r="G23" s="57" t="e">
        <f>IF(F23&lt;=0.2,(INDEX('AMBA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Chart'!$D$5:$J$5,1,MATCH(F23,'AMBA Radiation Loss Chart'!$D$5:$J$5)+1),'AMBA Radiation Loss Chart'!$D$5:$J$5))-INDEX('AMBA Radiation Loss Chart'!$D$6:$J$20,MATCH(INDEX('AMBA Radiation Loss Chart'!$C$6:$C$22,MATCH(F$4,'AMBA Radiation Loss Chart'!$C$6:$C$22),1),'AMBA Radiation Loss Chart'!$C$6:$C$22),MATCH(INDEX('AMBA Radiation Loss Chart'!$D$5:$J$5,1,MATCH(F23,'AMBA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Chart'!$D$5:$J$5,1,MATCH(F23,'AMBA Radiation Loss Chart'!$D$5:$J$5)+1),'AMBA Radiation Loss Chart'!$D$5:$J$5)))-((INDEX('AMBA Radiation Loss Chart'!$D$6:$J$20,MATCH(INDEX('AMBA Radiation Loss Chart'!$C$6:$C$22,MATCH(F$4,'AMBA Radiation Loss Chart'!$C$6:$C$22)+1,1),'AMBA Radiation Loss Chart'!$C$6:$C$22),MATCH(INDEX('AMBA Radiation Loss Chart'!$D$5:$J$5,1,MATCH(F23,'AMBA Radiation Loss Chart'!$D$5:$J$5)),'AMBA Radiation Loss Chart'!$D$5:$J$5))-INDEX('AMBA Radiation Loss Chart'!$D$6:$J$20,MATCH(INDEX('AMBA Radiation Loss Chart'!$C$6:$C$22,MATCH(F$4,'AMBA Radiation Loss Chart'!$C$6:$C$22),1),'AMBA Radiation Loss Chart'!$C$6:$C$22),MATCH(INDEX('AMBA Radiation Loss Chart'!$D$5:$J$5,1,MATCH(F23,'AMBA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Chart'!$D$5:$J$5,1,MATCH(F23,'AMBA Radiation Loss Chart'!$D$5:$J$5)),'AMBA Radiation Loss Chart'!$D$5:$J$5))))/(INDEX('AMBA Radiation Loss Chart'!$D$5:$J$5,1,MATCH(F23,'AMBA Radiation Loss Chart'!$D$5:$J$5)+1)-INDEX('AMBA Radiation Loss Chart'!$D$5:$J$5,1,MATCH(F23,'AMBA Radiation Loss Chart'!$D$5:$J$5)))*(F23-INDEX('AMBA Radiation Loss Chart'!$D$5:$J$5,1,MATCH(F23,'AMBA Radiation Loss Chart'!$D$5:$J$5)+1))+((INDEX('AMBA Radiation Loss Chart'!$D$6:$J$20,MATCH(INDEX('AMBA Radiation Loss Chart'!$C$6:$C$22,MATCH(F$4,'AMBA Radiation Loss Chart'!$C$6:$C$22)+1,1),'AMBA Radiation Loss Chart'!$C$6:$C$22),MATCH(INDEX('AMBA Radiation Loss Chart'!$D$5:$J$5,1,MATCH(F23,'AMBA Radiation Loss Chart'!$D$5:$J$5)+1),'AMBA Radiation Loss Chart'!$D$5:$J$5))-INDEX('AMBA Radiation Loss Chart'!$D$6:$J$20,MATCH(INDEX('AMBA Radiation Loss Chart'!$C$6:$C$22,MATCH(F$4,'AMBA Radiation Loss Chart'!$C$6:$C$22),1),'AMBA Radiation Loss Chart'!$C$6:$C$22),MATCH(INDEX('AMBA Radiation Loss Chart'!$D$5:$J$5,1,MATCH(F23,'AMBA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Chart'!$D$5:$J$5,1,MATCH(F23,'AMBA Radiation Loss Chart'!$D$5:$J$5)+1),'AMBA Radiation Loss Chart'!$D$5:$J$5))))/100</f>
        <v>#N/A</v>
      </c>
      <c r="H23" s="31">
        <f>Baseline!S24</f>
        <v>0</v>
      </c>
      <c r="I23" s="57" t="e">
        <f>IF(H23&lt;=0.2,(INDEX('AMBA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Chart'!$D$5:$J$5,1,MATCH(H23,'AMBA Radiation Loss Chart'!$D$5:$J$5)+1),'AMBA Radiation Loss Chart'!$D$5:$J$5))-INDEX('AMBA Radiation Loss Chart'!$D$6:$J$20,MATCH(INDEX('AMBA Radiation Loss Chart'!$C$6:$C$22,MATCH(H$4,'AMBA Radiation Loss Chart'!$C$6:$C$22),1),'AMBA Radiation Loss Chart'!$C$6:$C$22),MATCH(INDEX('AMBA Radiation Loss Chart'!$D$5:$J$5,1,MATCH(H23,'AMBA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Chart'!$D$5:$J$5,1,MATCH(H23,'AMBA Radiation Loss Chart'!$D$5:$J$5)+1),'AMBA Radiation Loss Chart'!$D$5:$J$5)))-((INDEX('AMBA Radiation Loss Chart'!$D$6:$J$20,MATCH(INDEX('AMBA Radiation Loss Chart'!$C$6:$C$22,MATCH(H$4,'AMBA Radiation Loss Chart'!$C$6:$C$22)+1,1),'AMBA Radiation Loss Chart'!$C$6:$C$22),MATCH(INDEX('AMBA Radiation Loss Chart'!$D$5:$J$5,1,MATCH(H23,'AMBA Radiation Loss Chart'!$D$5:$J$5)),'AMBA Radiation Loss Chart'!$D$5:$J$5))-INDEX('AMBA Radiation Loss Chart'!$D$6:$J$20,MATCH(INDEX('AMBA Radiation Loss Chart'!$C$6:$C$22,MATCH(H$4,'AMBA Radiation Loss Chart'!$C$6:$C$22),1),'AMBA Radiation Loss Chart'!$C$6:$C$22),MATCH(INDEX('AMBA Radiation Loss Chart'!$D$5:$J$5,1,MATCH(H23,'AMBA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Chart'!$D$5:$J$5,1,MATCH(H23,'AMBA Radiation Loss Chart'!$D$5:$J$5)),'AMBA Radiation Loss Chart'!$D$5:$J$5))))/(INDEX('AMBA Radiation Loss Chart'!$D$5:$J$5,1,MATCH(H23,'AMBA Radiation Loss Chart'!$D$5:$J$5)+1)-INDEX('AMBA Radiation Loss Chart'!$D$5:$J$5,1,MATCH(H23,'AMBA Radiation Loss Chart'!$D$5:$J$5)))*(H23-INDEX('AMBA Radiation Loss Chart'!$D$5:$J$5,1,MATCH(H23,'AMBA Radiation Loss Chart'!$D$5:$J$5)+1))+((INDEX('AMBA Radiation Loss Chart'!$D$6:$J$20,MATCH(INDEX('AMBA Radiation Loss Chart'!$C$6:$C$22,MATCH(H$4,'AMBA Radiation Loss Chart'!$C$6:$C$22)+1,1),'AMBA Radiation Loss Chart'!$C$6:$C$22),MATCH(INDEX('AMBA Radiation Loss Chart'!$D$5:$J$5,1,MATCH(H23,'AMBA Radiation Loss Chart'!$D$5:$J$5)+1),'AMBA Radiation Loss Chart'!$D$5:$J$5))-INDEX('AMBA Radiation Loss Chart'!$D$6:$J$20,MATCH(INDEX('AMBA Radiation Loss Chart'!$C$6:$C$22,MATCH(H$4,'AMBA Radiation Loss Chart'!$C$6:$C$22),1),'AMBA Radiation Loss Chart'!$C$6:$C$22),MATCH(INDEX('AMBA Radiation Loss Chart'!$D$5:$J$5,1,MATCH(H23,'AMBA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Chart'!$D$5:$J$5,1,MATCH(H23,'AMBA Radiation Loss Chart'!$D$5:$J$5)+1),'AMBA Radiation Loss Chart'!$D$5:$J$5))))/100</f>
        <v>#N/A</v>
      </c>
      <c r="J23" s="254">
        <f>Baseline!Z24</f>
        <v>0</v>
      </c>
      <c r="K23" s="60" t="e">
        <f>IF(J23&lt;0.2,(INDEX('AMBA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Chart'!$D$5:$J$5,1,MATCH(J23,'AMBA Radiation Loss Chart'!$D$5:$J$5)+1),'AMBA Radiation Loss Chart'!$D$5:$J$5))-INDEX('AMBA Radiation Loss Chart'!$D$6:$J$20,MATCH(INDEX('AMBA Radiation Loss Chart'!$C$6:$C$22,MATCH(J$4,'AMBA Radiation Loss Chart'!$C$6:$C$22),1),'AMBA Radiation Loss Chart'!$C$6:$C$22),MATCH(INDEX('AMBA Radiation Loss Chart'!$D$5:$J$5,1,MATCH(J23,'AMBA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Chart'!$D$5:$J$5,1,MATCH(J23,'AMBA Radiation Loss Chart'!$D$5:$J$5)+1),'AMBA Radiation Loss Chart'!$D$5:$J$5)))-((INDEX('AMBA Radiation Loss Chart'!$D$6:$J$20,MATCH(INDEX('AMBA Radiation Loss Chart'!$C$6:$C$22,MATCH(J$4,'AMBA Radiation Loss Chart'!$C$6:$C$22)+1,1),'AMBA Radiation Loss Chart'!$C$6:$C$22),MATCH(INDEX('AMBA Radiation Loss Chart'!$D$5:$J$5,1,MATCH(J23,'AMBA Radiation Loss Chart'!$D$5:$J$5)),'AMBA Radiation Loss Chart'!$D$5:$J$5))-INDEX('AMBA Radiation Loss Chart'!$D$6:$J$20,MATCH(INDEX('AMBA Radiation Loss Chart'!$C$6:$C$22,MATCH(J$4,'AMBA Radiation Loss Chart'!$C$6:$C$22),1),'AMBA Radiation Loss Chart'!$C$6:$C$22),MATCH(INDEX('AMBA Radiation Loss Chart'!$D$5:$J$5,1,MATCH(J23,'AMBA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Chart'!$D$5:$J$5,1,MATCH(J23,'AMBA Radiation Loss Chart'!$D$5:$J$5)),'AMBA Radiation Loss Chart'!$D$5:$J$5))))/(INDEX('AMBA Radiation Loss Chart'!$D$5:$J$5,1,MATCH(J23,'AMBA Radiation Loss Chart'!$D$5:$J$5)+1)-INDEX('AMBA Radiation Loss Chart'!$D$5:$J$5,1,MATCH(J23,'AMBA Radiation Loss Chart'!$D$5:$J$5)))*(J23-INDEX('AMBA Radiation Loss Chart'!$D$5:$J$5,1,MATCH(J23,'AMBA Radiation Loss Chart'!$D$5:$J$5)+1))+((INDEX('AMBA Radiation Loss Chart'!$D$6:$J$20,MATCH(INDEX('AMBA Radiation Loss Chart'!$C$6:$C$22,MATCH(J$4,'AMBA Radiation Loss Chart'!$C$6:$C$22)+1,1),'AMBA Radiation Loss Chart'!$C$6:$C$22),MATCH(INDEX('AMBA Radiation Loss Chart'!$D$5:$J$5,1,MATCH(J23,'AMBA Radiation Loss Chart'!$D$5:$J$5)+1),'AMBA Radiation Loss Chart'!$D$5:$J$5))-INDEX('AMBA Radiation Loss Chart'!$D$6:$J$20,MATCH(INDEX('AMBA Radiation Loss Chart'!$C$6:$C$22,MATCH(J$4,'AMBA Radiation Loss Chart'!$C$6:$C$22),1),'AMBA Radiation Loss Chart'!$C$6:$C$22),MATCH(INDEX('AMBA Radiation Loss Chart'!$D$5:$J$5,1,MATCH(J23,'AMBA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Chart'!$D$5:$J$5,1,MATCH(J23,'AMBA Radiation Loss Chart'!$D$5:$J$5)+1),'AMBA Radiation Loss Chart'!$D$5:$J$5))))/100</f>
        <v>#N/A</v>
      </c>
      <c r="L23" s="36" t="e">
        <f>Proposed!E24</f>
        <v>#DIV/0!</v>
      </c>
      <c r="M23" s="57" t="e">
        <f>IF(L23&lt;=0.2,(INDEX('AMBA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Chart'!$D$5:$J$5,1,MATCH(L23,'AMBA Radiation Loss Chart'!$D$5:$J$5)+1),'AMBA Radiation Loss Chart'!$D$5:$J$5))-INDEX('AMBA Radiation Loss Chart'!$D$6:$J$20,MATCH(INDEX('AMBA Radiation Loss Chart'!$C$6:$C$22,MATCH(L$4,'AMBA Radiation Loss Chart'!$C$6:$C$22),1),'AMBA Radiation Loss Chart'!$C$6:$C$22),MATCH(INDEX('AMBA Radiation Loss Chart'!$D$5:$J$5,1,MATCH(L23,'AMBA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Chart'!$D$5:$J$5,1,MATCH(L23,'AMBA Radiation Loss Chart'!$D$5:$J$5)+1),'AMBA Radiation Loss Chart'!$D$5:$J$5)))-((INDEX('AMBA Radiation Loss Chart'!$D$6:$J$20,MATCH(INDEX('AMBA Radiation Loss Chart'!$C$6:$C$22,MATCH(L$4,'AMBA Radiation Loss Chart'!$C$6:$C$22)+1,1),'AMBA Radiation Loss Chart'!$C$6:$C$22),MATCH(INDEX('AMBA Radiation Loss Chart'!$D$5:$J$5,1,MATCH(L23,'AMBA Radiation Loss Chart'!$D$5:$J$5)),'AMBA Radiation Loss Chart'!$D$5:$J$5))-INDEX('AMBA Radiation Loss Chart'!$D$6:$J$20,MATCH(INDEX('AMBA Radiation Loss Chart'!$C$6:$C$22,MATCH(L$4,'AMBA Radiation Loss Chart'!$C$6:$C$22),1),'AMBA Radiation Loss Chart'!$C$6:$C$22),MATCH(INDEX('AMBA Radiation Loss Chart'!$D$5:$J$5,1,MATCH(L23,'AMBA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Chart'!$D$5:$J$5,1,MATCH(L23,'AMBA Radiation Loss Chart'!$D$5:$J$5)),'AMBA Radiation Loss Chart'!$D$5:$J$5))))/(INDEX('AMBA Radiation Loss Chart'!$D$5:$J$5,1,MATCH(L23,'AMBA Radiation Loss Chart'!$D$5:$J$5)+1)-INDEX('AMBA Radiation Loss Chart'!$D$5:$J$5,1,MATCH(L23,'AMBA Radiation Loss Chart'!$D$5:$J$5)))*(L23-INDEX('AMBA Radiation Loss Chart'!$D$5:$J$5,1,MATCH(L23,'AMBA Radiation Loss Chart'!$D$5:$J$5)+1))+((INDEX('AMBA Radiation Loss Chart'!$D$6:$J$20,MATCH(INDEX('AMBA Radiation Loss Chart'!$C$6:$C$22,MATCH(L$4,'AMBA Radiation Loss Chart'!$C$6:$C$22)+1,1),'AMBA Radiation Loss Chart'!$C$6:$C$22),MATCH(INDEX('AMBA Radiation Loss Chart'!$D$5:$J$5,1,MATCH(L23,'AMBA Radiation Loss Chart'!$D$5:$J$5)+1),'AMBA Radiation Loss Chart'!$D$5:$J$5))-INDEX('AMBA Radiation Loss Chart'!$D$6:$J$20,MATCH(INDEX('AMBA Radiation Loss Chart'!$C$6:$C$22,MATCH(L$4,'AMBA Radiation Loss Chart'!$C$6:$C$22),1),'AMBA Radiation Loss Chart'!$C$6:$C$22),MATCH(INDEX('AMBA Radiation Loss Chart'!$D$5:$J$5,1,MATCH(L23,'AMBA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Chart'!$D$5:$J$5,1,MATCH(L23,'AMBA Radiation Loss Chart'!$D$5:$J$5)+1),'AMBA Radiation Loss Chart'!$D$5:$J$5))))/100</f>
        <v>#DIV/0!</v>
      </c>
      <c r="N23" s="31" t="e">
        <f>Proposed!L24</f>
        <v>#DIV/0!</v>
      </c>
      <c r="O23" s="57" t="e">
        <f>IF(N23&lt;=0.2,(INDEX('AMBA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Chart'!$D$5:$J$5,1,MATCH(N23,'AMBA Radiation Loss Chart'!$D$5:$J$5)+1),'AMBA Radiation Loss Chart'!$D$5:$J$5))-INDEX('AMBA Radiation Loss Chart'!$D$6:$J$20,MATCH(INDEX('AMBA Radiation Loss Chart'!$C$6:$C$22,MATCH(N$4,'AMBA Radiation Loss Chart'!$C$6:$C$22),1),'AMBA Radiation Loss Chart'!$C$6:$C$22),MATCH(INDEX('AMBA Radiation Loss Chart'!$D$5:$J$5,1,MATCH(N23,'AMBA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Chart'!$D$5:$J$5,1,MATCH(N23,'AMBA Radiation Loss Chart'!$D$5:$J$5)+1),'AMBA Radiation Loss Chart'!$D$5:$J$5)))-((INDEX('AMBA Radiation Loss Chart'!$D$6:$J$20,MATCH(INDEX('AMBA Radiation Loss Chart'!$C$6:$C$22,MATCH(N$4,'AMBA Radiation Loss Chart'!$C$6:$C$22)+1,1),'AMBA Radiation Loss Chart'!$C$6:$C$22),MATCH(INDEX('AMBA Radiation Loss Chart'!$D$5:$J$5,1,MATCH(N23,'AMBA Radiation Loss Chart'!$D$5:$J$5)),'AMBA Radiation Loss Chart'!$D$5:$J$5))-INDEX('AMBA Radiation Loss Chart'!$D$6:$J$20,MATCH(INDEX('AMBA Radiation Loss Chart'!$C$6:$C$22,MATCH(N$4,'AMBA Radiation Loss Chart'!$C$6:$C$22),1),'AMBA Radiation Loss Chart'!$C$6:$C$22),MATCH(INDEX('AMBA Radiation Loss Chart'!$D$5:$J$5,1,MATCH(N23,'AMBA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Chart'!$D$5:$J$5,1,MATCH(N23,'AMBA Radiation Loss Chart'!$D$5:$J$5)),'AMBA Radiation Loss Chart'!$D$5:$J$5))))/(INDEX('AMBA Radiation Loss Chart'!$D$5:$J$5,1,MATCH(N23,'AMBA Radiation Loss Chart'!$D$5:$J$5)+1)-INDEX('AMBA Radiation Loss Chart'!$D$5:$J$5,1,MATCH(N23,'AMBA Radiation Loss Chart'!$D$5:$J$5)))*(N23-INDEX('AMBA Radiation Loss Chart'!$D$5:$J$5,1,MATCH(N23,'AMBA Radiation Loss Chart'!$D$5:$J$5)+1))+((INDEX('AMBA Radiation Loss Chart'!$D$6:$J$20,MATCH(INDEX('AMBA Radiation Loss Chart'!$C$6:$C$22,MATCH(N$4,'AMBA Radiation Loss Chart'!$C$6:$C$22)+1,1),'AMBA Radiation Loss Chart'!$C$6:$C$22),MATCH(INDEX('AMBA Radiation Loss Chart'!$D$5:$J$5,1,MATCH(N23,'AMBA Radiation Loss Chart'!$D$5:$J$5)+1),'AMBA Radiation Loss Chart'!$D$5:$J$5))-INDEX('AMBA Radiation Loss Chart'!$D$6:$J$20,MATCH(INDEX('AMBA Radiation Loss Chart'!$C$6:$C$22,MATCH(N$4,'AMBA Radiation Loss Chart'!$C$6:$C$22),1),'AMBA Radiation Loss Chart'!$C$6:$C$22),MATCH(INDEX('AMBA Radiation Loss Chart'!$D$5:$J$5,1,MATCH(N23,'AMBA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Chart'!$D$5:$J$5,1,MATCH(N23,'AMBA Radiation Loss Chart'!$D$5:$J$5)+1),'AMBA Radiation Loss Chart'!$D$5:$J$5))))/100</f>
        <v>#DIV/0!</v>
      </c>
      <c r="P23" s="31" t="e">
        <f>Proposed!S24</f>
        <v>#DIV/0!</v>
      </c>
      <c r="Q23" s="215" t="e">
        <f>IF(P23&lt;=0.2,(INDEX('AMBA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Chart'!$D$5:$J$5,1,MATCH(P23,'AMBA Radiation Loss Chart'!$D$5:$J$5)+1),'AMBA Radiation Loss Chart'!$D$5:$J$5))-INDEX('AMBA Radiation Loss Chart'!$D$6:$J$20,MATCH(INDEX('AMBA Radiation Loss Chart'!$C$6:$C$22,MATCH(P$4,'AMBA Radiation Loss Chart'!$C$6:$C$22),1),'AMBA Radiation Loss Chart'!$C$6:$C$22),MATCH(INDEX('AMBA Radiation Loss Chart'!$D$5:$J$5,1,MATCH(P23,'AMBA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Chart'!$D$5:$J$5,1,MATCH(P23,'AMBA Radiation Loss Chart'!$D$5:$J$5)+1),'AMBA Radiation Loss Chart'!$D$5:$J$5)))-((INDEX('AMBA Radiation Loss Chart'!$D$6:$J$20,MATCH(INDEX('AMBA Radiation Loss Chart'!$C$6:$C$22,MATCH(P$4,'AMBA Radiation Loss Chart'!$C$6:$C$22)+1,1),'AMBA Radiation Loss Chart'!$C$6:$C$22),MATCH(INDEX('AMBA Radiation Loss Chart'!$D$5:$J$5,1,MATCH(P23,'AMBA Radiation Loss Chart'!$D$5:$J$5)),'AMBA Radiation Loss Chart'!$D$5:$J$5))-INDEX('AMBA Radiation Loss Chart'!$D$6:$J$20,MATCH(INDEX('AMBA Radiation Loss Chart'!$C$6:$C$22,MATCH(P$4,'AMBA Radiation Loss Chart'!$C$6:$C$22),1),'AMBA Radiation Loss Chart'!$C$6:$C$22),MATCH(INDEX('AMBA Radiation Loss Chart'!$D$5:$J$5,1,MATCH(P23,'AMBA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Chart'!$D$5:$J$5,1,MATCH(P23,'AMBA Radiation Loss Chart'!$D$5:$J$5)),'AMBA Radiation Loss Chart'!$D$5:$J$5))))/(INDEX('AMBA Radiation Loss Chart'!$D$5:$J$5,1,MATCH(P23,'AMBA Radiation Loss Chart'!$D$5:$J$5)+1)-INDEX('AMBA Radiation Loss Chart'!$D$5:$J$5,1,MATCH(P23,'AMBA Radiation Loss Chart'!$D$5:$J$5)))*(P23-INDEX('AMBA Radiation Loss Chart'!$D$5:$J$5,1,MATCH(P23,'AMBA Radiation Loss Chart'!$D$5:$J$5)+1))+((INDEX('AMBA Radiation Loss Chart'!$D$6:$J$20,MATCH(INDEX('AMBA Radiation Loss Chart'!$C$6:$C$22,MATCH(P$4,'AMBA Radiation Loss Chart'!$C$6:$C$22)+1,1),'AMBA Radiation Loss Chart'!$C$6:$C$22),MATCH(INDEX('AMBA Radiation Loss Chart'!$D$5:$J$5,1,MATCH(P23,'AMBA Radiation Loss Chart'!$D$5:$J$5)+1),'AMBA Radiation Loss Chart'!$D$5:$J$5))-INDEX('AMBA Radiation Loss Chart'!$D$6:$J$20,MATCH(INDEX('AMBA Radiation Loss Chart'!$C$6:$C$22,MATCH(P$4,'AMBA Radiation Loss Chart'!$C$6:$C$22),1),'AMBA Radiation Loss Chart'!$C$6:$C$22),MATCH(INDEX('AMBA Radiation Loss Chart'!$D$5:$J$5,1,MATCH(P23,'AMBA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Chart'!$D$5:$J$5,1,MATCH(P23,'AMBA Radiation Loss Chart'!$D$5:$J$5)+1),'AMBA Radiation Loss Chart'!$D$5:$J$5))))/100</f>
        <v>#DIV/0!</v>
      </c>
      <c r="R23" s="254" t="e">
        <f>Proposed!Z24</f>
        <v>#DIV/0!</v>
      </c>
      <c r="S23" s="60" t="e">
        <f>IF(R23&lt;=0.2,(INDEX('AMBA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Chart'!$D$5:$J$5,1,MATCH(R23,'AMBA Radiation Loss Chart'!$D$5:$J$5)+1),'AMBA Radiation Loss Chart'!$D$5:$J$5))-INDEX('AMBA Radiation Loss Chart'!$D$6:$J$20,MATCH(INDEX('AMBA Radiation Loss Chart'!$C$6:$C$22,MATCH(R$4,'AMBA Radiation Loss Chart'!$C$6:$C$22),1),'AMBA Radiation Loss Chart'!$C$6:$C$22),MATCH(INDEX('AMBA Radiation Loss Chart'!$D$5:$J$5,1,MATCH(R23,'AMBA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Chart'!$D$5:$J$5,1,MATCH(R23,'AMBA Radiation Loss Chart'!$D$5:$J$5)+1),'AMBA Radiation Loss Chart'!$D$5:$J$5)))-((INDEX('AMBA Radiation Loss Chart'!$D$6:$J$20,MATCH(INDEX('AMBA Radiation Loss Chart'!$C$6:$C$22,MATCH(R$4,'AMBA Radiation Loss Chart'!$C$6:$C$22)+1,1),'AMBA Radiation Loss Chart'!$C$6:$C$22),MATCH(INDEX('AMBA Radiation Loss Chart'!$D$5:$J$5,1,MATCH(R23,'AMBA Radiation Loss Chart'!$D$5:$J$5)),'AMBA Radiation Loss Chart'!$D$5:$J$5))-INDEX('AMBA Radiation Loss Chart'!$D$6:$J$20,MATCH(INDEX('AMBA Radiation Loss Chart'!$C$6:$C$22,MATCH(R$4,'AMBA Radiation Loss Chart'!$C$6:$C$22),1),'AMBA Radiation Loss Chart'!$C$6:$C$22),MATCH(INDEX('AMBA Radiation Loss Chart'!$D$5:$J$5,1,MATCH(R23,'AMBA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Chart'!$D$5:$J$5,1,MATCH(R23,'AMBA Radiation Loss Chart'!$D$5:$J$5)),'AMBA Radiation Loss Chart'!$D$5:$J$5))))/(INDEX('AMBA Radiation Loss Chart'!$D$5:$J$5,1,MATCH(R23,'AMBA Radiation Loss Chart'!$D$5:$J$5)+1)-INDEX('AMBA Radiation Loss Chart'!$D$5:$J$5,1,MATCH(R23,'AMBA Radiation Loss Chart'!$D$5:$J$5)))*(R23-INDEX('AMBA Radiation Loss Chart'!$D$5:$J$5,1,MATCH(R23,'AMBA Radiation Loss Chart'!$D$5:$J$5)+1))+((INDEX('AMBA Radiation Loss Chart'!$D$6:$J$20,MATCH(INDEX('AMBA Radiation Loss Chart'!$C$6:$C$22,MATCH(R$4,'AMBA Radiation Loss Chart'!$C$6:$C$22)+1,1),'AMBA Radiation Loss Chart'!$C$6:$C$22),MATCH(INDEX('AMBA Radiation Loss Chart'!$D$5:$J$5,1,MATCH(R23,'AMBA Radiation Loss Chart'!$D$5:$J$5)+1),'AMBA Radiation Loss Chart'!$D$5:$J$5))-INDEX('AMBA Radiation Loss Chart'!$D$6:$J$20,MATCH(INDEX('AMBA Radiation Loss Chart'!$C$6:$C$22,MATCH(R$4,'AMBA Radiation Loss Chart'!$C$6:$C$22),1),'AMBA Radiation Loss Chart'!$C$6:$C$22),MATCH(INDEX('AMBA Radiation Loss Chart'!$D$5:$J$5,1,MATCH(R23,'AMBA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Chart'!$D$5:$J$5,1,MATCH(R23,'AMBA Radiation Loss Chart'!$D$5:$J$5)+1),'AMBA Radiation Loss Chart'!$D$5:$J$5))))/100</f>
        <v>#DIV/0!</v>
      </c>
    </row>
    <row r="24" spans="2:19">
      <c r="B24" s="253">
        <v>80</v>
      </c>
      <c r="C24" s="39">
        <v>541</v>
      </c>
      <c r="D24" s="36">
        <f>Baseline!E25</f>
        <v>0</v>
      </c>
      <c r="E24" s="57" t="e">
        <f>IF(D24&lt;=0.2,(INDEX('AMBA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Chart'!$D$5:$J$5,1,MATCH(D24,'AMBA Radiation Loss Chart'!$D$5:$J$5)+1),'AMBA Radiation Loss Chart'!$D$5:$J$5))-INDEX('AMBA Radiation Loss Chart'!$D$6:$J$20,MATCH(INDEX('AMBA Radiation Loss Chart'!$C$6:$C$22,MATCH(D$4,'AMBA Radiation Loss Chart'!$C$6:$C$22),1),'AMBA Radiation Loss Chart'!$C$6:$C$22),MATCH(INDEX('AMBA Radiation Loss Chart'!$D$5:$J$5,1,MATCH(D24,'AMBA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Chart'!$D$5:$J$5,1,MATCH(D24,'AMBA Radiation Loss Chart'!$D$5:$J$5)+1),'AMBA Radiation Loss Chart'!$D$5:$J$5)))-((INDEX('AMBA Radiation Loss Chart'!$D$6:$J$20,MATCH(INDEX('AMBA Radiation Loss Chart'!$C$6:$C$22,MATCH(D$4,'AMBA Radiation Loss Chart'!$C$6:$C$22)+1,1),'AMBA Radiation Loss Chart'!$C$6:$C$22),MATCH(INDEX('AMBA Radiation Loss Chart'!$D$5:$J$5,1,MATCH(D24,'AMBA Radiation Loss Chart'!$D$5:$J$5)),'AMBA Radiation Loss Chart'!$D$5:$J$5))-INDEX('AMBA Radiation Loss Chart'!$D$6:$J$20,MATCH(INDEX('AMBA Radiation Loss Chart'!$C$6:$C$22,MATCH(D$4,'AMBA Radiation Loss Chart'!$C$6:$C$22),1),'AMBA Radiation Loss Chart'!$C$6:$C$22),MATCH(INDEX('AMBA Radiation Loss Chart'!$D$5:$J$5,1,MATCH(D24,'AMBA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Chart'!$D$5:$J$5,1,MATCH(D24,'AMBA Radiation Loss Chart'!$D$5:$J$5)),'AMBA Radiation Loss Chart'!$D$5:$J$5))))/(INDEX('AMBA Radiation Loss Chart'!$D$5:$J$5,1,MATCH(D24,'AMBA Radiation Loss Chart'!$D$5:$J$5)+1)-INDEX('AMBA Radiation Loss Chart'!$D$5:$J$5,1,MATCH(D24,'AMBA Radiation Loss Chart'!$D$5:$J$5)))*(D24-INDEX('AMBA Radiation Loss Chart'!$D$5:$J$5,1,MATCH(D24,'AMBA Radiation Loss Chart'!$D$5:$J$5)+1))+((INDEX('AMBA Radiation Loss Chart'!$D$6:$J$20,MATCH(INDEX('AMBA Radiation Loss Chart'!$C$6:$C$22,MATCH(D$4,'AMBA Radiation Loss Chart'!$C$6:$C$22)+1,1),'AMBA Radiation Loss Chart'!$C$6:$C$22),MATCH(INDEX('AMBA Radiation Loss Chart'!$D$5:$J$5,1,MATCH(D24,'AMBA Radiation Loss Chart'!$D$5:$J$5)+1),'AMBA Radiation Loss Chart'!$D$5:$J$5))-INDEX('AMBA Radiation Loss Chart'!$D$6:$J$20,MATCH(INDEX('AMBA Radiation Loss Chart'!$C$6:$C$22,MATCH(D$4,'AMBA Radiation Loss Chart'!$C$6:$C$22),1),'AMBA Radiation Loss Chart'!$C$6:$C$22),MATCH(INDEX('AMBA Radiation Loss Chart'!$D$5:$J$5,1,MATCH(D24,'AMBA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Chart'!$D$5:$J$5,1,MATCH(D24,'AMBA Radiation Loss Chart'!$D$5:$J$5)+1),'AMBA Radiation Loss Chart'!$D$5:$J$5))))/100</f>
        <v>#N/A</v>
      </c>
      <c r="F24" s="31">
        <f>Baseline!L25</f>
        <v>0</v>
      </c>
      <c r="G24" s="57" t="e">
        <f>IF(F24&lt;=0.2,(INDEX('AMBA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Chart'!$D$5:$J$5,1,MATCH(F24,'AMBA Radiation Loss Chart'!$D$5:$J$5)+1),'AMBA Radiation Loss Chart'!$D$5:$J$5))-INDEX('AMBA Radiation Loss Chart'!$D$6:$J$20,MATCH(INDEX('AMBA Radiation Loss Chart'!$C$6:$C$22,MATCH(F$4,'AMBA Radiation Loss Chart'!$C$6:$C$22),1),'AMBA Radiation Loss Chart'!$C$6:$C$22),MATCH(INDEX('AMBA Radiation Loss Chart'!$D$5:$J$5,1,MATCH(F24,'AMBA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Chart'!$D$5:$J$5,1,MATCH(F24,'AMBA Radiation Loss Chart'!$D$5:$J$5)+1),'AMBA Radiation Loss Chart'!$D$5:$J$5)))-((INDEX('AMBA Radiation Loss Chart'!$D$6:$J$20,MATCH(INDEX('AMBA Radiation Loss Chart'!$C$6:$C$22,MATCH(F$4,'AMBA Radiation Loss Chart'!$C$6:$C$22)+1,1),'AMBA Radiation Loss Chart'!$C$6:$C$22),MATCH(INDEX('AMBA Radiation Loss Chart'!$D$5:$J$5,1,MATCH(F24,'AMBA Radiation Loss Chart'!$D$5:$J$5)),'AMBA Radiation Loss Chart'!$D$5:$J$5))-INDEX('AMBA Radiation Loss Chart'!$D$6:$J$20,MATCH(INDEX('AMBA Radiation Loss Chart'!$C$6:$C$22,MATCH(F$4,'AMBA Radiation Loss Chart'!$C$6:$C$22),1),'AMBA Radiation Loss Chart'!$C$6:$C$22),MATCH(INDEX('AMBA Radiation Loss Chart'!$D$5:$J$5,1,MATCH(F24,'AMBA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Chart'!$D$5:$J$5,1,MATCH(F24,'AMBA Radiation Loss Chart'!$D$5:$J$5)),'AMBA Radiation Loss Chart'!$D$5:$J$5))))/(INDEX('AMBA Radiation Loss Chart'!$D$5:$J$5,1,MATCH(F24,'AMBA Radiation Loss Chart'!$D$5:$J$5)+1)-INDEX('AMBA Radiation Loss Chart'!$D$5:$J$5,1,MATCH(F24,'AMBA Radiation Loss Chart'!$D$5:$J$5)))*(F24-INDEX('AMBA Radiation Loss Chart'!$D$5:$J$5,1,MATCH(F24,'AMBA Radiation Loss Chart'!$D$5:$J$5)+1))+((INDEX('AMBA Radiation Loss Chart'!$D$6:$J$20,MATCH(INDEX('AMBA Radiation Loss Chart'!$C$6:$C$22,MATCH(F$4,'AMBA Radiation Loss Chart'!$C$6:$C$22)+1,1),'AMBA Radiation Loss Chart'!$C$6:$C$22),MATCH(INDEX('AMBA Radiation Loss Chart'!$D$5:$J$5,1,MATCH(F24,'AMBA Radiation Loss Chart'!$D$5:$J$5)+1),'AMBA Radiation Loss Chart'!$D$5:$J$5))-INDEX('AMBA Radiation Loss Chart'!$D$6:$J$20,MATCH(INDEX('AMBA Radiation Loss Chart'!$C$6:$C$22,MATCH(F$4,'AMBA Radiation Loss Chart'!$C$6:$C$22),1),'AMBA Radiation Loss Chart'!$C$6:$C$22),MATCH(INDEX('AMBA Radiation Loss Chart'!$D$5:$J$5,1,MATCH(F24,'AMBA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Chart'!$D$5:$J$5,1,MATCH(F24,'AMBA Radiation Loss Chart'!$D$5:$J$5)+1),'AMBA Radiation Loss Chart'!$D$5:$J$5))))/100</f>
        <v>#N/A</v>
      </c>
      <c r="H24" s="31">
        <f>Baseline!S25</f>
        <v>0</v>
      </c>
      <c r="I24" s="57" t="e">
        <f>IF(H24&lt;=0.2,(INDEX('AMBA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Chart'!$D$5:$J$5,1,MATCH(H24,'AMBA Radiation Loss Chart'!$D$5:$J$5)+1),'AMBA Radiation Loss Chart'!$D$5:$J$5))-INDEX('AMBA Radiation Loss Chart'!$D$6:$J$20,MATCH(INDEX('AMBA Radiation Loss Chart'!$C$6:$C$22,MATCH(H$4,'AMBA Radiation Loss Chart'!$C$6:$C$22),1),'AMBA Radiation Loss Chart'!$C$6:$C$22),MATCH(INDEX('AMBA Radiation Loss Chart'!$D$5:$J$5,1,MATCH(H24,'AMBA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Chart'!$D$5:$J$5,1,MATCH(H24,'AMBA Radiation Loss Chart'!$D$5:$J$5)+1),'AMBA Radiation Loss Chart'!$D$5:$J$5)))-((INDEX('AMBA Radiation Loss Chart'!$D$6:$J$20,MATCH(INDEX('AMBA Radiation Loss Chart'!$C$6:$C$22,MATCH(H$4,'AMBA Radiation Loss Chart'!$C$6:$C$22)+1,1),'AMBA Radiation Loss Chart'!$C$6:$C$22),MATCH(INDEX('AMBA Radiation Loss Chart'!$D$5:$J$5,1,MATCH(H24,'AMBA Radiation Loss Chart'!$D$5:$J$5)),'AMBA Radiation Loss Chart'!$D$5:$J$5))-INDEX('AMBA Radiation Loss Chart'!$D$6:$J$20,MATCH(INDEX('AMBA Radiation Loss Chart'!$C$6:$C$22,MATCH(H$4,'AMBA Radiation Loss Chart'!$C$6:$C$22),1),'AMBA Radiation Loss Chart'!$C$6:$C$22),MATCH(INDEX('AMBA Radiation Loss Chart'!$D$5:$J$5,1,MATCH(H24,'AMBA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Chart'!$D$5:$J$5,1,MATCH(H24,'AMBA Radiation Loss Chart'!$D$5:$J$5)),'AMBA Radiation Loss Chart'!$D$5:$J$5))))/(INDEX('AMBA Radiation Loss Chart'!$D$5:$J$5,1,MATCH(H24,'AMBA Radiation Loss Chart'!$D$5:$J$5)+1)-INDEX('AMBA Radiation Loss Chart'!$D$5:$J$5,1,MATCH(H24,'AMBA Radiation Loss Chart'!$D$5:$J$5)))*(H24-INDEX('AMBA Radiation Loss Chart'!$D$5:$J$5,1,MATCH(H24,'AMBA Radiation Loss Chart'!$D$5:$J$5)+1))+((INDEX('AMBA Radiation Loss Chart'!$D$6:$J$20,MATCH(INDEX('AMBA Radiation Loss Chart'!$C$6:$C$22,MATCH(H$4,'AMBA Radiation Loss Chart'!$C$6:$C$22)+1,1),'AMBA Radiation Loss Chart'!$C$6:$C$22),MATCH(INDEX('AMBA Radiation Loss Chart'!$D$5:$J$5,1,MATCH(H24,'AMBA Radiation Loss Chart'!$D$5:$J$5)+1),'AMBA Radiation Loss Chart'!$D$5:$J$5))-INDEX('AMBA Radiation Loss Chart'!$D$6:$J$20,MATCH(INDEX('AMBA Radiation Loss Chart'!$C$6:$C$22,MATCH(H$4,'AMBA Radiation Loss Chart'!$C$6:$C$22),1),'AMBA Radiation Loss Chart'!$C$6:$C$22),MATCH(INDEX('AMBA Radiation Loss Chart'!$D$5:$J$5,1,MATCH(H24,'AMBA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Chart'!$D$5:$J$5,1,MATCH(H24,'AMBA Radiation Loss Chart'!$D$5:$J$5)+1),'AMBA Radiation Loss Chart'!$D$5:$J$5))))/100</f>
        <v>#N/A</v>
      </c>
      <c r="J24" s="254">
        <f>Baseline!Z25</f>
        <v>0</v>
      </c>
      <c r="K24" s="60" t="e">
        <f>IF(J24&lt;0.2,(INDEX('AMBA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Chart'!$D$5:$J$5,1,MATCH(J24,'AMBA Radiation Loss Chart'!$D$5:$J$5)+1),'AMBA Radiation Loss Chart'!$D$5:$J$5))-INDEX('AMBA Radiation Loss Chart'!$D$6:$J$20,MATCH(INDEX('AMBA Radiation Loss Chart'!$C$6:$C$22,MATCH(J$4,'AMBA Radiation Loss Chart'!$C$6:$C$22),1),'AMBA Radiation Loss Chart'!$C$6:$C$22),MATCH(INDEX('AMBA Radiation Loss Chart'!$D$5:$J$5,1,MATCH(J24,'AMBA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Chart'!$D$5:$J$5,1,MATCH(J24,'AMBA Radiation Loss Chart'!$D$5:$J$5)+1),'AMBA Radiation Loss Chart'!$D$5:$J$5)))-((INDEX('AMBA Radiation Loss Chart'!$D$6:$J$20,MATCH(INDEX('AMBA Radiation Loss Chart'!$C$6:$C$22,MATCH(J$4,'AMBA Radiation Loss Chart'!$C$6:$C$22)+1,1),'AMBA Radiation Loss Chart'!$C$6:$C$22),MATCH(INDEX('AMBA Radiation Loss Chart'!$D$5:$J$5,1,MATCH(J24,'AMBA Radiation Loss Chart'!$D$5:$J$5)),'AMBA Radiation Loss Chart'!$D$5:$J$5))-INDEX('AMBA Radiation Loss Chart'!$D$6:$J$20,MATCH(INDEX('AMBA Radiation Loss Chart'!$C$6:$C$22,MATCH(J$4,'AMBA Radiation Loss Chart'!$C$6:$C$22),1),'AMBA Radiation Loss Chart'!$C$6:$C$22),MATCH(INDEX('AMBA Radiation Loss Chart'!$D$5:$J$5,1,MATCH(J24,'AMBA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Chart'!$D$5:$J$5,1,MATCH(J24,'AMBA Radiation Loss Chart'!$D$5:$J$5)),'AMBA Radiation Loss Chart'!$D$5:$J$5))))/(INDEX('AMBA Radiation Loss Chart'!$D$5:$J$5,1,MATCH(J24,'AMBA Radiation Loss Chart'!$D$5:$J$5)+1)-INDEX('AMBA Radiation Loss Chart'!$D$5:$J$5,1,MATCH(J24,'AMBA Radiation Loss Chart'!$D$5:$J$5)))*(J24-INDEX('AMBA Radiation Loss Chart'!$D$5:$J$5,1,MATCH(J24,'AMBA Radiation Loss Chart'!$D$5:$J$5)+1))+((INDEX('AMBA Radiation Loss Chart'!$D$6:$J$20,MATCH(INDEX('AMBA Radiation Loss Chart'!$C$6:$C$22,MATCH(J$4,'AMBA Radiation Loss Chart'!$C$6:$C$22)+1,1),'AMBA Radiation Loss Chart'!$C$6:$C$22),MATCH(INDEX('AMBA Radiation Loss Chart'!$D$5:$J$5,1,MATCH(J24,'AMBA Radiation Loss Chart'!$D$5:$J$5)+1),'AMBA Radiation Loss Chart'!$D$5:$J$5))-INDEX('AMBA Radiation Loss Chart'!$D$6:$J$20,MATCH(INDEX('AMBA Radiation Loss Chart'!$C$6:$C$22,MATCH(J$4,'AMBA Radiation Loss Chart'!$C$6:$C$22),1),'AMBA Radiation Loss Chart'!$C$6:$C$22),MATCH(INDEX('AMBA Radiation Loss Chart'!$D$5:$J$5,1,MATCH(J24,'AMBA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Chart'!$D$5:$J$5,1,MATCH(J24,'AMBA Radiation Loss Chart'!$D$5:$J$5)+1),'AMBA Radiation Loss Chart'!$D$5:$J$5))))/100</f>
        <v>#N/A</v>
      </c>
      <c r="L24" s="36" t="e">
        <f>Proposed!E25</f>
        <v>#DIV/0!</v>
      </c>
      <c r="M24" s="57" t="e">
        <f>IF(L24&lt;=0.2,(INDEX('AMBA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Chart'!$D$5:$J$5,1,MATCH(L24,'AMBA Radiation Loss Chart'!$D$5:$J$5)+1),'AMBA Radiation Loss Chart'!$D$5:$J$5))-INDEX('AMBA Radiation Loss Chart'!$D$6:$J$20,MATCH(INDEX('AMBA Radiation Loss Chart'!$C$6:$C$22,MATCH(L$4,'AMBA Radiation Loss Chart'!$C$6:$C$22),1),'AMBA Radiation Loss Chart'!$C$6:$C$22),MATCH(INDEX('AMBA Radiation Loss Chart'!$D$5:$J$5,1,MATCH(L24,'AMBA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Chart'!$D$5:$J$5,1,MATCH(L24,'AMBA Radiation Loss Chart'!$D$5:$J$5)+1),'AMBA Radiation Loss Chart'!$D$5:$J$5)))-((INDEX('AMBA Radiation Loss Chart'!$D$6:$J$20,MATCH(INDEX('AMBA Radiation Loss Chart'!$C$6:$C$22,MATCH(L$4,'AMBA Radiation Loss Chart'!$C$6:$C$22)+1,1),'AMBA Radiation Loss Chart'!$C$6:$C$22),MATCH(INDEX('AMBA Radiation Loss Chart'!$D$5:$J$5,1,MATCH(L24,'AMBA Radiation Loss Chart'!$D$5:$J$5)),'AMBA Radiation Loss Chart'!$D$5:$J$5))-INDEX('AMBA Radiation Loss Chart'!$D$6:$J$20,MATCH(INDEX('AMBA Radiation Loss Chart'!$C$6:$C$22,MATCH(L$4,'AMBA Radiation Loss Chart'!$C$6:$C$22),1),'AMBA Radiation Loss Chart'!$C$6:$C$22),MATCH(INDEX('AMBA Radiation Loss Chart'!$D$5:$J$5,1,MATCH(L24,'AMBA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Chart'!$D$5:$J$5,1,MATCH(L24,'AMBA Radiation Loss Chart'!$D$5:$J$5)),'AMBA Radiation Loss Chart'!$D$5:$J$5))))/(INDEX('AMBA Radiation Loss Chart'!$D$5:$J$5,1,MATCH(L24,'AMBA Radiation Loss Chart'!$D$5:$J$5)+1)-INDEX('AMBA Radiation Loss Chart'!$D$5:$J$5,1,MATCH(L24,'AMBA Radiation Loss Chart'!$D$5:$J$5)))*(L24-INDEX('AMBA Radiation Loss Chart'!$D$5:$J$5,1,MATCH(L24,'AMBA Radiation Loss Chart'!$D$5:$J$5)+1))+((INDEX('AMBA Radiation Loss Chart'!$D$6:$J$20,MATCH(INDEX('AMBA Radiation Loss Chart'!$C$6:$C$22,MATCH(L$4,'AMBA Radiation Loss Chart'!$C$6:$C$22)+1,1),'AMBA Radiation Loss Chart'!$C$6:$C$22),MATCH(INDEX('AMBA Radiation Loss Chart'!$D$5:$J$5,1,MATCH(L24,'AMBA Radiation Loss Chart'!$D$5:$J$5)+1),'AMBA Radiation Loss Chart'!$D$5:$J$5))-INDEX('AMBA Radiation Loss Chart'!$D$6:$J$20,MATCH(INDEX('AMBA Radiation Loss Chart'!$C$6:$C$22,MATCH(L$4,'AMBA Radiation Loss Chart'!$C$6:$C$22),1),'AMBA Radiation Loss Chart'!$C$6:$C$22),MATCH(INDEX('AMBA Radiation Loss Chart'!$D$5:$J$5,1,MATCH(L24,'AMBA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Chart'!$D$5:$J$5,1,MATCH(L24,'AMBA Radiation Loss Chart'!$D$5:$J$5)+1),'AMBA Radiation Loss Chart'!$D$5:$J$5))))/100</f>
        <v>#DIV/0!</v>
      </c>
      <c r="N24" s="31" t="e">
        <f>Proposed!L25</f>
        <v>#DIV/0!</v>
      </c>
      <c r="O24" s="57" t="e">
        <f>IF(N24&lt;=0.2,(INDEX('AMBA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Chart'!$D$5:$J$5,1,MATCH(N24,'AMBA Radiation Loss Chart'!$D$5:$J$5)+1),'AMBA Radiation Loss Chart'!$D$5:$J$5))-INDEX('AMBA Radiation Loss Chart'!$D$6:$J$20,MATCH(INDEX('AMBA Radiation Loss Chart'!$C$6:$C$22,MATCH(N$4,'AMBA Radiation Loss Chart'!$C$6:$C$22),1),'AMBA Radiation Loss Chart'!$C$6:$C$22),MATCH(INDEX('AMBA Radiation Loss Chart'!$D$5:$J$5,1,MATCH(N24,'AMBA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Chart'!$D$5:$J$5,1,MATCH(N24,'AMBA Radiation Loss Chart'!$D$5:$J$5)+1),'AMBA Radiation Loss Chart'!$D$5:$J$5)))-((INDEX('AMBA Radiation Loss Chart'!$D$6:$J$20,MATCH(INDEX('AMBA Radiation Loss Chart'!$C$6:$C$22,MATCH(N$4,'AMBA Radiation Loss Chart'!$C$6:$C$22)+1,1),'AMBA Radiation Loss Chart'!$C$6:$C$22),MATCH(INDEX('AMBA Radiation Loss Chart'!$D$5:$J$5,1,MATCH(N24,'AMBA Radiation Loss Chart'!$D$5:$J$5)),'AMBA Radiation Loss Chart'!$D$5:$J$5))-INDEX('AMBA Radiation Loss Chart'!$D$6:$J$20,MATCH(INDEX('AMBA Radiation Loss Chart'!$C$6:$C$22,MATCH(N$4,'AMBA Radiation Loss Chart'!$C$6:$C$22),1),'AMBA Radiation Loss Chart'!$C$6:$C$22),MATCH(INDEX('AMBA Radiation Loss Chart'!$D$5:$J$5,1,MATCH(N24,'AMBA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Chart'!$D$5:$J$5,1,MATCH(N24,'AMBA Radiation Loss Chart'!$D$5:$J$5)),'AMBA Radiation Loss Chart'!$D$5:$J$5))))/(INDEX('AMBA Radiation Loss Chart'!$D$5:$J$5,1,MATCH(N24,'AMBA Radiation Loss Chart'!$D$5:$J$5)+1)-INDEX('AMBA Radiation Loss Chart'!$D$5:$J$5,1,MATCH(N24,'AMBA Radiation Loss Chart'!$D$5:$J$5)))*(N24-INDEX('AMBA Radiation Loss Chart'!$D$5:$J$5,1,MATCH(N24,'AMBA Radiation Loss Chart'!$D$5:$J$5)+1))+((INDEX('AMBA Radiation Loss Chart'!$D$6:$J$20,MATCH(INDEX('AMBA Radiation Loss Chart'!$C$6:$C$22,MATCH(N$4,'AMBA Radiation Loss Chart'!$C$6:$C$22)+1,1),'AMBA Radiation Loss Chart'!$C$6:$C$22),MATCH(INDEX('AMBA Radiation Loss Chart'!$D$5:$J$5,1,MATCH(N24,'AMBA Radiation Loss Chart'!$D$5:$J$5)+1),'AMBA Radiation Loss Chart'!$D$5:$J$5))-INDEX('AMBA Radiation Loss Chart'!$D$6:$J$20,MATCH(INDEX('AMBA Radiation Loss Chart'!$C$6:$C$22,MATCH(N$4,'AMBA Radiation Loss Chart'!$C$6:$C$22),1),'AMBA Radiation Loss Chart'!$C$6:$C$22),MATCH(INDEX('AMBA Radiation Loss Chart'!$D$5:$J$5,1,MATCH(N24,'AMBA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Chart'!$D$5:$J$5,1,MATCH(N24,'AMBA Radiation Loss Chart'!$D$5:$J$5)+1),'AMBA Radiation Loss Chart'!$D$5:$J$5))))/100</f>
        <v>#DIV/0!</v>
      </c>
      <c r="P24" s="31" t="e">
        <f>Proposed!S25</f>
        <v>#DIV/0!</v>
      </c>
      <c r="Q24" s="215" t="e">
        <f>IF(P24&lt;=0.2,(INDEX('AMBA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Chart'!$D$5:$J$5,1,MATCH(P24,'AMBA Radiation Loss Chart'!$D$5:$J$5)+1),'AMBA Radiation Loss Chart'!$D$5:$J$5))-INDEX('AMBA Radiation Loss Chart'!$D$6:$J$20,MATCH(INDEX('AMBA Radiation Loss Chart'!$C$6:$C$22,MATCH(P$4,'AMBA Radiation Loss Chart'!$C$6:$C$22),1),'AMBA Radiation Loss Chart'!$C$6:$C$22),MATCH(INDEX('AMBA Radiation Loss Chart'!$D$5:$J$5,1,MATCH(P24,'AMBA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Chart'!$D$5:$J$5,1,MATCH(P24,'AMBA Radiation Loss Chart'!$D$5:$J$5)+1),'AMBA Radiation Loss Chart'!$D$5:$J$5)))-((INDEX('AMBA Radiation Loss Chart'!$D$6:$J$20,MATCH(INDEX('AMBA Radiation Loss Chart'!$C$6:$C$22,MATCH(P$4,'AMBA Radiation Loss Chart'!$C$6:$C$22)+1,1),'AMBA Radiation Loss Chart'!$C$6:$C$22),MATCH(INDEX('AMBA Radiation Loss Chart'!$D$5:$J$5,1,MATCH(P24,'AMBA Radiation Loss Chart'!$D$5:$J$5)),'AMBA Radiation Loss Chart'!$D$5:$J$5))-INDEX('AMBA Radiation Loss Chart'!$D$6:$J$20,MATCH(INDEX('AMBA Radiation Loss Chart'!$C$6:$C$22,MATCH(P$4,'AMBA Radiation Loss Chart'!$C$6:$C$22),1),'AMBA Radiation Loss Chart'!$C$6:$C$22),MATCH(INDEX('AMBA Radiation Loss Chart'!$D$5:$J$5,1,MATCH(P24,'AMBA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Chart'!$D$5:$J$5,1,MATCH(P24,'AMBA Radiation Loss Chart'!$D$5:$J$5)),'AMBA Radiation Loss Chart'!$D$5:$J$5))))/(INDEX('AMBA Radiation Loss Chart'!$D$5:$J$5,1,MATCH(P24,'AMBA Radiation Loss Chart'!$D$5:$J$5)+1)-INDEX('AMBA Radiation Loss Chart'!$D$5:$J$5,1,MATCH(P24,'AMBA Radiation Loss Chart'!$D$5:$J$5)))*(P24-INDEX('AMBA Radiation Loss Chart'!$D$5:$J$5,1,MATCH(P24,'AMBA Radiation Loss Chart'!$D$5:$J$5)+1))+((INDEX('AMBA Radiation Loss Chart'!$D$6:$J$20,MATCH(INDEX('AMBA Radiation Loss Chart'!$C$6:$C$22,MATCH(P$4,'AMBA Radiation Loss Chart'!$C$6:$C$22)+1,1),'AMBA Radiation Loss Chart'!$C$6:$C$22),MATCH(INDEX('AMBA Radiation Loss Chart'!$D$5:$J$5,1,MATCH(P24,'AMBA Radiation Loss Chart'!$D$5:$J$5)+1),'AMBA Radiation Loss Chart'!$D$5:$J$5))-INDEX('AMBA Radiation Loss Chart'!$D$6:$J$20,MATCH(INDEX('AMBA Radiation Loss Chart'!$C$6:$C$22,MATCH(P$4,'AMBA Radiation Loss Chart'!$C$6:$C$22),1),'AMBA Radiation Loss Chart'!$C$6:$C$22),MATCH(INDEX('AMBA Radiation Loss Chart'!$D$5:$J$5,1,MATCH(P24,'AMBA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Chart'!$D$5:$J$5,1,MATCH(P24,'AMBA Radiation Loss Chart'!$D$5:$J$5)+1),'AMBA Radiation Loss Chart'!$D$5:$J$5))))/100</f>
        <v>#DIV/0!</v>
      </c>
      <c r="R24" s="254" t="e">
        <f>Proposed!Z25</f>
        <v>#DIV/0!</v>
      </c>
      <c r="S24" s="60" t="e">
        <f>IF(R24&lt;=0.2,(INDEX('AMBA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Chart'!$D$5:$J$5,1,MATCH(R24,'AMBA Radiation Loss Chart'!$D$5:$J$5)+1),'AMBA Radiation Loss Chart'!$D$5:$J$5))-INDEX('AMBA Radiation Loss Chart'!$D$6:$J$20,MATCH(INDEX('AMBA Radiation Loss Chart'!$C$6:$C$22,MATCH(R$4,'AMBA Radiation Loss Chart'!$C$6:$C$22),1),'AMBA Radiation Loss Chart'!$C$6:$C$22),MATCH(INDEX('AMBA Radiation Loss Chart'!$D$5:$J$5,1,MATCH(R24,'AMBA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Chart'!$D$5:$J$5,1,MATCH(R24,'AMBA Radiation Loss Chart'!$D$5:$J$5)+1),'AMBA Radiation Loss Chart'!$D$5:$J$5)))-((INDEX('AMBA Radiation Loss Chart'!$D$6:$J$20,MATCH(INDEX('AMBA Radiation Loss Chart'!$C$6:$C$22,MATCH(R$4,'AMBA Radiation Loss Chart'!$C$6:$C$22)+1,1),'AMBA Radiation Loss Chart'!$C$6:$C$22),MATCH(INDEX('AMBA Radiation Loss Chart'!$D$5:$J$5,1,MATCH(R24,'AMBA Radiation Loss Chart'!$D$5:$J$5)),'AMBA Radiation Loss Chart'!$D$5:$J$5))-INDEX('AMBA Radiation Loss Chart'!$D$6:$J$20,MATCH(INDEX('AMBA Radiation Loss Chart'!$C$6:$C$22,MATCH(R$4,'AMBA Radiation Loss Chart'!$C$6:$C$22),1),'AMBA Radiation Loss Chart'!$C$6:$C$22),MATCH(INDEX('AMBA Radiation Loss Chart'!$D$5:$J$5,1,MATCH(R24,'AMBA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Chart'!$D$5:$J$5,1,MATCH(R24,'AMBA Radiation Loss Chart'!$D$5:$J$5)),'AMBA Radiation Loss Chart'!$D$5:$J$5))))/(INDEX('AMBA Radiation Loss Chart'!$D$5:$J$5,1,MATCH(R24,'AMBA Radiation Loss Chart'!$D$5:$J$5)+1)-INDEX('AMBA Radiation Loss Chart'!$D$5:$J$5,1,MATCH(R24,'AMBA Radiation Loss Chart'!$D$5:$J$5)))*(R24-INDEX('AMBA Radiation Loss Chart'!$D$5:$J$5,1,MATCH(R24,'AMBA Radiation Loss Chart'!$D$5:$J$5)+1))+((INDEX('AMBA Radiation Loss Chart'!$D$6:$J$20,MATCH(INDEX('AMBA Radiation Loss Chart'!$C$6:$C$22,MATCH(R$4,'AMBA Radiation Loss Chart'!$C$6:$C$22)+1,1),'AMBA Radiation Loss Chart'!$C$6:$C$22),MATCH(INDEX('AMBA Radiation Loss Chart'!$D$5:$J$5,1,MATCH(R24,'AMBA Radiation Loss Chart'!$D$5:$J$5)+1),'AMBA Radiation Loss Chart'!$D$5:$J$5))-INDEX('AMBA Radiation Loss Chart'!$D$6:$J$20,MATCH(INDEX('AMBA Radiation Loss Chart'!$C$6:$C$22,MATCH(R$4,'AMBA Radiation Loss Chart'!$C$6:$C$22),1),'AMBA Radiation Loss Chart'!$C$6:$C$22),MATCH(INDEX('AMBA Radiation Loss Chart'!$D$5:$J$5,1,MATCH(R24,'AMBA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Chart'!$D$5:$J$5,1,MATCH(R24,'AMBA Radiation Loss Chart'!$D$5:$J$5)+1),'AMBA Radiation Loss Chart'!$D$5:$J$5))))/100</f>
        <v>#DIV/0!</v>
      </c>
    </row>
    <row r="25" spans="2:19">
      <c r="B25" s="253">
        <v>85</v>
      </c>
      <c r="C25" s="39">
        <v>312</v>
      </c>
      <c r="D25" s="36">
        <f>Baseline!E26</f>
        <v>0</v>
      </c>
      <c r="E25" s="57" t="e">
        <f>IF(D25&lt;=0.2,(INDEX('AMBA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Chart'!$D$5:$J$5,1,MATCH(D25,'AMBA Radiation Loss Chart'!$D$5:$J$5)+1),'AMBA Radiation Loss Chart'!$D$5:$J$5))-INDEX('AMBA Radiation Loss Chart'!$D$6:$J$20,MATCH(INDEX('AMBA Radiation Loss Chart'!$C$6:$C$22,MATCH(D$4,'AMBA Radiation Loss Chart'!$C$6:$C$22),1),'AMBA Radiation Loss Chart'!$C$6:$C$22),MATCH(INDEX('AMBA Radiation Loss Chart'!$D$5:$J$5,1,MATCH(D25,'AMBA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Chart'!$D$5:$J$5,1,MATCH(D25,'AMBA Radiation Loss Chart'!$D$5:$J$5)+1),'AMBA Radiation Loss Chart'!$D$5:$J$5)))-((INDEX('AMBA Radiation Loss Chart'!$D$6:$J$20,MATCH(INDEX('AMBA Radiation Loss Chart'!$C$6:$C$22,MATCH(D$4,'AMBA Radiation Loss Chart'!$C$6:$C$22)+1,1),'AMBA Radiation Loss Chart'!$C$6:$C$22),MATCH(INDEX('AMBA Radiation Loss Chart'!$D$5:$J$5,1,MATCH(D25,'AMBA Radiation Loss Chart'!$D$5:$J$5)),'AMBA Radiation Loss Chart'!$D$5:$J$5))-INDEX('AMBA Radiation Loss Chart'!$D$6:$J$20,MATCH(INDEX('AMBA Radiation Loss Chart'!$C$6:$C$22,MATCH(D$4,'AMBA Radiation Loss Chart'!$C$6:$C$22),1),'AMBA Radiation Loss Chart'!$C$6:$C$22),MATCH(INDEX('AMBA Radiation Loss Chart'!$D$5:$J$5,1,MATCH(D25,'AMBA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Chart'!$D$5:$J$5,1,MATCH(D25,'AMBA Radiation Loss Chart'!$D$5:$J$5)),'AMBA Radiation Loss Chart'!$D$5:$J$5))))/(INDEX('AMBA Radiation Loss Chart'!$D$5:$J$5,1,MATCH(D25,'AMBA Radiation Loss Chart'!$D$5:$J$5)+1)-INDEX('AMBA Radiation Loss Chart'!$D$5:$J$5,1,MATCH(D25,'AMBA Radiation Loss Chart'!$D$5:$J$5)))*(D25-INDEX('AMBA Radiation Loss Chart'!$D$5:$J$5,1,MATCH(D25,'AMBA Radiation Loss Chart'!$D$5:$J$5)+1))+((INDEX('AMBA Radiation Loss Chart'!$D$6:$J$20,MATCH(INDEX('AMBA Radiation Loss Chart'!$C$6:$C$22,MATCH(D$4,'AMBA Radiation Loss Chart'!$C$6:$C$22)+1,1),'AMBA Radiation Loss Chart'!$C$6:$C$22),MATCH(INDEX('AMBA Radiation Loss Chart'!$D$5:$J$5,1,MATCH(D25,'AMBA Radiation Loss Chart'!$D$5:$J$5)+1),'AMBA Radiation Loss Chart'!$D$5:$J$5))-INDEX('AMBA Radiation Loss Chart'!$D$6:$J$20,MATCH(INDEX('AMBA Radiation Loss Chart'!$C$6:$C$22,MATCH(D$4,'AMBA Radiation Loss Chart'!$C$6:$C$22),1),'AMBA Radiation Loss Chart'!$C$6:$C$22),MATCH(INDEX('AMBA Radiation Loss Chart'!$D$5:$J$5,1,MATCH(D25,'AMBA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Chart'!$D$5:$J$5,1,MATCH(D25,'AMBA Radiation Loss Chart'!$D$5:$J$5)+1),'AMBA Radiation Loss Chart'!$D$5:$J$5))))/100</f>
        <v>#N/A</v>
      </c>
      <c r="F25" s="31">
        <f>Baseline!L26</f>
        <v>0</v>
      </c>
      <c r="G25" s="57" t="e">
        <f>IF(F25&lt;=0.2,(INDEX('AMBA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Chart'!$D$5:$J$5,1,MATCH(F25,'AMBA Radiation Loss Chart'!$D$5:$J$5)+1),'AMBA Radiation Loss Chart'!$D$5:$J$5))-INDEX('AMBA Radiation Loss Chart'!$D$6:$J$20,MATCH(INDEX('AMBA Radiation Loss Chart'!$C$6:$C$22,MATCH(F$4,'AMBA Radiation Loss Chart'!$C$6:$C$22),1),'AMBA Radiation Loss Chart'!$C$6:$C$22),MATCH(INDEX('AMBA Radiation Loss Chart'!$D$5:$J$5,1,MATCH(F25,'AMBA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Chart'!$D$5:$J$5,1,MATCH(F25,'AMBA Radiation Loss Chart'!$D$5:$J$5)+1),'AMBA Radiation Loss Chart'!$D$5:$J$5)))-((INDEX('AMBA Radiation Loss Chart'!$D$6:$J$20,MATCH(INDEX('AMBA Radiation Loss Chart'!$C$6:$C$22,MATCH(F$4,'AMBA Radiation Loss Chart'!$C$6:$C$22)+1,1),'AMBA Radiation Loss Chart'!$C$6:$C$22),MATCH(INDEX('AMBA Radiation Loss Chart'!$D$5:$J$5,1,MATCH(F25,'AMBA Radiation Loss Chart'!$D$5:$J$5)),'AMBA Radiation Loss Chart'!$D$5:$J$5))-INDEX('AMBA Radiation Loss Chart'!$D$6:$J$20,MATCH(INDEX('AMBA Radiation Loss Chart'!$C$6:$C$22,MATCH(F$4,'AMBA Radiation Loss Chart'!$C$6:$C$22),1),'AMBA Radiation Loss Chart'!$C$6:$C$22),MATCH(INDEX('AMBA Radiation Loss Chart'!$D$5:$J$5,1,MATCH(F25,'AMBA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Chart'!$D$5:$J$5,1,MATCH(F25,'AMBA Radiation Loss Chart'!$D$5:$J$5)),'AMBA Radiation Loss Chart'!$D$5:$J$5))))/(INDEX('AMBA Radiation Loss Chart'!$D$5:$J$5,1,MATCH(F25,'AMBA Radiation Loss Chart'!$D$5:$J$5)+1)-INDEX('AMBA Radiation Loss Chart'!$D$5:$J$5,1,MATCH(F25,'AMBA Radiation Loss Chart'!$D$5:$J$5)))*(F25-INDEX('AMBA Radiation Loss Chart'!$D$5:$J$5,1,MATCH(F25,'AMBA Radiation Loss Chart'!$D$5:$J$5)+1))+((INDEX('AMBA Radiation Loss Chart'!$D$6:$J$20,MATCH(INDEX('AMBA Radiation Loss Chart'!$C$6:$C$22,MATCH(F$4,'AMBA Radiation Loss Chart'!$C$6:$C$22)+1,1),'AMBA Radiation Loss Chart'!$C$6:$C$22),MATCH(INDEX('AMBA Radiation Loss Chart'!$D$5:$J$5,1,MATCH(F25,'AMBA Radiation Loss Chart'!$D$5:$J$5)+1),'AMBA Radiation Loss Chart'!$D$5:$J$5))-INDEX('AMBA Radiation Loss Chart'!$D$6:$J$20,MATCH(INDEX('AMBA Radiation Loss Chart'!$C$6:$C$22,MATCH(F$4,'AMBA Radiation Loss Chart'!$C$6:$C$22),1),'AMBA Radiation Loss Chart'!$C$6:$C$22),MATCH(INDEX('AMBA Radiation Loss Chart'!$D$5:$J$5,1,MATCH(F25,'AMBA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Chart'!$D$5:$J$5,1,MATCH(F25,'AMBA Radiation Loss Chart'!$D$5:$J$5)+1),'AMBA Radiation Loss Chart'!$D$5:$J$5))))/100</f>
        <v>#N/A</v>
      </c>
      <c r="H25" s="31">
        <f>Baseline!S26</f>
        <v>0</v>
      </c>
      <c r="I25" s="57" t="e">
        <f>IF(H25&lt;=0.2,(INDEX('AMBA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Chart'!$D$5:$J$5,1,MATCH(H25,'AMBA Radiation Loss Chart'!$D$5:$J$5)+1),'AMBA Radiation Loss Chart'!$D$5:$J$5))-INDEX('AMBA Radiation Loss Chart'!$D$6:$J$20,MATCH(INDEX('AMBA Radiation Loss Chart'!$C$6:$C$22,MATCH(H$4,'AMBA Radiation Loss Chart'!$C$6:$C$22),1),'AMBA Radiation Loss Chart'!$C$6:$C$22),MATCH(INDEX('AMBA Radiation Loss Chart'!$D$5:$J$5,1,MATCH(H25,'AMBA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Chart'!$D$5:$J$5,1,MATCH(H25,'AMBA Radiation Loss Chart'!$D$5:$J$5)+1),'AMBA Radiation Loss Chart'!$D$5:$J$5)))-((INDEX('AMBA Radiation Loss Chart'!$D$6:$J$20,MATCH(INDEX('AMBA Radiation Loss Chart'!$C$6:$C$22,MATCH(H$4,'AMBA Radiation Loss Chart'!$C$6:$C$22)+1,1),'AMBA Radiation Loss Chart'!$C$6:$C$22),MATCH(INDEX('AMBA Radiation Loss Chart'!$D$5:$J$5,1,MATCH(H25,'AMBA Radiation Loss Chart'!$D$5:$J$5)),'AMBA Radiation Loss Chart'!$D$5:$J$5))-INDEX('AMBA Radiation Loss Chart'!$D$6:$J$20,MATCH(INDEX('AMBA Radiation Loss Chart'!$C$6:$C$22,MATCH(H$4,'AMBA Radiation Loss Chart'!$C$6:$C$22),1),'AMBA Radiation Loss Chart'!$C$6:$C$22),MATCH(INDEX('AMBA Radiation Loss Chart'!$D$5:$J$5,1,MATCH(H25,'AMBA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Chart'!$D$5:$J$5,1,MATCH(H25,'AMBA Radiation Loss Chart'!$D$5:$J$5)),'AMBA Radiation Loss Chart'!$D$5:$J$5))))/(INDEX('AMBA Radiation Loss Chart'!$D$5:$J$5,1,MATCH(H25,'AMBA Radiation Loss Chart'!$D$5:$J$5)+1)-INDEX('AMBA Radiation Loss Chart'!$D$5:$J$5,1,MATCH(H25,'AMBA Radiation Loss Chart'!$D$5:$J$5)))*(H25-INDEX('AMBA Radiation Loss Chart'!$D$5:$J$5,1,MATCH(H25,'AMBA Radiation Loss Chart'!$D$5:$J$5)+1))+((INDEX('AMBA Radiation Loss Chart'!$D$6:$J$20,MATCH(INDEX('AMBA Radiation Loss Chart'!$C$6:$C$22,MATCH(H$4,'AMBA Radiation Loss Chart'!$C$6:$C$22)+1,1),'AMBA Radiation Loss Chart'!$C$6:$C$22),MATCH(INDEX('AMBA Radiation Loss Chart'!$D$5:$J$5,1,MATCH(H25,'AMBA Radiation Loss Chart'!$D$5:$J$5)+1),'AMBA Radiation Loss Chart'!$D$5:$J$5))-INDEX('AMBA Radiation Loss Chart'!$D$6:$J$20,MATCH(INDEX('AMBA Radiation Loss Chart'!$C$6:$C$22,MATCH(H$4,'AMBA Radiation Loss Chart'!$C$6:$C$22),1),'AMBA Radiation Loss Chart'!$C$6:$C$22),MATCH(INDEX('AMBA Radiation Loss Chart'!$D$5:$J$5,1,MATCH(H25,'AMBA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Chart'!$D$5:$J$5,1,MATCH(H25,'AMBA Radiation Loss Chart'!$D$5:$J$5)+1),'AMBA Radiation Loss Chart'!$D$5:$J$5))))/100</f>
        <v>#N/A</v>
      </c>
      <c r="J25" s="254">
        <f>Baseline!Z26</f>
        <v>0</v>
      </c>
      <c r="K25" s="60" t="e">
        <f>IF(J25&lt;0.2,(INDEX('AMBA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Chart'!$D$5:$J$5,1,MATCH(J25,'AMBA Radiation Loss Chart'!$D$5:$J$5)+1),'AMBA Radiation Loss Chart'!$D$5:$J$5))-INDEX('AMBA Radiation Loss Chart'!$D$6:$J$20,MATCH(INDEX('AMBA Radiation Loss Chart'!$C$6:$C$22,MATCH(J$4,'AMBA Radiation Loss Chart'!$C$6:$C$22),1),'AMBA Radiation Loss Chart'!$C$6:$C$22),MATCH(INDEX('AMBA Radiation Loss Chart'!$D$5:$J$5,1,MATCH(J25,'AMBA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Chart'!$D$5:$J$5,1,MATCH(J25,'AMBA Radiation Loss Chart'!$D$5:$J$5)+1),'AMBA Radiation Loss Chart'!$D$5:$J$5)))-((INDEX('AMBA Radiation Loss Chart'!$D$6:$J$20,MATCH(INDEX('AMBA Radiation Loss Chart'!$C$6:$C$22,MATCH(J$4,'AMBA Radiation Loss Chart'!$C$6:$C$22)+1,1),'AMBA Radiation Loss Chart'!$C$6:$C$22),MATCH(INDEX('AMBA Radiation Loss Chart'!$D$5:$J$5,1,MATCH(J25,'AMBA Radiation Loss Chart'!$D$5:$J$5)),'AMBA Radiation Loss Chart'!$D$5:$J$5))-INDEX('AMBA Radiation Loss Chart'!$D$6:$J$20,MATCH(INDEX('AMBA Radiation Loss Chart'!$C$6:$C$22,MATCH(J$4,'AMBA Radiation Loss Chart'!$C$6:$C$22),1),'AMBA Radiation Loss Chart'!$C$6:$C$22),MATCH(INDEX('AMBA Radiation Loss Chart'!$D$5:$J$5,1,MATCH(J25,'AMBA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Chart'!$D$5:$J$5,1,MATCH(J25,'AMBA Radiation Loss Chart'!$D$5:$J$5)),'AMBA Radiation Loss Chart'!$D$5:$J$5))))/(INDEX('AMBA Radiation Loss Chart'!$D$5:$J$5,1,MATCH(J25,'AMBA Radiation Loss Chart'!$D$5:$J$5)+1)-INDEX('AMBA Radiation Loss Chart'!$D$5:$J$5,1,MATCH(J25,'AMBA Radiation Loss Chart'!$D$5:$J$5)))*(J25-INDEX('AMBA Radiation Loss Chart'!$D$5:$J$5,1,MATCH(J25,'AMBA Radiation Loss Chart'!$D$5:$J$5)+1))+((INDEX('AMBA Radiation Loss Chart'!$D$6:$J$20,MATCH(INDEX('AMBA Radiation Loss Chart'!$C$6:$C$22,MATCH(J$4,'AMBA Radiation Loss Chart'!$C$6:$C$22)+1,1),'AMBA Radiation Loss Chart'!$C$6:$C$22),MATCH(INDEX('AMBA Radiation Loss Chart'!$D$5:$J$5,1,MATCH(J25,'AMBA Radiation Loss Chart'!$D$5:$J$5)+1),'AMBA Radiation Loss Chart'!$D$5:$J$5))-INDEX('AMBA Radiation Loss Chart'!$D$6:$J$20,MATCH(INDEX('AMBA Radiation Loss Chart'!$C$6:$C$22,MATCH(J$4,'AMBA Radiation Loss Chart'!$C$6:$C$22),1),'AMBA Radiation Loss Chart'!$C$6:$C$22),MATCH(INDEX('AMBA Radiation Loss Chart'!$D$5:$J$5,1,MATCH(J25,'AMBA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Chart'!$D$5:$J$5,1,MATCH(J25,'AMBA Radiation Loss Chart'!$D$5:$J$5)+1),'AMBA Radiation Loss Chart'!$D$5:$J$5))))/100</f>
        <v>#N/A</v>
      </c>
      <c r="L25" s="36" t="e">
        <f>Proposed!E26</f>
        <v>#DIV/0!</v>
      </c>
      <c r="M25" s="57" t="e">
        <f>IF(L25&lt;=0.2,(INDEX('AMBA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Chart'!$D$5:$J$5,1,MATCH(L25,'AMBA Radiation Loss Chart'!$D$5:$J$5)+1),'AMBA Radiation Loss Chart'!$D$5:$J$5))-INDEX('AMBA Radiation Loss Chart'!$D$6:$J$20,MATCH(INDEX('AMBA Radiation Loss Chart'!$C$6:$C$22,MATCH(L$4,'AMBA Radiation Loss Chart'!$C$6:$C$22),1),'AMBA Radiation Loss Chart'!$C$6:$C$22),MATCH(INDEX('AMBA Radiation Loss Chart'!$D$5:$J$5,1,MATCH(L25,'AMBA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Chart'!$D$5:$J$5,1,MATCH(L25,'AMBA Radiation Loss Chart'!$D$5:$J$5)+1),'AMBA Radiation Loss Chart'!$D$5:$J$5)))-((INDEX('AMBA Radiation Loss Chart'!$D$6:$J$20,MATCH(INDEX('AMBA Radiation Loss Chart'!$C$6:$C$22,MATCH(L$4,'AMBA Radiation Loss Chart'!$C$6:$C$22)+1,1),'AMBA Radiation Loss Chart'!$C$6:$C$22),MATCH(INDEX('AMBA Radiation Loss Chart'!$D$5:$J$5,1,MATCH(L25,'AMBA Radiation Loss Chart'!$D$5:$J$5)),'AMBA Radiation Loss Chart'!$D$5:$J$5))-INDEX('AMBA Radiation Loss Chart'!$D$6:$J$20,MATCH(INDEX('AMBA Radiation Loss Chart'!$C$6:$C$22,MATCH(L$4,'AMBA Radiation Loss Chart'!$C$6:$C$22),1),'AMBA Radiation Loss Chart'!$C$6:$C$22),MATCH(INDEX('AMBA Radiation Loss Chart'!$D$5:$J$5,1,MATCH(L25,'AMBA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Chart'!$D$5:$J$5,1,MATCH(L25,'AMBA Radiation Loss Chart'!$D$5:$J$5)),'AMBA Radiation Loss Chart'!$D$5:$J$5))))/(INDEX('AMBA Radiation Loss Chart'!$D$5:$J$5,1,MATCH(L25,'AMBA Radiation Loss Chart'!$D$5:$J$5)+1)-INDEX('AMBA Radiation Loss Chart'!$D$5:$J$5,1,MATCH(L25,'AMBA Radiation Loss Chart'!$D$5:$J$5)))*(L25-INDEX('AMBA Radiation Loss Chart'!$D$5:$J$5,1,MATCH(L25,'AMBA Radiation Loss Chart'!$D$5:$J$5)+1))+((INDEX('AMBA Radiation Loss Chart'!$D$6:$J$20,MATCH(INDEX('AMBA Radiation Loss Chart'!$C$6:$C$22,MATCH(L$4,'AMBA Radiation Loss Chart'!$C$6:$C$22)+1,1),'AMBA Radiation Loss Chart'!$C$6:$C$22),MATCH(INDEX('AMBA Radiation Loss Chart'!$D$5:$J$5,1,MATCH(L25,'AMBA Radiation Loss Chart'!$D$5:$J$5)+1),'AMBA Radiation Loss Chart'!$D$5:$J$5))-INDEX('AMBA Radiation Loss Chart'!$D$6:$J$20,MATCH(INDEX('AMBA Radiation Loss Chart'!$C$6:$C$22,MATCH(L$4,'AMBA Radiation Loss Chart'!$C$6:$C$22),1),'AMBA Radiation Loss Chart'!$C$6:$C$22),MATCH(INDEX('AMBA Radiation Loss Chart'!$D$5:$J$5,1,MATCH(L25,'AMBA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Chart'!$D$5:$J$5,1,MATCH(L25,'AMBA Radiation Loss Chart'!$D$5:$J$5)+1),'AMBA Radiation Loss Chart'!$D$5:$J$5))))/100</f>
        <v>#DIV/0!</v>
      </c>
      <c r="N25" s="31" t="e">
        <f>Proposed!L26</f>
        <v>#DIV/0!</v>
      </c>
      <c r="O25" s="57" t="e">
        <f>IF(N25&lt;=0.2,(INDEX('AMBA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Chart'!$D$5:$J$5,1,MATCH(N25,'AMBA Radiation Loss Chart'!$D$5:$J$5)+1),'AMBA Radiation Loss Chart'!$D$5:$J$5))-INDEX('AMBA Radiation Loss Chart'!$D$6:$J$20,MATCH(INDEX('AMBA Radiation Loss Chart'!$C$6:$C$22,MATCH(N$4,'AMBA Radiation Loss Chart'!$C$6:$C$22),1),'AMBA Radiation Loss Chart'!$C$6:$C$22),MATCH(INDEX('AMBA Radiation Loss Chart'!$D$5:$J$5,1,MATCH(N25,'AMBA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Chart'!$D$5:$J$5,1,MATCH(N25,'AMBA Radiation Loss Chart'!$D$5:$J$5)+1),'AMBA Radiation Loss Chart'!$D$5:$J$5)))-((INDEX('AMBA Radiation Loss Chart'!$D$6:$J$20,MATCH(INDEX('AMBA Radiation Loss Chart'!$C$6:$C$22,MATCH(N$4,'AMBA Radiation Loss Chart'!$C$6:$C$22)+1,1),'AMBA Radiation Loss Chart'!$C$6:$C$22),MATCH(INDEX('AMBA Radiation Loss Chart'!$D$5:$J$5,1,MATCH(N25,'AMBA Radiation Loss Chart'!$D$5:$J$5)),'AMBA Radiation Loss Chart'!$D$5:$J$5))-INDEX('AMBA Radiation Loss Chart'!$D$6:$J$20,MATCH(INDEX('AMBA Radiation Loss Chart'!$C$6:$C$22,MATCH(N$4,'AMBA Radiation Loss Chart'!$C$6:$C$22),1),'AMBA Radiation Loss Chart'!$C$6:$C$22),MATCH(INDEX('AMBA Radiation Loss Chart'!$D$5:$J$5,1,MATCH(N25,'AMBA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Chart'!$D$5:$J$5,1,MATCH(N25,'AMBA Radiation Loss Chart'!$D$5:$J$5)),'AMBA Radiation Loss Chart'!$D$5:$J$5))))/(INDEX('AMBA Radiation Loss Chart'!$D$5:$J$5,1,MATCH(N25,'AMBA Radiation Loss Chart'!$D$5:$J$5)+1)-INDEX('AMBA Radiation Loss Chart'!$D$5:$J$5,1,MATCH(N25,'AMBA Radiation Loss Chart'!$D$5:$J$5)))*(N25-INDEX('AMBA Radiation Loss Chart'!$D$5:$J$5,1,MATCH(N25,'AMBA Radiation Loss Chart'!$D$5:$J$5)+1))+((INDEX('AMBA Radiation Loss Chart'!$D$6:$J$20,MATCH(INDEX('AMBA Radiation Loss Chart'!$C$6:$C$22,MATCH(N$4,'AMBA Radiation Loss Chart'!$C$6:$C$22)+1,1),'AMBA Radiation Loss Chart'!$C$6:$C$22),MATCH(INDEX('AMBA Radiation Loss Chart'!$D$5:$J$5,1,MATCH(N25,'AMBA Radiation Loss Chart'!$D$5:$J$5)+1),'AMBA Radiation Loss Chart'!$D$5:$J$5))-INDEX('AMBA Radiation Loss Chart'!$D$6:$J$20,MATCH(INDEX('AMBA Radiation Loss Chart'!$C$6:$C$22,MATCH(N$4,'AMBA Radiation Loss Chart'!$C$6:$C$22),1),'AMBA Radiation Loss Chart'!$C$6:$C$22),MATCH(INDEX('AMBA Radiation Loss Chart'!$D$5:$J$5,1,MATCH(N25,'AMBA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Chart'!$D$5:$J$5,1,MATCH(N25,'AMBA Radiation Loss Chart'!$D$5:$J$5)+1),'AMBA Radiation Loss Chart'!$D$5:$J$5))))/100</f>
        <v>#DIV/0!</v>
      </c>
      <c r="P25" s="31" t="e">
        <f>Proposed!S26</f>
        <v>#DIV/0!</v>
      </c>
      <c r="Q25" s="215" t="e">
        <f>IF(P25&lt;=0.2,(INDEX('AMBA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Chart'!$D$5:$J$5,1,MATCH(P25,'AMBA Radiation Loss Chart'!$D$5:$J$5)+1),'AMBA Radiation Loss Chart'!$D$5:$J$5))-INDEX('AMBA Radiation Loss Chart'!$D$6:$J$20,MATCH(INDEX('AMBA Radiation Loss Chart'!$C$6:$C$22,MATCH(P$4,'AMBA Radiation Loss Chart'!$C$6:$C$22),1),'AMBA Radiation Loss Chart'!$C$6:$C$22),MATCH(INDEX('AMBA Radiation Loss Chart'!$D$5:$J$5,1,MATCH(P25,'AMBA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Chart'!$D$5:$J$5,1,MATCH(P25,'AMBA Radiation Loss Chart'!$D$5:$J$5)+1),'AMBA Radiation Loss Chart'!$D$5:$J$5)))-((INDEX('AMBA Radiation Loss Chart'!$D$6:$J$20,MATCH(INDEX('AMBA Radiation Loss Chart'!$C$6:$C$22,MATCH(P$4,'AMBA Radiation Loss Chart'!$C$6:$C$22)+1,1),'AMBA Radiation Loss Chart'!$C$6:$C$22),MATCH(INDEX('AMBA Radiation Loss Chart'!$D$5:$J$5,1,MATCH(P25,'AMBA Radiation Loss Chart'!$D$5:$J$5)),'AMBA Radiation Loss Chart'!$D$5:$J$5))-INDEX('AMBA Radiation Loss Chart'!$D$6:$J$20,MATCH(INDEX('AMBA Radiation Loss Chart'!$C$6:$C$22,MATCH(P$4,'AMBA Radiation Loss Chart'!$C$6:$C$22),1),'AMBA Radiation Loss Chart'!$C$6:$C$22),MATCH(INDEX('AMBA Radiation Loss Chart'!$D$5:$J$5,1,MATCH(P25,'AMBA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Chart'!$D$5:$J$5,1,MATCH(P25,'AMBA Radiation Loss Chart'!$D$5:$J$5)),'AMBA Radiation Loss Chart'!$D$5:$J$5))))/(INDEX('AMBA Radiation Loss Chart'!$D$5:$J$5,1,MATCH(P25,'AMBA Radiation Loss Chart'!$D$5:$J$5)+1)-INDEX('AMBA Radiation Loss Chart'!$D$5:$J$5,1,MATCH(P25,'AMBA Radiation Loss Chart'!$D$5:$J$5)))*(P25-INDEX('AMBA Radiation Loss Chart'!$D$5:$J$5,1,MATCH(P25,'AMBA Radiation Loss Chart'!$D$5:$J$5)+1))+((INDEX('AMBA Radiation Loss Chart'!$D$6:$J$20,MATCH(INDEX('AMBA Radiation Loss Chart'!$C$6:$C$22,MATCH(P$4,'AMBA Radiation Loss Chart'!$C$6:$C$22)+1,1),'AMBA Radiation Loss Chart'!$C$6:$C$22),MATCH(INDEX('AMBA Radiation Loss Chart'!$D$5:$J$5,1,MATCH(P25,'AMBA Radiation Loss Chart'!$D$5:$J$5)+1),'AMBA Radiation Loss Chart'!$D$5:$J$5))-INDEX('AMBA Radiation Loss Chart'!$D$6:$J$20,MATCH(INDEX('AMBA Radiation Loss Chart'!$C$6:$C$22,MATCH(P$4,'AMBA Radiation Loss Chart'!$C$6:$C$22),1),'AMBA Radiation Loss Chart'!$C$6:$C$22),MATCH(INDEX('AMBA Radiation Loss Chart'!$D$5:$J$5,1,MATCH(P25,'AMBA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Chart'!$D$5:$J$5,1,MATCH(P25,'AMBA Radiation Loss Chart'!$D$5:$J$5)+1),'AMBA Radiation Loss Chart'!$D$5:$J$5))))/100</f>
        <v>#DIV/0!</v>
      </c>
      <c r="R25" s="254" t="e">
        <f>Proposed!Z26</f>
        <v>#DIV/0!</v>
      </c>
      <c r="S25" s="60" t="e">
        <f>IF(R25&lt;=0.2,(INDEX('AMBA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Chart'!$D$5:$J$5,1,MATCH(R25,'AMBA Radiation Loss Chart'!$D$5:$J$5)+1),'AMBA Radiation Loss Chart'!$D$5:$J$5))-INDEX('AMBA Radiation Loss Chart'!$D$6:$J$20,MATCH(INDEX('AMBA Radiation Loss Chart'!$C$6:$C$22,MATCH(R$4,'AMBA Radiation Loss Chart'!$C$6:$C$22),1),'AMBA Radiation Loss Chart'!$C$6:$C$22),MATCH(INDEX('AMBA Radiation Loss Chart'!$D$5:$J$5,1,MATCH(R25,'AMBA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Chart'!$D$5:$J$5,1,MATCH(R25,'AMBA Radiation Loss Chart'!$D$5:$J$5)+1),'AMBA Radiation Loss Chart'!$D$5:$J$5)))-((INDEX('AMBA Radiation Loss Chart'!$D$6:$J$20,MATCH(INDEX('AMBA Radiation Loss Chart'!$C$6:$C$22,MATCH(R$4,'AMBA Radiation Loss Chart'!$C$6:$C$22)+1,1),'AMBA Radiation Loss Chart'!$C$6:$C$22),MATCH(INDEX('AMBA Radiation Loss Chart'!$D$5:$J$5,1,MATCH(R25,'AMBA Radiation Loss Chart'!$D$5:$J$5)),'AMBA Radiation Loss Chart'!$D$5:$J$5))-INDEX('AMBA Radiation Loss Chart'!$D$6:$J$20,MATCH(INDEX('AMBA Radiation Loss Chart'!$C$6:$C$22,MATCH(R$4,'AMBA Radiation Loss Chart'!$C$6:$C$22),1),'AMBA Radiation Loss Chart'!$C$6:$C$22),MATCH(INDEX('AMBA Radiation Loss Chart'!$D$5:$J$5,1,MATCH(R25,'AMBA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Chart'!$D$5:$J$5,1,MATCH(R25,'AMBA Radiation Loss Chart'!$D$5:$J$5)),'AMBA Radiation Loss Chart'!$D$5:$J$5))))/(INDEX('AMBA Radiation Loss Chart'!$D$5:$J$5,1,MATCH(R25,'AMBA Radiation Loss Chart'!$D$5:$J$5)+1)-INDEX('AMBA Radiation Loss Chart'!$D$5:$J$5,1,MATCH(R25,'AMBA Radiation Loss Chart'!$D$5:$J$5)))*(R25-INDEX('AMBA Radiation Loss Chart'!$D$5:$J$5,1,MATCH(R25,'AMBA Radiation Loss Chart'!$D$5:$J$5)+1))+((INDEX('AMBA Radiation Loss Chart'!$D$6:$J$20,MATCH(INDEX('AMBA Radiation Loss Chart'!$C$6:$C$22,MATCH(R$4,'AMBA Radiation Loss Chart'!$C$6:$C$22)+1,1),'AMBA Radiation Loss Chart'!$C$6:$C$22),MATCH(INDEX('AMBA Radiation Loss Chart'!$D$5:$J$5,1,MATCH(R25,'AMBA Radiation Loss Chart'!$D$5:$J$5)+1),'AMBA Radiation Loss Chart'!$D$5:$J$5))-INDEX('AMBA Radiation Loss Chart'!$D$6:$J$20,MATCH(INDEX('AMBA Radiation Loss Chart'!$C$6:$C$22,MATCH(R$4,'AMBA Radiation Loss Chart'!$C$6:$C$22),1),'AMBA Radiation Loss Chart'!$C$6:$C$22),MATCH(INDEX('AMBA Radiation Loss Chart'!$D$5:$J$5,1,MATCH(R25,'AMBA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Chart'!$D$5:$J$5,1,MATCH(R25,'AMBA Radiation Loss Chart'!$D$5:$J$5)+1),'AMBA Radiation Loss Chart'!$D$5:$J$5))))/100</f>
        <v>#DIV/0!</v>
      </c>
    </row>
    <row r="26" spans="2:19" ht="13.5" thickBot="1">
      <c r="B26" s="22">
        <v>90</v>
      </c>
      <c r="C26" s="41">
        <v>171</v>
      </c>
      <c r="D26" s="37">
        <f>Baseline!E27</f>
        <v>0</v>
      </c>
      <c r="E26" s="58" t="e">
        <f>IF(D26&lt;=0.2,(INDEX('AMBA Radiation Loss Chart'!$D$6:$D$22,MATCH(D$4,'AMBA Radiation Loss Chart'!$C$6:$C$22)+1,1)-INDEX('AMBA Radiation Loss Chart'!$D$6:$D$22,MATCH(D$4,'AMBA Radiation Loss Chart'!$C$6:$C$22),1))/(INDEX('AMBA Radiation Loss Chart'!$C$6:$C$22,MATCH(D$4,'AMBA Radiation Loss Chart'!$C$6:$C$22)+1,1)-INDEX('AMBA Radiation Loss Chart'!$C$6:$C$22,MATCH(D$4,'AMBA Radiation Loss Chart'!$C$6:$C$22),1))*(D$4-INDEX('AMBA Radiation Loss Chart'!$C$6:$C$22,MATCH(D$4,'AMBA Radiation Loss Chart'!$C$6:$C$22),1))+INDEX('AMBA Radiation Loss Chart'!$D$6:$D$22,MATCH(D$4,'AMBA Radiation Loss Chart'!$C$6:$C$22),1),(((INDEX('AMBA Radiation Loss Chart'!$D$6:$J$20,MATCH(INDEX('AMBA Radiation Loss Chart'!$C$6:$C$22,MATCH(D$4,'AMBA Radiation Loss Chart'!$C$6:$C$22)+1,1),'AMBA Radiation Loss Chart'!$C$6:$C$22),MATCH(INDEX('AMBA Radiation Loss Chart'!$D$5:$J$5,1,MATCH(D26,'AMBA Radiation Loss Chart'!$D$5:$J$5)+1),'AMBA Radiation Loss Chart'!$D$5:$J$5))-INDEX('AMBA Radiation Loss Chart'!$D$6:$J$20,MATCH(INDEX('AMBA Radiation Loss Chart'!$C$6:$C$22,MATCH(D$4,'AMBA Radiation Loss Chart'!$C$6:$C$22),1),'AMBA Radiation Loss Chart'!$C$6:$C$22),MATCH(INDEX('AMBA Radiation Loss Chart'!$D$5:$J$5,1,MATCH(D26,'AMBA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Chart'!$D$5:$J$5,1,MATCH(D26,'AMBA Radiation Loss Chart'!$D$5:$J$5)+1),'AMBA Radiation Loss Chart'!$D$5:$J$5)))-((INDEX('AMBA Radiation Loss Chart'!$D$6:$J$20,MATCH(INDEX('AMBA Radiation Loss Chart'!$C$6:$C$22,MATCH(D$4,'AMBA Radiation Loss Chart'!$C$6:$C$22)+1,1),'AMBA Radiation Loss Chart'!$C$6:$C$22),MATCH(INDEX('AMBA Radiation Loss Chart'!$D$5:$J$5,1,MATCH(D26,'AMBA Radiation Loss Chart'!$D$5:$J$5)),'AMBA Radiation Loss Chart'!$D$5:$J$5))-INDEX('AMBA Radiation Loss Chart'!$D$6:$J$20,MATCH(INDEX('AMBA Radiation Loss Chart'!$C$6:$C$22,MATCH(D$4,'AMBA Radiation Loss Chart'!$C$6:$C$22),1),'AMBA Radiation Loss Chart'!$C$6:$C$22),MATCH(INDEX('AMBA Radiation Loss Chart'!$D$5:$J$5,1,MATCH(D26,'AMBA Radiation Loss Chart'!$D$5:$J$5)),'AMBA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Chart'!$D$5:$J$5,1,MATCH(D26,'AMBA Radiation Loss Chart'!$D$5:$J$5)),'AMBA Radiation Loss Chart'!$D$5:$J$5))))/(INDEX('AMBA Radiation Loss Chart'!$D$5:$J$5,1,MATCH(D26,'AMBA Radiation Loss Chart'!$D$5:$J$5)+1)-INDEX('AMBA Radiation Loss Chart'!$D$5:$J$5,1,MATCH(D26,'AMBA Radiation Loss Chart'!$D$5:$J$5)))*(D26-INDEX('AMBA Radiation Loss Chart'!$D$5:$J$5,1,MATCH(D26,'AMBA Radiation Loss Chart'!$D$5:$J$5)+1))+((INDEX('AMBA Radiation Loss Chart'!$D$6:$J$20,MATCH(INDEX('AMBA Radiation Loss Chart'!$C$6:$C$22,MATCH(D$4,'AMBA Radiation Loss Chart'!$C$6:$C$22)+1,1),'AMBA Radiation Loss Chart'!$C$6:$C$22),MATCH(INDEX('AMBA Radiation Loss Chart'!$D$5:$J$5,1,MATCH(D26,'AMBA Radiation Loss Chart'!$D$5:$J$5)+1),'AMBA Radiation Loss Chart'!$D$5:$J$5))-INDEX('AMBA Radiation Loss Chart'!$D$6:$J$20,MATCH(INDEX('AMBA Radiation Loss Chart'!$C$6:$C$22,MATCH(D$4,'AMBA Radiation Loss Chart'!$C$6:$C$22),1),'AMBA Radiation Loss Chart'!$C$6:$C$22),MATCH(INDEX('AMBA Radiation Loss Chart'!$D$5:$J$5,1,MATCH(D26,'AMBA Radiation Loss Chart'!$D$5:$J$5)+1),'AMBA Radiation Loss Chart'!$D$5:$J$5)))/(INDEX('AMBA Radiation Loss Chart'!$C$6:$C$22,MATCH(D$4,'AMBA Radiation Loss Chart'!$C$6:$C$22)+1,1)-INDEX('AMBA Radiation Loss Chart'!$C$6:$C$22,MATCH(D$4,'AMBA Radiation Loss Chart'!$C$6:$C$22),1))*(D$4-INDEX('AMBA Radiation Loss Chart'!$C$6:$C$22,MATCH(D$4,'AMBA Radiation Loss Chart'!$C$6:$C$22),1))+INDEX('AMBA Radiation Loss Chart'!$D$6:$J$20,MATCH(INDEX('AMBA Radiation Loss Chart'!$C$6:$C$22,MATCH(D$4,'AMBA Radiation Loss Chart'!$C$6:$C$22),1),'AMBA Radiation Loss Chart'!$C$6:$C$22),MATCH(INDEX('AMBA Radiation Loss Chart'!$D$5:$J$5,1,MATCH(D26,'AMBA Radiation Loss Chart'!$D$5:$J$5)+1),'AMBA Radiation Loss Chart'!$D$5:$J$5))))/100</f>
        <v>#N/A</v>
      </c>
      <c r="F26" s="45">
        <f>Baseline!L27</f>
        <v>0</v>
      </c>
      <c r="G26" s="58" t="e">
        <f>IF(F26&lt;=0.2,(INDEX('AMBA Radiation Loss Chart'!$D$6:$D$22,MATCH(F$4,'AMBA Radiation Loss Chart'!$C$6:$C$22)+1,1)-INDEX('AMBA Radiation Loss Chart'!$D$6:$D$22,MATCH(F$4,'AMBA Radiation Loss Chart'!$C$6:$C$22),1))/(INDEX('AMBA Radiation Loss Chart'!$C$6:$C$22,MATCH(F$4,'AMBA Radiation Loss Chart'!$C$6:$C$22)+1,1)-INDEX('AMBA Radiation Loss Chart'!$C$6:$C$22,MATCH(F$4,'AMBA Radiation Loss Chart'!$C$6:$C$22),1))*(F$4-INDEX('AMBA Radiation Loss Chart'!$C$6:$C$22,MATCH(F$4,'AMBA Radiation Loss Chart'!$C$6:$C$22),1))+INDEX('AMBA Radiation Loss Chart'!$D$6:$D$22,MATCH(F$4,'AMBA Radiation Loss Chart'!$C$6:$C$22),1),(((INDEX('AMBA Radiation Loss Chart'!$D$6:$J$20,MATCH(INDEX('AMBA Radiation Loss Chart'!$C$6:$C$22,MATCH(F$4,'AMBA Radiation Loss Chart'!$C$6:$C$22)+1,1),'AMBA Radiation Loss Chart'!$C$6:$C$22),MATCH(INDEX('AMBA Radiation Loss Chart'!$D$5:$J$5,1,MATCH(F26,'AMBA Radiation Loss Chart'!$D$5:$J$5)+1),'AMBA Radiation Loss Chart'!$D$5:$J$5))-INDEX('AMBA Radiation Loss Chart'!$D$6:$J$20,MATCH(INDEX('AMBA Radiation Loss Chart'!$C$6:$C$22,MATCH(F$4,'AMBA Radiation Loss Chart'!$C$6:$C$22),1),'AMBA Radiation Loss Chart'!$C$6:$C$22),MATCH(INDEX('AMBA Radiation Loss Chart'!$D$5:$J$5,1,MATCH(F26,'AMBA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Chart'!$D$5:$J$5,1,MATCH(F26,'AMBA Radiation Loss Chart'!$D$5:$J$5)+1),'AMBA Radiation Loss Chart'!$D$5:$J$5)))-((INDEX('AMBA Radiation Loss Chart'!$D$6:$J$20,MATCH(INDEX('AMBA Radiation Loss Chart'!$C$6:$C$22,MATCH(F$4,'AMBA Radiation Loss Chart'!$C$6:$C$22)+1,1),'AMBA Radiation Loss Chart'!$C$6:$C$22),MATCH(INDEX('AMBA Radiation Loss Chart'!$D$5:$J$5,1,MATCH(F26,'AMBA Radiation Loss Chart'!$D$5:$J$5)),'AMBA Radiation Loss Chart'!$D$5:$J$5))-INDEX('AMBA Radiation Loss Chart'!$D$6:$J$20,MATCH(INDEX('AMBA Radiation Loss Chart'!$C$6:$C$22,MATCH(F$4,'AMBA Radiation Loss Chart'!$C$6:$C$22),1),'AMBA Radiation Loss Chart'!$C$6:$C$22),MATCH(INDEX('AMBA Radiation Loss Chart'!$D$5:$J$5,1,MATCH(F26,'AMBA Radiation Loss Chart'!$D$5:$J$5)),'AMBA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Chart'!$D$5:$J$5,1,MATCH(F26,'AMBA Radiation Loss Chart'!$D$5:$J$5)),'AMBA Radiation Loss Chart'!$D$5:$J$5))))/(INDEX('AMBA Radiation Loss Chart'!$D$5:$J$5,1,MATCH(F26,'AMBA Radiation Loss Chart'!$D$5:$J$5)+1)-INDEX('AMBA Radiation Loss Chart'!$D$5:$J$5,1,MATCH(F26,'AMBA Radiation Loss Chart'!$D$5:$J$5)))*(F26-INDEX('AMBA Radiation Loss Chart'!$D$5:$J$5,1,MATCH(F26,'AMBA Radiation Loss Chart'!$D$5:$J$5)+1))+((INDEX('AMBA Radiation Loss Chart'!$D$6:$J$20,MATCH(INDEX('AMBA Radiation Loss Chart'!$C$6:$C$22,MATCH(F$4,'AMBA Radiation Loss Chart'!$C$6:$C$22)+1,1),'AMBA Radiation Loss Chart'!$C$6:$C$22),MATCH(INDEX('AMBA Radiation Loss Chart'!$D$5:$J$5,1,MATCH(F26,'AMBA Radiation Loss Chart'!$D$5:$J$5)+1),'AMBA Radiation Loss Chart'!$D$5:$J$5))-INDEX('AMBA Radiation Loss Chart'!$D$6:$J$20,MATCH(INDEX('AMBA Radiation Loss Chart'!$C$6:$C$22,MATCH(F$4,'AMBA Radiation Loss Chart'!$C$6:$C$22),1),'AMBA Radiation Loss Chart'!$C$6:$C$22),MATCH(INDEX('AMBA Radiation Loss Chart'!$D$5:$J$5,1,MATCH(F26,'AMBA Radiation Loss Chart'!$D$5:$J$5)+1),'AMBA Radiation Loss Chart'!$D$5:$J$5)))/(INDEX('AMBA Radiation Loss Chart'!$C$6:$C$22,MATCH(F$4,'AMBA Radiation Loss Chart'!$C$6:$C$22)+1,1)-INDEX('AMBA Radiation Loss Chart'!$C$6:$C$22,MATCH(F$4,'AMBA Radiation Loss Chart'!$C$6:$C$22),1))*(F$4-INDEX('AMBA Radiation Loss Chart'!$C$6:$C$22,MATCH(F$4,'AMBA Radiation Loss Chart'!$C$6:$C$22),1))+INDEX('AMBA Radiation Loss Chart'!$D$6:$J$20,MATCH(INDEX('AMBA Radiation Loss Chart'!$C$6:$C$22,MATCH(F$4,'AMBA Radiation Loss Chart'!$C$6:$C$22),1),'AMBA Radiation Loss Chart'!$C$6:$C$22),MATCH(INDEX('AMBA Radiation Loss Chart'!$D$5:$J$5,1,MATCH(F26,'AMBA Radiation Loss Chart'!$D$5:$J$5)+1),'AMBA Radiation Loss Chart'!$D$5:$J$5))))/100</f>
        <v>#N/A</v>
      </c>
      <c r="H26" s="45">
        <f>Baseline!S27</f>
        <v>0</v>
      </c>
      <c r="I26" s="58" t="e">
        <f>IF(H26&lt;=0.2,(INDEX('AMBA Radiation Loss Chart'!$D$6:$D$22,MATCH(H$4,'AMBA Radiation Loss Chart'!$C$6:$C$22)+1,1)-INDEX('AMBA Radiation Loss Chart'!$D$6:$D$22,MATCH(H$4,'AMBA Radiation Loss Chart'!$C$6:$C$22),1))/(INDEX('AMBA Radiation Loss Chart'!$C$6:$C$22,MATCH(H$4,'AMBA Radiation Loss Chart'!$C$6:$C$22)+1,1)-INDEX('AMBA Radiation Loss Chart'!$C$6:$C$22,MATCH(H$4,'AMBA Radiation Loss Chart'!$C$6:$C$22),1))*(H$4-INDEX('AMBA Radiation Loss Chart'!$C$6:$C$22,MATCH(H$4,'AMBA Radiation Loss Chart'!$C$6:$C$22),1))+INDEX('AMBA Radiation Loss Chart'!$D$6:$D$22,MATCH(H$4,'AMBA Radiation Loss Chart'!$C$6:$C$22),1),(((INDEX('AMBA Radiation Loss Chart'!$D$6:$J$20,MATCH(INDEX('AMBA Radiation Loss Chart'!$C$6:$C$22,MATCH(H$4,'AMBA Radiation Loss Chart'!$C$6:$C$22)+1,1),'AMBA Radiation Loss Chart'!$C$6:$C$22),MATCH(INDEX('AMBA Radiation Loss Chart'!$D$5:$J$5,1,MATCH(H26,'AMBA Radiation Loss Chart'!$D$5:$J$5)+1),'AMBA Radiation Loss Chart'!$D$5:$J$5))-INDEX('AMBA Radiation Loss Chart'!$D$6:$J$20,MATCH(INDEX('AMBA Radiation Loss Chart'!$C$6:$C$22,MATCH(H$4,'AMBA Radiation Loss Chart'!$C$6:$C$22),1),'AMBA Radiation Loss Chart'!$C$6:$C$22),MATCH(INDEX('AMBA Radiation Loss Chart'!$D$5:$J$5,1,MATCH(H26,'AMBA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Chart'!$D$5:$J$5,1,MATCH(H26,'AMBA Radiation Loss Chart'!$D$5:$J$5)+1),'AMBA Radiation Loss Chart'!$D$5:$J$5)))-((INDEX('AMBA Radiation Loss Chart'!$D$6:$J$20,MATCH(INDEX('AMBA Radiation Loss Chart'!$C$6:$C$22,MATCH(H$4,'AMBA Radiation Loss Chart'!$C$6:$C$22)+1,1),'AMBA Radiation Loss Chart'!$C$6:$C$22),MATCH(INDEX('AMBA Radiation Loss Chart'!$D$5:$J$5,1,MATCH(H26,'AMBA Radiation Loss Chart'!$D$5:$J$5)),'AMBA Radiation Loss Chart'!$D$5:$J$5))-INDEX('AMBA Radiation Loss Chart'!$D$6:$J$20,MATCH(INDEX('AMBA Radiation Loss Chart'!$C$6:$C$22,MATCH(H$4,'AMBA Radiation Loss Chart'!$C$6:$C$22),1),'AMBA Radiation Loss Chart'!$C$6:$C$22),MATCH(INDEX('AMBA Radiation Loss Chart'!$D$5:$J$5,1,MATCH(H26,'AMBA Radiation Loss Chart'!$D$5:$J$5)),'AMBA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Chart'!$D$5:$J$5,1,MATCH(H26,'AMBA Radiation Loss Chart'!$D$5:$J$5)),'AMBA Radiation Loss Chart'!$D$5:$J$5))))/(INDEX('AMBA Radiation Loss Chart'!$D$5:$J$5,1,MATCH(H26,'AMBA Radiation Loss Chart'!$D$5:$J$5)+1)-INDEX('AMBA Radiation Loss Chart'!$D$5:$J$5,1,MATCH(H26,'AMBA Radiation Loss Chart'!$D$5:$J$5)))*(H26-INDEX('AMBA Radiation Loss Chart'!$D$5:$J$5,1,MATCH(H26,'AMBA Radiation Loss Chart'!$D$5:$J$5)+1))+((INDEX('AMBA Radiation Loss Chart'!$D$6:$J$20,MATCH(INDEX('AMBA Radiation Loss Chart'!$C$6:$C$22,MATCH(H$4,'AMBA Radiation Loss Chart'!$C$6:$C$22)+1,1),'AMBA Radiation Loss Chart'!$C$6:$C$22),MATCH(INDEX('AMBA Radiation Loss Chart'!$D$5:$J$5,1,MATCH(H26,'AMBA Radiation Loss Chart'!$D$5:$J$5)+1),'AMBA Radiation Loss Chart'!$D$5:$J$5))-INDEX('AMBA Radiation Loss Chart'!$D$6:$J$20,MATCH(INDEX('AMBA Radiation Loss Chart'!$C$6:$C$22,MATCH(H$4,'AMBA Radiation Loss Chart'!$C$6:$C$22),1),'AMBA Radiation Loss Chart'!$C$6:$C$22),MATCH(INDEX('AMBA Radiation Loss Chart'!$D$5:$J$5,1,MATCH(H26,'AMBA Radiation Loss Chart'!$D$5:$J$5)+1),'AMBA Radiation Loss Chart'!$D$5:$J$5)))/(INDEX('AMBA Radiation Loss Chart'!$C$6:$C$22,MATCH(H$4,'AMBA Radiation Loss Chart'!$C$6:$C$22)+1,1)-INDEX('AMBA Radiation Loss Chart'!$C$6:$C$22,MATCH(H$4,'AMBA Radiation Loss Chart'!$C$6:$C$22),1))*(H$4-INDEX('AMBA Radiation Loss Chart'!$C$6:$C$22,MATCH(H$4,'AMBA Radiation Loss Chart'!$C$6:$C$22),1))+INDEX('AMBA Radiation Loss Chart'!$D$6:$J$20,MATCH(INDEX('AMBA Radiation Loss Chart'!$C$6:$C$22,MATCH(H$4,'AMBA Radiation Loss Chart'!$C$6:$C$22),1),'AMBA Radiation Loss Chart'!$C$6:$C$22),MATCH(INDEX('AMBA Radiation Loss Chart'!$D$5:$J$5,1,MATCH(H26,'AMBA Radiation Loss Chart'!$D$5:$J$5)+1),'AMBA Radiation Loss Chart'!$D$5:$J$5))))/100</f>
        <v>#N/A</v>
      </c>
      <c r="J26" s="256">
        <f>Baseline!Z27</f>
        <v>0</v>
      </c>
      <c r="K26" s="61" t="e">
        <f>IF(J26&lt;0.2,(INDEX('AMBA Radiation Loss Chart'!$D$6:$D$22,MATCH(J$4,'AMBA Radiation Loss Chart'!$C$6:$C$22)+1,1)-INDEX('AMBA Radiation Loss Chart'!$D$6:$D$22,MATCH(J$4,'AMBA Radiation Loss Chart'!$C$6:$C$22),1))/(INDEX('AMBA Radiation Loss Chart'!$C$6:$C$22,MATCH(J$4,'AMBA Radiation Loss Chart'!$C$6:$C$22)+1,1)-INDEX('AMBA Radiation Loss Chart'!$C$6:$C$22,MATCH(J$4,'AMBA Radiation Loss Chart'!$C$6:$C$22),1))*(J$4-INDEX('AMBA Radiation Loss Chart'!$C$6:$C$22,MATCH(J$4,'AMBA Radiation Loss Chart'!$C$6:$C$22),1))+INDEX('AMBA Radiation Loss Chart'!$D$6:$D$22,MATCH(J$4,'AMBA Radiation Loss Chart'!$C$6:$C$22),1),(((INDEX('AMBA Radiation Loss Chart'!$D$6:$J$20,MATCH(INDEX('AMBA Radiation Loss Chart'!$C$6:$C$22,MATCH(J$4,'AMBA Radiation Loss Chart'!$C$6:$C$22)+1,1),'AMBA Radiation Loss Chart'!$C$6:$C$22),MATCH(INDEX('AMBA Radiation Loss Chart'!$D$5:$J$5,1,MATCH(J26,'AMBA Radiation Loss Chart'!$D$5:$J$5)+1),'AMBA Radiation Loss Chart'!$D$5:$J$5))-INDEX('AMBA Radiation Loss Chart'!$D$6:$J$20,MATCH(INDEX('AMBA Radiation Loss Chart'!$C$6:$C$22,MATCH(J$4,'AMBA Radiation Loss Chart'!$C$6:$C$22),1),'AMBA Radiation Loss Chart'!$C$6:$C$22),MATCH(INDEX('AMBA Radiation Loss Chart'!$D$5:$J$5,1,MATCH(J26,'AMBA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Chart'!$D$5:$J$5,1,MATCH(J26,'AMBA Radiation Loss Chart'!$D$5:$J$5)+1),'AMBA Radiation Loss Chart'!$D$5:$J$5)))-((INDEX('AMBA Radiation Loss Chart'!$D$6:$J$20,MATCH(INDEX('AMBA Radiation Loss Chart'!$C$6:$C$22,MATCH(J$4,'AMBA Radiation Loss Chart'!$C$6:$C$22)+1,1),'AMBA Radiation Loss Chart'!$C$6:$C$22),MATCH(INDEX('AMBA Radiation Loss Chart'!$D$5:$J$5,1,MATCH(J26,'AMBA Radiation Loss Chart'!$D$5:$J$5)),'AMBA Radiation Loss Chart'!$D$5:$J$5))-INDEX('AMBA Radiation Loss Chart'!$D$6:$J$20,MATCH(INDEX('AMBA Radiation Loss Chart'!$C$6:$C$22,MATCH(J$4,'AMBA Radiation Loss Chart'!$C$6:$C$22),1),'AMBA Radiation Loss Chart'!$C$6:$C$22),MATCH(INDEX('AMBA Radiation Loss Chart'!$D$5:$J$5,1,MATCH(J26,'AMBA Radiation Loss Chart'!$D$5:$J$5)),'AMBA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Chart'!$D$5:$J$5,1,MATCH(J26,'AMBA Radiation Loss Chart'!$D$5:$J$5)),'AMBA Radiation Loss Chart'!$D$5:$J$5))))/(INDEX('AMBA Radiation Loss Chart'!$D$5:$J$5,1,MATCH(J26,'AMBA Radiation Loss Chart'!$D$5:$J$5)+1)-INDEX('AMBA Radiation Loss Chart'!$D$5:$J$5,1,MATCH(J26,'AMBA Radiation Loss Chart'!$D$5:$J$5)))*(J26-INDEX('AMBA Radiation Loss Chart'!$D$5:$J$5,1,MATCH(J26,'AMBA Radiation Loss Chart'!$D$5:$J$5)+1))+((INDEX('AMBA Radiation Loss Chart'!$D$6:$J$20,MATCH(INDEX('AMBA Radiation Loss Chart'!$C$6:$C$22,MATCH(J$4,'AMBA Radiation Loss Chart'!$C$6:$C$22)+1,1),'AMBA Radiation Loss Chart'!$C$6:$C$22),MATCH(INDEX('AMBA Radiation Loss Chart'!$D$5:$J$5,1,MATCH(J26,'AMBA Radiation Loss Chart'!$D$5:$J$5)+1),'AMBA Radiation Loss Chart'!$D$5:$J$5))-INDEX('AMBA Radiation Loss Chart'!$D$6:$J$20,MATCH(INDEX('AMBA Radiation Loss Chart'!$C$6:$C$22,MATCH(J$4,'AMBA Radiation Loss Chart'!$C$6:$C$22),1),'AMBA Radiation Loss Chart'!$C$6:$C$22),MATCH(INDEX('AMBA Radiation Loss Chart'!$D$5:$J$5,1,MATCH(J26,'AMBA Radiation Loss Chart'!$D$5:$J$5)+1),'AMBA Radiation Loss Chart'!$D$5:$J$5)))/(INDEX('AMBA Radiation Loss Chart'!$C$6:$C$22,MATCH(J$4,'AMBA Radiation Loss Chart'!$C$6:$C$22)+1,1)-INDEX('AMBA Radiation Loss Chart'!$C$6:$C$22,MATCH(J$4,'AMBA Radiation Loss Chart'!$C$6:$C$22),1))*(J$4-INDEX('AMBA Radiation Loss Chart'!$C$6:$C$22,MATCH(J$4,'AMBA Radiation Loss Chart'!$C$6:$C$22),1))+INDEX('AMBA Radiation Loss Chart'!$D$6:$J$20,MATCH(INDEX('AMBA Radiation Loss Chart'!$C$6:$C$22,MATCH(J$4,'AMBA Radiation Loss Chart'!$C$6:$C$22),1),'AMBA Radiation Loss Chart'!$C$6:$C$22),MATCH(INDEX('AMBA Radiation Loss Chart'!$D$5:$J$5,1,MATCH(J26,'AMBA Radiation Loss Chart'!$D$5:$J$5)+1),'AMBA Radiation Loss Chart'!$D$5:$J$5))))/100</f>
        <v>#N/A</v>
      </c>
      <c r="L26" s="37" t="e">
        <f>Proposed!E27</f>
        <v>#DIV/0!</v>
      </c>
      <c r="M26" s="58" t="e">
        <f>IF(L26&lt;=0.2,(INDEX('AMBA Radiation Loss Chart'!$D$6:$D$22,MATCH(L$4,'AMBA Radiation Loss Chart'!$C$6:$C$22)+1,1)-INDEX('AMBA Radiation Loss Chart'!$D$6:$D$22,MATCH(L$4,'AMBA Radiation Loss Chart'!$C$6:$C$22),1))/(INDEX('AMBA Radiation Loss Chart'!$C$6:$C$22,MATCH(L$4,'AMBA Radiation Loss Chart'!$C$6:$C$22)+1,1)-INDEX('AMBA Radiation Loss Chart'!$C$6:$C$22,MATCH(L$4,'AMBA Radiation Loss Chart'!$C$6:$C$22),1))*(L$4-INDEX('AMBA Radiation Loss Chart'!$C$6:$C$22,MATCH(L$4,'AMBA Radiation Loss Chart'!$C$6:$C$22),1))+INDEX('AMBA Radiation Loss Chart'!$D$6:$D$22,MATCH(L$4,'AMBA Radiation Loss Chart'!$C$6:$C$22),1),(((INDEX('AMBA Radiation Loss Chart'!$D$6:$J$20,MATCH(INDEX('AMBA Radiation Loss Chart'!$C$6:$C$22,MATCH(L$4,'AMBA Radiation Loss Chart'!$C$6:$C$22)+1,1),'AMBA Radiation Loss Chart'!$C$6:$C$22),MATCH(INDEX('AMBA Radiation Loss Chart'!$D$5:$J$5,1,MATCH(L26,'AMBA Radiation Loss Chart'!$D$5:$J$5)+1),'AMBA Radiation Loss Chart'!$D$5:$J$5))-INDEX('AMBA Radiation Loss Chart'!$D$6:$J$20,MATCH(INDEX('AMBA Radiation Loss Chart'!$C$6:$C$22,MATCH(L$4,'AMBA Radiation Loss Chart'!$C$6:$C$22),1),'AMBA Radiation Loss Chart'!$C$6:$C$22),MATCH(INDEX('AMBA Radiation Loss Chart'!$D$5:$J$5,1,MATCH(L26,'AMBA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Chart'!$D$5:$J$5,1,MATCH(L26,'AMBA Radiation Loss Chart'!$D$5:$J$5)+1),'AMBA Radiation Loss Chart'!$D$5:$J$5)))-((INDEX('AMBA Radiation Loss Chart'!$D$6:$J$20,MATCH(INDEX('AMBA Radiation Loss Chart'!$C$6:$C$22,MATCH(L$4,'AMBA Radiation Loss Chart'!$C$6:$C$22)+1,1),'AMBA Radiation Loss Chart'!$C$6:$C$22),MATCH(INDEX('AMBA Radiation Loss Chart'!$D$5:$J$5,1,MATCH(L26,'AMBA Radiation Loss Chart'!$D$5:$J$5)),'AMBA Radiation Loss Chart'!$D$5:$J$5))-INDEX('AMBA Radiation Loss Chart'!$D$6:$J$20,MATCH(INDEX('AMBA Radiation Loss Chart'!$C$6:$C$22,MATCH(L$4,'AMBA Radiation Loss Chart'!$C$6:$C$22),1),'AMBA Radiation Loss Chart'!$C$6:$C$22),MATCH(INDEX('AMBA Radiation Loss Chart'!$D$5:$J$5,1,MATCH(L26,'AMBA Radiation Loss Chart'!$D$5:$J$5)),'AMBA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Chart'!$D$5:$J$5,1,MATCH(L26,'AMBA Radiation Loss Chart'!$D$5:$J$5)),'AMBA Radiation Loss Chart'!$D$5:$J$5))))/(INDEX('AMBA Radiation Loss Chart'!$D$5:$J$5,1,MATCH(L26,'AMBA Radiation Loss Chart'!$D$5:$J$5)+1)-INDEX('AMBA Radiation Loss Chart'!$D$5:$J$5,1,MATCH(L26,'AMBA Radiation Loss Chart'!$D$5:$J$5)))*(L26-INDEX('AMBA Radiation Loss Chart'!$D$5:$J$5,1,MATCH(L26,'AMBA Radiation Loss Chart'!$D$5:$J$5)+1))+((INDEX('AMBA Radiation Loss Chart'!$D$6:$J$20,MATCH(INDEX('AMBA Radiation Loss Chart'!$C$6:$C$22,MATCH(L$4,'AMBA Radiation Loss Chart'!$C$6:$C$22)+1,1),'AMBA Radiation Loss Chart'!$C$6:$C$22),MATCH(INDEX('AMBA Radiation Loss Chart'!$D$5:$J$5,1,MATCH(L26,'AMBA Radiation Loss Chart'!$D$5:$J$5)+1),'AMBA Radiation Loss Chart'!$D$5:$J$5))-INDEX('AMBA Radiation Loss Chart'!$D$6:$J$20,MATCH(INDEX('AMBA Radiation Loss Chart'!$C$6:$C$22,MATCH(L$4,'AMBA Radiation Loss Chart'!$C$6:$C$22),1),'AMBA Radiation Loss Chart'!$C$6:$C$22),MATCH(INDEX('AMBA Radiation Loss Chart'!$D$5:$J$5,1,MATCH(L26,'AMBA Radiation Loss Chart'!$D$5:$J$5)+1),'AMBA Radiation Loss Chart'!$D$5:$J$5)))/(INDEX('AMBA Radiation Loss Chart'!$C$6:$C$22,MATCH(L$4,'AMBA Radiation Loss Chart'!$C$6:$C$22)+1,1)-INDEX('AMBA Radiation Loss Chart'!$C$6:$C$22,MATCH(L$4,'AMBA Radiation Loss Chart'!$C$6:$C$22),1))*(L$4-INDEX('AMBA Radiation Loss Chart'!$C$6:$C$22,MATCH(L$4,'AMBA Radiation Loss Chart'!$C$6:$C$22),1))+INDEX('AMBA Radiation Loss Chart'!$D$6:$J$20,MATCH(INDEX('AMBA Radiation Loss Chart'!$C$6:$C$22,MATCH(L$4,'AMBA Radiation Loss Chart'!$C$6:$C$22),1),'AMBA Radiation Loss Chart'!$C$6:$C$22),MATCH(INDEX('AMBA Radiation Loss Chart'!$D$5:$J$5,1,MATCH(L26,'AMBA Radiation Loss Chart'!$D$5:$J$5)+1),'AMBA Radiation Loss Chart'!$D$5:$J$5))))/100</f>
        <v>#DIV/0!</v>
      </c>
      <c r="N26" s="45" t="e">
        <f>Proposed!L27</f>
        <v>#DIV/0!</v>
      </c>
      <c r="O26" s="58" t="e">
        <f>IF(N26&lt;=0.2,(INDEX('AMBA Radiation Loss Chart'!$D$6:$D$22,MATCH(N$4,'AMBA Radiation Loss Chart'!$C$6:$C$22)+1,1)-INDEX('AMBA Radiation Loss Chart'!$D$6:$D$22,MATCH(N$4,'AMBA Radiation Loss Chart'!$C$6:$C$22),1))/(INDEX('AMBA Radiation Loss Chart'!$C$6:$C$22,MATCH(N$4,'AMBA Radiation Loss Chart'!$C$6:$C$22)+1,1)-INDEX('AMBA Radiation Loss Chart'!$C$6:$C$22,MATCH(N$4,'AMBA Radiation Loss Chart'!$C$6:$C$22),1))*(N$4-INDEX('AMBA Radiation Loss Chart'!$C$6:$C$22,MATCH(N$4,'AMBA Radiation Loss Chart'!$C$6:$C$22),1))+INDEX('AMBA Radiation Loss Chart'!$D$6:$D$22,MATCH(N$4,'AMBA Radiation Loss Chart'!$C$6:$C$22),1),(((INDEX('AMBA Radiation Loss Chart'!$D$6:$J$20,MATCH(INDEX('AMBA Radiation Loss Chart'!$C$6:$C$22,MATCH(N$4,'AMBA Radiation Loss Chart'!$C$6:$C$22)+1,1),'AMBA Radiation Loss Chart'!$C$6:$C$22),MATCH(INDEX('AMBA Radiation Loss Chart'!$D$5:$J$5,1,MATCH(N26,'AMBA Radiation Loss Chart'!$D$5:$J$5)+1),'AMBA Radiation Loss Chart'!$D$5:$J$5))-INDEX('AMBA Radiation Loss Chart'!$D$6:$J$20,MATCH(INDEX('AMBA Radiation Loss Chart'!$C$6:$C$22,MATCH(N$4,'AMBA Radiation Loss Chart'!$C$6:$C$22),1),'AMBA Radiation Loss Chart'!$C$6:$C$22),MATCH(INDEX('AMBA Radiation Loss Chart'!$D$5:$J$5,1,MATCH(N26,'AMBA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Chart'!$D$5:$J$5,1,MATCH(N26,'AMBA Radiation Loss Chart'!$D$5:$J$5)+1),'AMBA Radiation Loss Chart'!$D$5:$J$5)))-((INDEX('AMBA Radiation Loss Chart'!$D$6:$J$20,MATCH(INDEX('AMBA Radiation Loss Chart'!$C$6:$C$22,MATCH(N$4,'AMBA Radiation Loss Chart'!$C$6:$C$22)+1,1),'AMBA Radiation Loss Chart'!$C$6:$C$22),MATCH(INDEX('AMBA Radiation Loss Chart'!$D$5:$J$5,1,MATCH(N26,'AMBA Radiation Loss Chart'!$D$5:$J$5)),'AMBA Radiation Loss Chart'!$D$5:$J$5))-INDEX('AMBA Radiation Loss Chart'!$D$6:$J$20,MATCH(INDEX('AMBA Radiation Loss Chart'!$C$6:$C$22,MATCH(N$4,'AMBA Radiation Loss Chart'!$C$6:$C$22),1),'AMBA Radiation Loss Chart'!$C$6:$C$22),MATCH(INDEX('AMBA Radiation Loss Chart'!$D$5:$J$5,1,MATCH(N26,'AMBA Radiation Loss Chart'!$D$5:$J$5)),'AMBA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Chart'!$D$5:$J$5,1,MATCH(N26,'AMBA Radiation Loss Chart'!$D$5:$J$5)),'AMBA Radiation Loss Chart'!$D$5:$J$5))))/(INDEX('AMBA Radiation Loss Chart'!$D$5:$J$5,1,MATCH(N26,'AMBA Radiation Loss Chart'!$D$5:$J$5)+1)-INDEX('AMBA Radiation Loss Chart'!$D$5:$J$5,1,MATCH(N26,'AMBA Radiation Loss Chart'!$D$5:$J$5)))*(N26-INDEX('AMBA Radiation Loss Chart'!$D$5:$J$5,1,MATCH(N26,'AMBA Radiation Loss Chart'!$D$5:$J$5)+1))+((INDEX('AMBA Radiation Loss Chart'!$D$6:$J$20,MATCH(INDEX('AMBA Radiation Loss Chart'!$C$6:$C$22,MATCH(N$4,'AMBA Radiation Loss Chart'!$C$6:$C$22)+1,1),'AMBA Radiation Loss Chart'!$C$6:$C$22),MATCH(INDEX('AMBA Radiation Loss Chart'!$D$5:$J$5,1,MATCH(N26,'AMBA Radiation Loss Chart'!$D$5:$J$5)+1),'AMBA Radiation Loss Chart'!$D$5:$J$5))-INDEX('AMBA Radiation Loss Chart'!$D$6:$J$20,MATCH(INDEX('AMBA Radiation Loss Chart'!$C$6:$C$22,MATCH(N$4,'AMBA Radiation Loss Chart'!$C$6:$C$22),1),'AMBA Radiation Loss Chart'!$C$6:$C$22),MATCH(INDEX('AMBA Radiation Loss Chart'!$D$5:$J$5,1,MATCH(N26,'AMBA Radiation Loss Chart'!$D$5:$J$5)+1),'AMBA Radiation Loss Chart'!$D$5:$J$5)))/(INDEX('AMBA Radiation Loss Chart'!$C$6:$C$22,MATCH(N$4,'AMBA Radiation Loss Chart'!$C$6:$C$22)+1,1)-INDEX('AMBA Radiation Loss Chart'!$C$6:$C$22,MATCH(N$4,'AMBA Radiation Loss Chart'!$C$6:$C$22),1))*(N$4-INDEX('AMBA Radiation Loss Chart'!$C$6:$C$22,MATCH(N$4,'AMBA Radiation Loss Chart'!$C$6:$C$22),1))+INDEX('AMBA Radiation Loss Chart'!$D$6:$J$20,MATCH(INDEX('AMBA Radiation Loss Chart'!$C$6:$C$22,MATCH(N$4,'AMBA Radiation Loss Chart'!$C$6:$C$22),1),'AMBA Radiation Loss Chart'!$C$6:$C$22),MATCH(INDEX('AMBA Radiation Loss Chart'!$D$5:$J$5,1,MATCH(N26,'AMBA Radiation Loss Chart'!$D$5:$J$5)+1),'AMBA Radiation Loss Chart'!$D$5:$J$5))))/100</f>
        <v>#DIV/0!</v>
      </c>
      <c r="P26" s="45" t="e">
        <f>Proposed!S27</f>
        <v>#DIV/0!</v>
      </c>
      <c r="Q26" s="216" t="e">
        <f>IF(P26&lt;=0.2,(INDEX('AMBA Radiation Loss Chart'!$D$6:$D$22,MATCH(P$4,'AMBA Radiation Loss Chart'!$C$6:$C$22)+1,1)-INDEX('AMBA Radiation Loss Chart'!$D$6:$D$22,MATCH(P$4,'AMBA Radiation Loss Chart'!$C$6:$C$22),1))/(INDEX('AMBA Radiation Loss Chart'!$C$6:$C$22,MATCH(P$4,'AMBA Radiation Loss Chart'!$C$6:$C$22)+1,1)-INDEX('AMBA Radiation Loss Chart'!$C$6:$C$22,MATCH(P$4,'AMBA Radiation Loss Chart'!$C$6:$C$22),1))*(P$4-INDEX('AMBA Radiation Loss Chart'!$C$6:$C$22,MATCH(P$4,'AMBA Radiation Loss Chart'!$C$6:$C$22),1))+INDEX('AMBA Radiation Loss Chart'!$D$6:$D$22,MATCH(P$4,'AMBA Radiation Loss Chart'!$C$6:$C$22),1),(((INDEX('AMBA Radiation Loss Chart'!$D$6:$J$20,MATCH(INDEX('AMBA Radiation Loss Chart'!$C$6:$C$22,MATCH(P$4,'AMBA Radiation Loss Chart'!$C$6:$C$22)+1,1),'AMBA Radiation Loss Chart'!$C$6:$C$22),MATCH(INDEX('AMBA Radiation Loss Chart'!$D$5:$J$5,1,MATCH(P26,'AMBA Radiation Loss Chart'!$D$5:$J$5)+1),'AMBA Radiation Loss Chart'!$D$5:$J$5))-INDEX('AMBA Radiation Loss Chart'!$D$6:$J$20,MATCH(INDEX('AMBA Radiation Loss Chart'!$C$6:$C$22,MATCH(P$4,'AMBA Radiation Loss Chart'!$C$6:$C$22),1),'AMBA Radiation Loss Chart'!$C$6:$C$22),MATCH(INDEX('AMBA Radiation Loss Chart'!$D$5:$J$5,1,MATCH(P26,'AMBA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Chart'!$D$5:$J$5,1,MATCH(P26,'AMBA Radiation Loss Chart'!$D$5:$J$5)+1),'AMBA Radiation Loss Chart'!$D$5:$J$5)))-((INDEX('AMBA Radiation Loss Chart'!$D$6:$J$20,MATCH(INDEX('AMBA Radiation Loss Chart'!$C$6:$C$22,MATCH(P$4,'AMBA Radiation Loss Chart'!$C$6:$C$22)+1,1),'AMBA Radiation Loss Chart'!$C$6:$C$22),MATCH(INDEX('AMBA Radiation Loss Chart'!$D$5:$J$5,1,MATCH(P26,'AMBA Radiation Loss Chart'!$D$5:$J$5)),'AMBA Radiation Loss Chart'!$D$5:$J$5))-INDEX('AMBA Radiation Loss Chart'!$D$6:$J$20,MATCH(INDEX('AMBA Radiation Loss Chart'!$C$6:$C$22,MATCH(P$4,'AMBA Radiation Loss Chart'!$C$6:$C$22),1),'AMBA Radiation Loss Chart'!$C$6:$C$22),MATCH(INDEX('AMBA Radiation Loss Chart'!$D$5:$J$5,1,MATCH(P26,'AMBA Radiation Loss Chart'!$D$5:$J$5)),'AMBA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Chart'!$D$5:$J$5,1,MATCH(P26,'AMBA Radiation Loss Chart'!$D$5:$J$5)),'AMBA Radiation Loss Chart'!$D$5:$J$5))))/(INDEX('AMBA Radiation Loss Chart'!$D$5:$J$5,1,MATCH(P26,'AMBA Radiation Loss Chart'!$D$5:$J$5)+1)-INDEX('AMBA Radiation Loss Chart'!$D$5:$J$5,1,MATCH(P26,'AMBA Radiation Loss Chart'!$D$5:$J$5)))*(P26-INDEX('AMBA Radiation Loss Chart'!$D$5:$J$5,1,MATCH(P26,'AMBA Radiation Loss Chart'!$D$5:$J$5)+1))+((INDEX('AMBA Radiation Loss Chart'!$D$6:$J$20,MATCH(INDEX('AMBA Radiation Loss Chart'!$C$6:$C$22,MATCH(P$4,'AMBA Radiation Loss Chart'!$C$6:$C$22)+1,1),'AMBA Radiation Loss Chart'!$C$6:$C$22),MATCH(INDEX('AMBA Radiation Loss Chart'!$D$5:$J$5,1,MATCH(P26,'AMBA Radiation Loss Chart'!$D$5:$J$5)+1),'AMBA Radiation Loss Chart'!$D$5:$J$5))-INDEX('AMBA Radiation Loss Chart'!$D$6:$J$20,MATCH(INDEX('AMBA Radiation Loss Chart'!$C$6:$C$22,MATCH(P$4,'AMBA Radiation Loss Chart'!$C$6:$C$22),1),'AMBA Radiation Loss Chart'!$C$6:$C$22),MATCH(INDEX('AMBA Radiation Loss Chart'!$D$5:$J$5,1,MATCH(P26,'AMBA Radiation Loss Chart'!$D$5:$J$5)+1),'AMBA Radiation Loss Chart'!$D$5:$J$5)))/(INDEX('AMBA Radiation Loss Chart'!$C$6:$C$22,MATCH(P$4,'AMBA Radiation Loss Chart'!$C$6:$C$22)+1,1)-INDEX('AMBA Radiation Loss Chart'!$C$6:$C$22,MATCH(P$4,'AMBA Radiation Loss Chart'!$C$6:$C$22),1))*(P$4-INDEX('AMBA Radiation Loss Chart'!$C$6:$C$22,MATCH(P$4,'AMBA Radiation Loss Chart'!$C$6:$C$22),1))+INDEX('AMBA Radiation Loss Chart'!$D$6:$J$20,MATCH(INDEX('AMBA Radiation Loss Chart'!$C$6:$C$22,MATCH(P$4,'AMBA Radiation Loss Chart'!$C$6:$C$22),1),'AMBA Radiation Loss Chart'!$C$6:$C$22),MATCH(INDEX('AMBA Radiation Loss Chart'!$D$5:$J$5,1,MATCH(P26,'AMBA Radiation Loss Chart'!$D$5:$J$5)+1),'AMBA Radiation Loss Chart'!$D$5:$J$5))))/100</f>
        <v>#DIV/0!</v>
      </c>
      <c r="R26" s="256" t="e">
        <f>Proposed!Z27</f>
        <v>#DIV/0!</v>
      </c>
      <c r="S26" s="61" t="e">
        <f>IF(R26&lt;=0.2,(INDEX('AMBA Radiation Loss Chart'!$D$6:$D$22,MATCH(R$4,'AMBA Radiation Loss Chart'!$C$6:$C$22)+1,1)-INDEX('AMBA Radiation Loss Chart'!$D$6:$D$22,MATCH(R$4,'AMBA Radiation Loss Chart'!$C$6:$C$22),1))/(INDEX('AMBA Radiation Loss Chart'!$C$6:$C$22,MATCH(R$4,'AMBA Radiation Loss Chart'!$C$6:$C$22)+1,1)-INDEX('AMBA Radiation Loss Chart'!$C$6:$C$22,MATCH(R$4,'AMBA Radiation Loss Chart'!$C$6:$C$22),1))*(R$4-INDEX('AMBA Radiation Loss Chart'!$C$6:$C$22,MATCH(R$4,'AMBA Radiation Loss Chart'!$C$6:$C$22),1))+INDEX('AMBA Radiation Loss Chart'!$D$6:$D$22,MATCH(R$4,'AMBA Radiation Loss Chart'!$C$6:$C$22),1),(((INDEX('AMBA Radiation Loss Chart'!$D$6:$J$20,MATCH(INDEX('AMBA Radiation Loss Chart'!$C$6:$C$22,MATCH(R$4,'AMBA Radiation Loss Chart'!$C$6:$C$22)+1,1),'AMBA Radiation Loss Chart'!$C$6:$C$22),MATCH(INDEX('AMBA Radiation Loss Chart'!$D$5:$J$5,1,MATCH(R26,'AMBA Radiation Loss Chart'!$D$5:$J$5)+1),'AMBA Radiation Loss Chart'!$D$5:$J$5))-INDEX('AMBA Radiation Loss Chart'!$D$6:$J$20,MATCH(INDEX('AMBA Radiation Loss Chart'!$C$6:$C$22,MATCH(R$4,'AMBA Radiation Loss Chart'!$C$6:$C$22),1),'AMBA Radiation Loss Chart'!$C$6:$C$22),MATCH(INDEX('AMBA Radiation Loss Chart'!$D$5:$J$5,1,MATCH(R26,'AMBA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Chart'!$D$5:$J$5,1,MATCH(R26,'AMBA Radiation Loss Chart'!$D$5:$J$5)+1),'AMBA Radiation Loss Chart'!$D$5:$J$5)))-((INDEX('AMBA Radiation Loss Chart'!$D$6:$J$20,MATCH(INDEX('AMBA Radiation Loss Chart'!$C$6:$C$22,MATCH(R$4,'AMBA Radiation Loss Chart'!$C$6:$C$22)+1,1),'AMBA Radiation Loss Chart'!$C$6:$C$22),MATCH(INDEX('AMBA Radiation Loss Chart'!$D$5:$J$5,1,MATCH(R26,'AMBA Radiation Loss Chart'!$D$5:$J$5)),'AMBA Radiation Loss Chart'!$D$5:$J$5))-INDEX('AMBA Radiation Loss Chart'!$D$6:$J$20,MATCH(INDEX('AMBA Radiation Loss Chart'!$C$6:$C$22,MATCH(R$4,'AMBA Radiation Loss Chart'!$C$6:$C$22),1),'AMBA Radiation Loss Chart'!$C$6:$C$22),MATCH(INDEX('AMBA Radiation Loss Chart'!$D$5:$J$5,1,MATCH(R26,'AMBA Radiation Loss Chart'!$D$5:$J$5)),'AMBA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Chart'!$D$5:$J$5,1,MATCH(R26,'AMBA Radiation Loss Chart'!$D$5:$J$5)),'AMBA Radiation Loss Chart'!$D$5:$J$5))))/(INDEX('AMBA Radiation Loss Chart'!$D$5:$J$5,1,MATCH(R26,'AMBA Radiation Loss Chart'!$D$5:$J$5)+1)-INDEX('AMBA Radiation Loss Chart'!$D$5:$J$5,1,MATCH(R26,'AMBA Radiation Loss Chart'!$D$5:$J$5)))*(R26-INDEX('AMBA Radiation Loss Chart'!$D$5:$J$5,1,MATCH(R26,'AMBA Radiation Loss Chart'!$D$5:$J$5)+1))+((INDEX('AMBA Radiation Loss Chart'!$D$6:$J$20,MATCH(INDEX('AMBA Radiation Loss Chart'!$C$6:$C$22,MATCH(R$4,'AMBA Radiation Loss Chart'!$C$6:$C$22)+1,1),'AMBA Radiation Loss Chart'!$C$6:$C$22),MATCH(INDEX('AMBA Radiation Loss Chart'!$D$5:$J$5,1,MATCH(R26,'AMBA Radiation Loss Chart'!$D$5:$J$5)+1),'AMBA Radiation Loss Chart'!$D$5:$J$5))-INDEX('AMBA Radiation Loss Chart'!$D$6:$J$20,MATCH(INDEX('AMBA Radiation Loss Chart'!$C$6:$C$22,MATCH(R$4,'AMBA Radiation Loss Chart'!$C$6:$C$22),1),'AMBA Radiation Loss Chart'!$C$6:$C$22),MATCH(INDEX('AMBA Radiation Loss Chart'!$D$5:$J$5,1,MATCH(R26,'AMBA Radiation Loss Chart'!$D$5:$J$5)+1),'AMBA Radiation Loss Chart'!$D$5:$J$5)))/(INDEX('AMBA Radiation Loss Chart'!$C$6:$C$22,MATCH(R$4,'AMBA Radiation Loss Chart'!$C$6:$C$22)+1,1)-INDEX('AMBA Radiation Loss Chart'!$C$6:$C$22,MATCH(R$4,'AMBA Radiation Loss Chart'!$C$6:$C$22),1))*(R$4-INDEX('AMBA Radiation Loss Chart'!$C$6:$C$22,MATCH(R$4,'AMBA Radiation Loss Chart'!$C$6:$C$22),1))+INDEX('AMBA Radiation Loss Chart'!$D$6:$J$20,MATCH(INDEX('AMBA Radiation Loss Chart'!$C$6:$C$22,MATCH(R$4,'AMBA Radiation Loss Chart'!$C$6:$C$22),1),'AMBA Radiation Loss Chart'!$C$6:$C$22),MATCH(INDEX('AMBA Radiation Loss Chart'!$D$5:$J$5,1,MATCH(R26,'AMBA Radiation Loss Chart'!$D$5:$J$5)+1),'AMBA Radiation Loss Chart'!$D$5:$J$5))))/100</f>
        <v>#DIV/0!</v>
      </c>
    </row>
  </sheetData>
  <sortState ref="B6:C27">
    <sortCondition ref="B6:B27"/>
  </sortState>
  <customSheetViews>
    <customSheetView guid="{E7ACAE69-9EF1-4C13-8DE7-715E540F83CD}" scale="90" state="hidden">
      <selection activeCell="F13" sqref="F13"/>
      <pageMargins left="0.7" right="0.7" top="0.75" bottom="0.75" header="0.3" footer="0.3"/>
    </customSheetView>
  </customSheetViews>
  <mergeCells count="11">
    <mergeCell ref="R3:S3"/>
    <mergeCell ref="L2:S2"/>
    <mergeCell ref="N3:O3"/>
    <mergeCell ref="P3:Q3"/>
    <mergeCell ref="B2:C4"/>
    <mergeCell ref="D3:E3"/>
    <mergeCell ref="F3:G3"/>
    <mergeCell ref="H3:I3"/>
    <mergeCell ref="L3:M3"/>
    <mergeCell ref="J3:K3"/>
    <mergeCell ref="D2:K2"/>
  </mergeCells>
  <pageMargins left="0.7" right="0.7" top="0.75" bottom="0.75" header="0.3" footer="0.3"/>
  <ignoredErrors>
    <ignoredError sqref="L6:L26 N6:N26 P6:P26 F6:F26 H6:H2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F57"/>
  <sheetViews>
    <sheetView zoomScale="80" zoomScaleNormal="80" workbookViewId="0">
      <selection activeCell="I31" sqref="I31"/>
    </sheetView>
  </sheetViews>
  <sheetFormatPr defaultRowHeight="12.75"/>
  <cols>
    <col min="1" max="1" width="3" style="128" customWidth="1"/>
    <col min="2" max="2" width="17.85546875" style="146" customWidth="1"/>
    <col min="3" max="22" width="7.85546875" style="128" bestFit="1" customWidth="1"/>
    <col min="23" max="43" width="12" style="128" customWidth="1"/>
    <col min="44" max="56" width="9.140625" style="128" customWidth="1"/>
    <col min="57" max="16384" width="9.140625" style="128"/>
  </cols>
  <sheetData>
    <row r="1" spans="1:41" ht="13.5" thickBot="1">
      <c r="B1" s="147"/>
      <c r="C1" s="130"/>
      <c r="D1" s="130"/>
      <c r="E1" s="130"/>
      <c r="F1" s="129"/>
      <c r="G1" s="129"/>
      <c r="H1" s="129"/>
      <c r="I1" s="129"/>
      <c r="J1" s="129"/>
      <c r="K1" s="129"/>
      <c r="L1" s="131"/>
      <c r="N1" s="129"/>
    </row>
    <row r="2" spans="1:41" s="146" customFormat="1" ht="51.75" thickBot="1">
      <c r="B2" s="148" t="s">
        <v>0</v>
      </c>
      <c r="C2" s="700" t="s">
        <v>1</v>
      </c>
      <c r="D2" s="701"/>
      <c r="E2" s="701"/>
      <c r="F2" s="701"/>
      <c r="G2" s="701"/>
      <c r="H2" s="701"/>
      <c r="I2" s="701"/>
      <c r="J2" s="701"/>
      <c r="K2" s="701"/>
      <c r="L2" s="701"/>
      <c r="M2" s="701"/>
      <c r="N2" s="701"/>
      <c r="O2" s="701"/>
      <c r="P2" s="701"/>
      <c r="Q2" s="701"/>
      <c r="R2" s="701"/>
      <c r="S2" s="701"/>
      <c r="T2" s="701"/>
      <c r="U2" s="701"/>
      <c r="V2" s="702"/>
    </row>
    <row r="3" spans="1:41" s="146" customFormat="1" ht="13.5" thickBot="1">
      <c r="B3" s="175"/>
      <c r="C3" s="163">
        <v>0.01</v>
      </c>
      <c r="D3" s="164">
        <v>0.02</v>
      </c>
      <c r="E3" s="167">
        <v>0.03</v>
      </c>
      <c r="F3" s="168">
        <v>0.04</v>
      </c>
      <c r="G3" s="165">
        <v>0.05</v>
      </c>
      <c r="H3" s="164">
        <v>0.06</v>
      </c>
      <c r="I3" s="165">
        <v>7.0000000000000007E-2</v>
      </c>
      <c r="J3" s="164">
        <v>0.08</v>
      </c>
      <c r="K3" s="165">
        <v>0.09</v>
      </c>
      <c r="L3" s="164">
        <v>0.1</v>
      </c>
      <c r="M3" s="165">
        <v>0.11</v>
      </c>
      <c r="N3" s="166">
        <v>0.12</v>
      </c>
      <c r="O3" s="177">
        <v>0.13</v>
      </c>
      <c r="P3" s="178">
        <v>0.14000000000000001</v>
      </c>
      <c r="Q3" s="179">
        <v>0.15</v>
      </c>
      <c r="R3" s="178">
        <v>0.16</v>
      </c>
      <c r="S3" s="179">
        <v>0.17</v>
      </c>
      <c r="T3" s="178">
        <v>0.18</v>
      </c>
      <c r="U3" s="178">
        <v>0.19</v>
      </c>
      <c r="V3" s="180">
        <v>0.2</v>
      </c>
    </row>
    <row r="4" spans="1:41">
      <c r="B4" s="160">
        <v>120</v>
      </c>
      <c r="C4" s="157">
        <v>0.12069999999999995</v>
      </c>
      <c r="D4" s="131">
        <v>0.12190000000000004</v>
      </c>
      <c r="E4" s="169">
        <v>0.12339999999999988</v>
      </c>
      <c r="F4" s="170">
        <v>0.12509999999999996</v>
      </c>
      <c r="G4" s="149">
        <v>0.12619999999999992</v>
      </c>
      <c r="H4" s="131">
        <v>0.12880000000000005</v>
      </c>
      <c r="I4" s="149">
        <v>0.13079999999999997</v>
      </c>
      <c r="J4" s="131">
        <v>0.13339999999999991</v>
      </c>
      <c r="K4" s="149">
        <v>0.13569999999999999</v>
      </c>
      <c r="L4" s="131">
        <v>0.13800000000000015</v>
      </c>
      <c r="M4" s="149">
        <v>0.14269999999999991</v>
      </c>
      <c r="N4" s="151">
        <v>0.14590000000000003</v>
      </c>
      <c r="O4" s="181">
        <v>0.14819090909090912</v>
      </c>
      <c r="P4" s="182">
        <v>0.15048181818181822</v>
      </c>
      <c r="Q4" s="176">
        <v>0.15277272727272734</v>
      </c>
      <c r="R4" s="182">
        <v>0.15506363636363643</v>
      </c>
      <c r="S4" s="176">
        <v>0.15735454545454552</v>
      </c>
      <c r="T4" s="182">
        <v>0.15964545454545462</v>
      </c>
      <c r="U4" s="182">
        <v>0.16193636363636371</v>
      </c>
      <c r="V4" s="183">
        <v>0.16422727272727283</v>
      </c>
    </row>
    <row r="5" spans="1:41">
      <c r="B5" s="160">
        <v>130</v>
      </c>
      <c r="C5" s="157">
        <v>0.12289999999999994</v>
      </c>
      <c r="D5" s="131">
        <v>0.12420000000000003</v>
      </c>
      <c r="E5" s="169">
        <v>0.12579999999999988</v>
      </c>
      <c r="F5" s="170">
        <v>0.12759999999999996</v>
      </c>
      <c r="G5" s="149">
        <v>0.12889999999999993</v>
      </c>
      <c r="H5" s="131">
        <v>0.13160000000000005</v>
      </c>
      <c r="I5" s="149">
        <v>0.13379999999999997</v>
      </c>
      <c r="J5" s="131">
        <v>0.13659999999999992</v>
      </c>
      <c r="K5" s="149">
        <v>0.13919999999999999</v>
      </c>
      <c r="L5" s="131">
        <v>0.14190000000000014</v>
      </c>
      <c r="M5" s="149">
        <v>0.14689999999999992</v>
      </c>
      <c r="N5" s="151">
        <v>0.15070000000000003</v>
      </c>
      <c r="O5" s="181">
        <v>0.15322727272727277</v>
      </c>
      <c r="P5" s="182">
        <v>0.15575454545454551</v>
      </c>
      <c r="Q5" s="176">
        <v>0.15828181818181825</v>
      </c>
      <c r="R5" s="182">
        <v>0.16080909090909096</v>
      </c>
      <c r="S5" s="176">
        <v>0.16333636363636372</v>
      </c>
      <c r="T5" s="182">
        <v>0.16586363636363644</v>
      </c>
      <c r="U5" s="182">
        <v>0.16839090909090917</v>
      </c>
      <c r="V5" s="183">
        <v>0.17091818181818191</v>
      </c>
    </row>
    <row r="6" spans="1:41">
      <c r="B6" s="160">
        <v>140</v>
      </c>
      <c r="C6" s="157">
        <v>0.12509999999999993</v>
      </c>
      <c r="D6" s="131">
        <v>0.12650000000000003</v>
      </c>
      <c r="E6" s="169">
        <v>0.1281999999999999</v>
      </c>
      <c r="F6" s="170">
        <v>0.13009999999999997</v>
      </c>
      <c r="G6" s="149">
        <v>0.13159999999999994</v>
      </c>
      <c r="H6" s="131">
        <v>0.13440000000000005</v>
      </c>
      <c r="I6" s="149">
        <v>0.13679999999999998</v>
      </c>
      <c r="J6" s="131">
        <v>0.13979999999999992</v>
      </c>
      <c r="K6" s="149">
        <v>0.14269999999999999</v>
      </c>
      <c r="L6" s="131">
        <v>0.14580000000000012</v>
      </c>
      <c r="M6" s="149">
        <v>0.15109999999999993</v>
      </c>
      <c r="N6" s="151">
        <v>0.15550000000000003</v>
      </c>
      <c r="O6" s="181">
        <v>0.15826363636363638</v>
      </c>
      <c r="P6" s="182">
        <v>0.16102727272727277</v>
      </c>
      <c r="Q6" s="176">
        <v>0.16379090909090915</v>
      </c>
      <c r="R6" s="182">
        <v>0.16655454545454551</v>
      </c>
      <c r="S6" s="176">
        <v>0.1693181818181819</v>
      </c>
      <c r="T6" s="182">
        <v>0.17208181818181825</v>
      </c>
      <c r="U6" s="182">
        <v>0.17484545454545464</v>
      </c>
      <c r="V6" s="183">
        <v>0.17760909090909099</v>
      </c>
    </row>
    <row r="7" spans="1:41" ht="15" customHeight="1">
      <c r="B7" s="160">
        <v>150</v>
      </c>
      <c r="C7" s="157">
        <v>0.12729999999999994</v>
      </c>
      <c r="D7" s="131">
        <v>0.12880000000000003</v>
      </c>
      <c r="E7" s="169">
        <v>0.13059999999999991</v>
      </c>
      <c r="F7" s="170">
        <v>0.13259999999999997</v>
      </c>
      <c r="G7" s="149">
        <v>0.13429999999999995</v>
      </c>
      <c r="H7" s="131">
        <v>0.13720000000000004</v>
      </c>
      <c r="I7" s="149">
        <v>0.13979999999999998</v>
      </c>
      <c r="J7" s="131">
        <v>0.14299999999999993</v>
      </c>
      <c r="K7" s="149">
        <v>0.1462</v>
      </c>
      <c r="L7" s="131">
        <v>0.14970000000000011</v>
      </c>
      <c r="M7" s="149">
        <v>0.15529999999999994</v>
      </c>
      <c r="N7" s="151">
        <v>0.16030000000000003</v>
      </c>
      <c r="O7" s="181">
        <v>0.16330000000000003</v>
      </c>
      <c r="P7" s="182">
        <v>0.16630000000000006</v>
      </c>
      <c r="Q7" s="176">
        <v>0.16930000000000006</v>
      </c>
      <c r="R7" s="182">
        <v>0.17230000000000006</v>
      </c>
      <c r="S7" s="176">
        <v>0.17530000000000007</v>
      </c>
      <c r="T7" s="182">
        <v>0.17830000000000007</v>
      </c>
      <c r="U7" s="182">
        <v>0.18130000000000007</v>
      </c>
      <c r="V7" s="183">
        <v>0.18430000000000007</v>
      </c>
    </row>
    <row r="8" spans="1:41">
      <c r="B8" s="160">
        <v>160</v>
      </c>
      <c r="C8" s="157">
        <v>0.12949999999999995</v>
      </c>
      <c r="D8" s="131">
        <v>0.13110000000000002</v>
      </c>
      <c r="E8" s="169">
        <v>0.13299999999999992</v>
      </c>
      <c r="F8" s="170">
        <v>0.13509999999999997</v>
      </c>
      <c r="G8" s="149">
        <v>0.13699999999999996</v>
      </c>
      <c r="H8" s="131">
        <v>0.14000000000000004</v>
      </c>
      <c r="I8" s="149">
        <v>0.14279999999999998</v>
      </c>
      <c r="J8" s="131">
        <v>0.14619999999999994</v>
      </c>
      <c r="K8" s="149">
        <v>0.1497</v>
      </c>
      <c r="L8" s="131">
        <v>0.1536000000000001</v>
      </c>
      <c r="M8" s="149">
        <v>0.15949999999999995</v>
      </c>
      <c r="N8" s="151">
        <v>0.16510000000000002</v>
      </c>
      <c r="O8" s="181">
        <v>0.16833636363636367</v>
      </c>
      <c r="P8" s="182">
        <v>0.17157272727272732</v>
      </c>
      <c r="Q8" s="176">
        <v>0.17480909090909097</v>
      </c>
      <c r="R8" s="182">
        <v>0.17804545454545462</v>
      </c>
      <c r="S8" s="176">
        <v>0.18128181818181824</v>
      </c>
      <c r="T8" s="182">
        <v>0.18451818181818189</v>
      </c>
      <c r="U8" s="182">
        <v>0.18775454545454554</v>
      </c>
      <c r="V8" s="183">
        <v>0.19099090909090918</v>
      </c>
    </row>
    <row r="9" spans="1:41">
      <c r="B9" s="160">
        <v>170</v>
      </c>
      <c r="C9" s="157">
        <v>0.13169999999999996</v>
      </c>
      <c r="D9" s="131">
        <v>0.13340000000000002</v>
      </c>
      <c r="E9" s="169">
        <v>0.13539999999999994</v>
      </c>
      <c r="F9" s="170">
        <v>0.13759999999999997</v>
      </c>
      <c r="G9" s="149">
        <v>0.13969999999999996</v>
      </c>
      <c r="H9" s="131">
        <v>0.14280000000000004</v>
      </c>
      <c r="I9" s="149">
        <v>0.14579999999999999</v>
      </c>
      <c r="J9" s="131">
        <v>0.14939999999999995</v>
      </c>
      <c r="K9" s="149">
        <v>0.1532</v>
      </c>
      <c r="L9" s="131">
        <v>0.15750000000000008</v>
      </c>
      <c r="M9" s="149">
        <v>0.16369999999999996</v>
      </c>
      <c r="N9" s="151">
        <v>0.16990000000000002</v>
      </c>
      <c r="O9" s="181">
        <v>0.17337272727272729</v>
      </c>
      <c r="P9" s="182">
        <v>0.17684545454545458</v>
      </c>
      <c r="Q9" s="176">
        <v>0.18031818181818185</v>
      </c>
      <c r="R9" s="182">
        <v>0.18379090909090914</v>
      </c>
      <c r="S9" s="176">
        <v>0.18726363636363641</v>
      </c>
      <c r="T9" s="182">
        <v>0.1907363636363637</v>
      </c>
      <c r="U9" s="182">
        <v>0.194209090909091</v>
      </c>
      <c r="V9" s="183">
        <v>0.19768181818181826</v>
      </c>
    </row>
    <row r="10" spans="1:41">
      <c r="A10" s="129"/>
      <c r="B10" s="160">
        <v>180</v>
      </c>
      <c r="C10" s="157">
        <v>0.13389999999999996</v>
      </c>
      <c r="D10" s="131">
        <v>0.13570000000000002</v>
      </c>
      <c r="E10" s="169">
        <v>0.13779999999999995</v>
      </c>
      <c r="F10" s="170">
        <v>0.14009999999999997</v>
      </c>
      <c r="G10" s="149">
        <v>0.14239999999999997</v>
      </c>
      <c r="H10" s="131">
        <v>0.14560000000000003</v>
      </c>
      <c r="I10" s="149">
        <v>0.14879999999999999</v>
      </c>
      <c r="J10" s="131">
        <v>0.15259999999999996</v>
      </c>
      <c r="K10" s="149">
        <v>0.15670000000000001</v>
      </c>
      <c r="L10" s="131">
        <v>0.16140000000000007</v>
      </c>
      <c r="M10" s="149">
        <v>0.16789999999999997</v>
      </c>
      <c r="N10" s="151">
        <v>0.17470000000000002</v>
      </c>
      <c r="O10" s="181">
        <v>0.17840909090909093</v>
      </c>
      <c r="P10" s="182">
        <v>0.18211818181818185</v>
      </c>
      <c r="Q10" s="176">
        <v>0.18582727272727279</v>
      </c>
      <c r="R10" s="182">
        <v>0.1895363636363637</v>
      </c>
      <c r="S10" s="176">
        <v>0.19324545454545461</v>
      </c>
      <c r="T10" s="182">
        <v>0.19695454545454549</v>
      </c>
      <c r="U10" s="182">
        <v>0.20066363636363643</v>
      </c>
      <c r="V10" s="183">
        <v>0.20437272727272734</v>
      </c>
      <c r="W10" s="132"/>
      <c r="X10" s="129"/>
      <c r="Y10" s="133"/>
      <c r="AK10" s="132"/>
      <c r="AL10" s="129"/>
      <c r="AM10" s="133"/>
      <c r="AN10" s="133"/>
      <c r="AO10" s="132"/>
    </row>
    <row r="11" spans="1:41">
      <c r="A11" s="129"/>
      <c r="B11" s="160">
        <v>190</v>
      </c>
      <c r="C11" s="157">
        <v>0.13609999999999997</v>
      </c>
      <c r="D11" s="131">
        <v>0.13800000000000001</v>
      </c>
      <c r="E11" s="169">
        <v>0.14019999999999996</v>
      </c>
      <c r="F11" s="170">
        <v>0.14259999999999998</v>
      </c>
      <c r="G11" s="149">
        <v>0.14509999999999998</v>
      </c>
      <c r="H11" s="131">
        <v>0.14840000000000003</v>
      </c>
      <c r="I11" s="149">
        <v>0.15179999999999999</v>
      </c>
      <c r="J11" s="131">
        <v>0.15579999999999997</v>
      </c>
      <c r="K11" s="149">
        <v>0.16020000000000001</v>
      </c>
      <c r="L11" s="131">
        <v>0.16530000000000006</v>
      </c>
      <c r="M11" s="149">
        <v>0.17209999999999998</v>
      </c>
      <c r="N11" s="151">
        <v>0.17950000000000002</v>
      </c>
      <c r="O11" s="181">
        <v>0.18344545454545458</v>
      </c>
      <c r="P11" s="182">
        <v>0.18739090909090911</v>
      </c>
      <c r="Q11" s="176">
        <v>0.19133636363636367</v>
      </c>
      <c r="R11" s="182">
        <v>0.19528181818181822</v>
      </c>
      <c r="S11" s="176">
        <v>0.19922727272727278</v>
      </c>
      <c r="T11" s="182">
        <v>0.20317272727272734</v>
      </c>
      <c r="U11" s="182">
        <v>0.20711818181818187</v>
      </c>
      <c r="V11" s="183">
        <v>0.21106363636363643</v>
      </c>
      <c r="W11" s="132"/>
      <c r="AE11" s="134"/>
      <c r="AG11" s="135"/>
      <c r="AH11" s="136"/>
      <c r="AI11" s="129"/>
      <c r="AJ11" s="133"/>
      <c r="AK11" s="132"/>
    </row>
    <row r="12" spans="1:41">
      <c r="A12" s="129"/>
      <c r="B12" s="160">
        <v>200</v>
      </c>
      <c r="C12" s="157">
        <v>0.13829999999999998</v>
      </c>
      <c r="D12" s="131">
        <v>0.14030000000000001</v>
      </c>
      <c r="E12" s="169">
        <v>0.14259999999999998</v>
      </c>
      <c r="F12" s="170">
        <v>0.14509999999999998</v>
      </c>
      <c r="G12" s="149">
        <v>0.14779999999999999</v>
      </c>
      <c r="H12" s="131">
        <v>0.15120000000000003</v>
      </c>
      <c r="I12" s="149">
        <v>0.15479999999999999</v>
      </c>
      <c r="J12" s="131">
        <v>0.15899999999999997</v>
      </c>
      <c r="K12" s="149">
        <v>0.16370000000000001</v>
      </c>
      <c r="L12" s="131">
        <v>0.16920000000000004</v>
      </c>
      <c r="M12" s="149">
        <v>0.17629999999999998</v>
      </c>
      <c r="N12" s="151">
        <v>0.18430000000000002</v>
      </c>
      <c r="O12" s="181">
        <v>0.18848181818181819</v>
      </c>
      <c r="P12" s="182">
        <v>0.1926636363636364</v>
      </c>
      <c r="Q12" s="176">
        <v>0.19684545454545457</v>
      </c>
      <c r="R12" s="182">
        <v>0.20102727272727278</v>
      </c>
      <c r="S12" s="176">
        <v>0.20520909090909095</v>
      </c>
      <c r="T12" s="182">
        <v>0.20939090909090913</v>
      </c>
      <c r="U12" s="182">
        <v>0.2135727272727273</v>
      </c>
      <c r="V12" s="183">
        <v>0.21775454545454551</v>
      </c>
      <c r="W12" s="137"/>
      <c r="X12" s="137"/>
      <c r="Y12" s="137"/>
      <c r="Z12" s="137"/>
      <c r="AA12" s="137"/>
      <c r="AB12" s="137"/>
      <c r="AC12" s="137"/>
      <c r="AD12" s="137"/>
      <c r="AE12" s="137"/>
      <c r="AF12" s="137"/>
      <c r="AG12" s="137"/>
      <c r="AH12" s="137"/>
      <c r="AI12" s="138"/>
      <c r="AJ12" s="138"/>
    </row>
    <row r="13" spans="1:41" ht="14.25" customHeight="1">
      <c r="A13" s="129"/>
      <c r="B13" s="160">
        <v>210</v>
      </c>
      <c r="C13" s="157">
        <v>0.14049999999999999</v>
      </c>
      <c r="D13" s="131">
        <v>0.1426</v>
      </c>
      <c r="E13" s="169">
        <v>0.14499999999999999</v>
      </c>
      <c r="F13" s="170">
        <v>0.14759999999999998</v>
      </c>
      <c r="G13" s="149">
        <v>0.15049999999999999</v>
      </c>
      <c r="H13" s="131">
        <v>0.15400000000000003</v>
      </c>
      <c r="I13" s="149">
        <v>0.1578</v>
      </c>
      <c r="J13" s="131">
        <v>0.16219999999999998</v>
      </c>
      <c r="K13" s="149">
        <v>0.16720000000000002</v>
      </c>
      <c r="L13" s="131">
        <v>0.17310000000000003</v>
      </c>
      <c r="M13" s="149">
        <v>0.18049999999999999</v>
      </c>
      <c r="N13" s="151">
        <v>0.18910000000000002</v>
      </c>
      <c r="O13" s="181">
        <v>0.19351818181818184</v>
      </c>
      <c r="P13" s="182">
        <v>0.19793636363636366</v>
      </c>
      <c r="Q13" s="176">
        <v>0.20235454545454548</v>
      </c>
      <c r="R13" s="182">
        <v>0.2067727272727273</v>
      </c>
      <c r="S13" s="176">
        <v>0.21119090909090912</v>
      </c>
      <c r="T13" s="182">
        <v>0.21560909090909094</v>
      </c>
      <c r="U13" s="182">
        <v>0.22002727272727277</v>
      </c>
      <c r="V13" s="183">
        <v>0.22444545454545459</v>
      </c>
      <c r="W13" s="140"/>
      <c r="X13" s="140"/>
      <c r="Y13" s="140"/>
      <c r="Z13" s="140"/>
      <c r="AA13" s="140"/>
      <c r="AB13" s="140"/>
      <c r="AC13" s="139"/>
      <c r="AD13" s="139"/>
      <c r="AE13" s="139"/>
      <c r="AF13" s="139"/>
      <c r="AG13" s="139"/>
      <c r="AH13" s="139"/>
      <c r="AI13" s="139"/>
      <c r="AJ13" s="139"/>
    </row>
    <row r="14" spans="1:41" ht="12.75" customHeight="1">
      <c r="A14" s="129"/>
      <c r="B14" s="160">
        <v>220</v>
      </c>
      <c r="C14" s="157">
        <v>0.14269999999999999</v>
      </c>
      <c r="D14" s="131">
        <v>0.1449</v>
      </c>
      <c r="E14" s="169">
        <v>0.1474</v>
      </c>
      <c r="F14" s="170">
        <v>0.15009999999999998</v>
      </c>
      <c r="G14" s="149">
        <v>0.1532</v>
      </c>
      <c r="H14" s="131">
        <v>0.15680000000000002</v>
      </c>
      <c r="I14" s="149">
        <v>0.1608</v>
      </c>
      <c r="J14" s="131">
        <v>0.16539999999999999</v>
      </c>
      <c r="K14" s="149">
        <v>0.17070000000000002</v>
      </c>
      <c r="L14" s="131">
        <v>0.17700000000000002</v>
      </c>
      <c r="M14" s="149">
        <v>0.1847</v>
      </c>
      <c r="N14" s="151">
        <v>0.19390000000000002</v>
      </c>
      <c r="O14" s="181">
        <v>0.19855454545454548</v>
      </c>
      <c r="P14" s="182">
        <v>0.20320909090909092</v>
      </c>
      <c r="Q14" s="176">
        <v>0.20786363636363639</v>
      </c>
      <c r="R14" s="182">
        <v>0.21251818181818186</v>
      </c>
      <c r="S14" s="176">
        <v>0.2171727272727273</v>
      </c>
      <c r="T14" s="182">
        <v>0.22182727272727276</v>
      </c>
      <c r="U14" s="182">
        <v>0.22648181818181823</v>
      </c>
      <c r="V14" s="183">
        <v>0.2311363636363637</v>
      </c>
      <c r="W14" s="131"/>
      <c r="X14" s="131"/>
      <c r="Y14" s="131"/>
      <c r="Z14" s="131"/>
      <c r="AA14" s="131"/>
      <c r="AB14" s="131"/>
      <c r="AC14" s="131"/>
      <c r="AD14" s="131"/>
      <c r="AE14" s="131"/>
      <c r="AF14" s="131"/>
      <c r="AG14" s="131"/>
      <c r="AH14" s="131"/>
      <c r="AI14" s="131"/>
      <c r="AJ14" s="131"/>
    </row>
    <row r="15" spans="1:41" ht="12.75" customHeight="1">
      <c r="A15" s="129"/>
      <c r="B15" s="161">
        <v>230</v>
      </c>
      <c r="C15" s="157">
        <v>0.1449</v>
      </c>
      <c r="D15" s="131">
        <v>0.1472</v>
      </c>
      <c r="E15" s="169">
        <v>0.14980000000000002</v>
      </c>
      <c r="F15" s="170">
        <v>0.15259999999999999</v>
      </c>
      <c r="G15" s="149">
        <v>0.15590000000000001</v>
      </c>
      <c r="H15" s="131">
        <v>0.15960000000000002</v>
      </c>
      <c r="I15" s="149">
        <v>0.1638</v>
      </c>
      <c r="J15" s="131">
        <v>0.1686</v>
      </c>
      <c r="K15" s="149">
        <v>0.17420000000000002</v>
      </c>
      <c r="L15" s="131">
        <v>0.18090000000000001</v>
      </c>
      <c r="M15" s="149">
        <v>0.18890000000000001</v>
      </c>
      <c r="N15" s="151">
        <v>0.19870000000000002</v>
      </c>
      <c r="O15" s="181">
        <v>0.2035909090909091</v>
      </c>
      <c r="P15" s="182">
        <v>0.20848181818181821</v>
      </c>
      <c r="Q15" s="176">
        <v>0.21337272727272727</v>
      </c>
      <c r="R15" s="182">
        <v>0.21826363636363638</v>
      </c>
      <c r="S15" s="176">
        <v>0.22315454545454549</v>
      </c>
      <c r="T15" s="182">
        <v>0.22804545454545455</v>
      </c>
      <c r="U15" s="182">
        <v>0.23293636363636366</v>
      </c>
      <c r="V15" s="183">
        <v>0.23782727272727278</v>
      </c>
      <c r="W15" s="131"/>
      <c r="X15" s="131"/>
      <c r="Y15" s="131"/>
      <c r="Z15" s="131"/>
      <c r="AA15" s="131"/>
      <c r="AB15" s="131"/>
      <c r="AC15" s="131"/>
      <c r="AD15" s="131"/>
      <c r="AE15" s="131"/>
      <c r="AF15" s="131"/>
      <c r="AG15" s="131"/>
      <c r="AH15" s="131"/>
      <c r="AI15" s="131"/>
      <c r="AJ15" s="131"/>
    </row>
    <row r="16" spans="1:41" ht="12.75" customHeight="1">
      <c r="A16" s="129"/>
      <c r="B16" s="161">
        <v>240</v>
      </c>
      <c r="C16" s="157">
        <v>0.14705000000000001</v>
      </c>
      <c r="D16" s="131">
        <v>0.14945</v>
      </c>
      <c r="E16" s="169">
        <v>0.1522</v>
      </c>
      <c r="F16" s="170">
        <v>0.15515000000000001</v>
      </c>
      <c r="G16" s="149">
        <v>0.15855000000000002</v>
      </c>
      <c r="H16" s="131">
        <v>0.16239999999999999</v>
      </c>
      <c r="I16" s="149">
        <v>0.1668</v>
      </c>
      <c r="J16" s="131">
        <v>0.17185</v>
      </c>
      <c r="K16" s="149">
        <v>0.17775000000000002</v>
      </c>
      <c r="L16" s="131">
        <v>0.18475</v>
      </c>
      <c r="M16" s="149">
        <v>0.19309999999999999</v>
      </c>
      <c r="N16" s="151">
        <v>0.20335000000000003</v>
      </c>
      <c r="O16" s="181">
        <v>0.20846818181818186</v>
      </c>
      <c r="P16" s="182">
        <v>0.21358636363636369</v>
      </c>
      <c r="Q16" s="176">
        <v>0.21870454545454548</v>
      </c>
      <c r="R16" s="182">
        <v>0.22382272727272731</v>
      </c>
      <c r="S16" s="176">
        <v>0.22894090909090914</v>
      </c>
      <c r="T16" s="182">
        <v>0.23405909090909094</v>
      </c>
      <c r="U16" s="182">
        <v>0.23917727272727277</v>
      </c>
      <c r="V16" s="183">
        <v>0.24429545454545459</v>
      </c>
      <c r="W16" s="131"/>
      <c r="X16" s="131"/>
      <c r="Y16" s="131"/>
      <c r="Z16" s="131"/>
      <c r="AA16" s="131"/>
      <c r="AB16" s="131"/>
      <c r="AC16" s="131"/>
      <c r="AD16" s="131"/>
      <c r="AE16" s="131"/>
      <c r="AF16" s="131"/>
      <c r="AG16" s="131"/>
      <c r="AH16" s="131"/>
      <c r="AI16" s="131"/>
      <c r="AJ16" s="131"/>
    </row>
    <row r="17" spans="1:58" ht="12.75" customHeight="1">
      <c r="A17" s="129"/>
      <c r="B17" s="161">
        <v>250</v>
      </c>
      <c r="C17" s="157">
        <v>0.1492</v>
      </c>
      <c r="D17" s="131">
        <v>0.1517</v>
      </c>
      <c r="E17" s="169">
        <v>0.15460000000000002</v>
      </c>
      <c r="F17" s="170">
        <v>0.15770000000000001</v>
      </c>
      <c r="G17" s="149">
        <v>0.16120000000000001</v>
      </c>
      <c r="H17" s="131">
        <v>0.16519999999999999</v>
      </c>
      <c r="I17" s="149">
        <v>0.16980000000000001</v>
      </c>
      <c r="J17" s="131">
        <v>0.17510000000000001</v>
      </c>
      <c r="K17" s="149">
        <v>0.18129999999999999</v>
      </c>
      <c r="L17" s="131">
        <v>0.18859999999999999</v>
      </c>
      <c r="M17" s="149">
        <v>0.1973</v>
      </c>
      <c r="N17" s="151">
        <v>0.20800000000000002</v>
      </c>
      <c r="O17" s="181">
        <v>0.21334545454545456</v>
      </c>
      <c r="P17" s="182">
        <v>0.21869090909090913</v>
      </c>
      <c r="Q17" s="176">
        <v>0.22403636363636367</v>
      </c>
      <c r="R17" s="182">
        <v>0.22938181818181824</v>
      </c>
      <c r="S17" s="176">
        <v>0.23472727272727278</v>
      </c>
      <c r="T17" s="182">
        <v>0.24007272727272733</v>
      </c>
      <c r="U17" s="182">
        <v>0.24541818181818187</v>
      </c>
      <c r="V17" s="183">
        <v>0.25076363636363641</v>
      </c>
      <c r="W17" s="131"/>
      <c r="X17" s="131"/>
      <c r="Y17" s="131"/>
      <c r="Z17" s="131"/>
      <c r="AA17" s="131"/>
      <c r="AB17" s="131"/>
      <c r="AC17" s="131"/>
      <c r="AD17" s="131"/>
      <c r="AE17" s="131"/>
      <c r="AF17" s="131"/>
      <c r="AG17" s="131"/>
      <c r="AH17" s="131"/>
      <c r="AI17" s="131"/>
      <c r="AJ17" s="131"/>
    </row>
    <row r="18" spans="1:58" ht="12.75" customHeight="1">
      <c r="A18" s="129"/>
      <c r="B18" s="161">
        <v>260</v>
      </c>
      <c r="C18" s="157">
        <v>0.15139999999999998</v>
      </c>
      <c r="D18" s="131">
        <v>0.154</v>
      </c>
      <c r="E18" s="169">
        <v>0.157</v>
      </c>
      <c r="F18" s="170">
        <v>0.16025</v>
      </c>
      <c r="G18" s="149">
        <v>0.16389999999999999</v>
      </c>
      <c r="H18" s="131">
        <v>0.1681</v>
      </c>
      <c r="I18" s="149">
        <v>0.17285</v>
      </c>
      <c r="J18" s="131">
        <v>0.17835000000000001</v>
      </c>
      <c r="K18" s="149">
        <v>0.18479999999999999</v>
      </c>
      <c r="L18" s="131">
        <v>0.19240000000000002</v>
      </c>
      <c r="M18" s="149">
        <v>0.20150000000000001</v>
      </c>
      <c r="N18" s="151">
        <v>0.21265000000000001</v>
      </c>
      <c r="O18" s="181">
        <v>0.21821818181818184</v>
      </c>
      <c r="P18" s="182">
        <v>0.22378636363636367</v>
      </c>
      <c r="Q18" s="176">
        <v>0.22935454545454548</v>
      </c>
      <c r="R18" s="182">
        <v>0.23492272727272728</v>
      </c>
      <c r="S18" s="176">
        <v>0.24049090909090914</v>
      </c>
      <c r="T18" s="182">
        <v>0.24605909090909095</v>
      </c>
      <c r="U18" s="182">
        <v>0.25162727272727275</v>
      </c>
      <c r="V18" s="183">
        <v>0.25719545454545456</v>
      </c>
      <c r="W18" s="131"/>
      <c r="X18" s="131"/>
      <c r="Y18" s="131"/>
      <c r="Z18" s="131"/>
      <c r="AA18" s="131"/>
      <c r="AB18" s="131"/>
      <c r="AC18" s="131"/>
      <c r="AD18" s="131"/>
      <c r="AE18" s="131"/>
      <c r="AF18" s="131"/>
      <c r="AG18" s="131"/>
      <c r="AH18" s="131"/>
      <c r="AI18" s="131"/>
      <c r="AJ18" s="131"/>
    </row>
    <row r="19" spans="1:58" ht="12.75" customHeight="1">
      <c r="A19" s="129"/>
      <c r="B19" s="161">
        <v>270</v>
      </c>
      <c r="C19" s="157">
        <v>0.15359999999999999</v>
      </c>
      <c r="D19" s="131">
        <v>0.15629999999999999</v>
      </c>
      <c r="E19" s="169">
        <v>0.15939999999999999</v>
      </c>
      <c r="F19" s="170">
        <v>0.1628</v>
      </c>
      <c r="G19" s="149">
        <v>0.1666</v>
      </c>
      <c r="H19" s="131">
        <v>0.17100000000000001</v>
      </c>
      <c r="I19" s="149">
        <v>0.1759</v>
      </c>
      <c r="J19" s="131">
        <v>0.18160000000000001</v>
      </c>
      <c r="K19" s="149">
        <v>0.1883</v>
      </c>
      <c r="L19" s="131">
        <v>0.19620000000000001</v>
      </c>
      <c r="M19" s="149">
        <v>0.20569999999999999</v>
      </c>
      <c r="N19" s="151">
        <v>0.21729999999999999</v>
      </c>
      <c r="O19" s="181">
        <v>0.22309090909090906</v>
      </c>
      <c r="P19" s="182">
        <v>0.22888181818181819</v>
      </c>
      <c r="Q19" s="176">
        <v>0.23467272727272726</v>
      </c>
      <c r="R19" s="182">
        <v>0.24046363636363635</v>
      </c>
      <c r="S19" s="176">
        <v>0.24625454545454545</v>
      </c>
      <c r="T19" s="182">
        <v>0.25204545454545452</v>
      </c>
      <c r="U19" s="182">
        <v>0.25783636363636364</v>
      </c>
      <c r="V19" s="183">
        <v>0.26362727272727271</v>
      </c>
      <c r="W19" s="131"/>
      <c r="X19" s="131"/>
      <c r="Y19" s="131"/>
      <c r="Z19" s="131"/>
      <c r="AA19" s="131"/>
      <c r="AB19" s="131"/>
      <c r="AC19" s="131"/>
      <c r="AD19" s="131"/>
      <c r="AE19" s="131"/>
      <c r="AF19" s="131"/>
      <c r="AG19" s="131"/>
      <c r="AH19" s="131"/>
      <c r="AI19" s="131"/>
      <c r="AJ19" s="131"/>
    </row>
    <row r="20" spans="1:58" ht="12.75" customHeight="1">
      <c r="A20" s="129"/>
      <c r="B20" s="161">
        <v>280</v>
      </c>
      <c r="C20" s="157">
        <v>0.15575</v>
      </c>
      <c r="D20" s="131">
        <v>0.15859999999999999</v>
      </c>
      <c r="E20" s="169">
        <v>0.1618</v>
      </c>
      <c r="F20" s="170">
        <v>0.16535</v>
      </c>
      <c r="G20" s="149">
        <v>0.16930000000000001</v>
      </c>
      <c r="H20" s="131">
        <v>0.17385</v>
      </c>
      <c r="I20" s="149">
        <v>0.17895</v>
      </c>
      <c r="J20" s="131">
        <v>0.18490000000000001</v>
      </c>
      <c r="K20" s="149">
        <v>0.19184999999999999</v>
      </c>
      <c r="L20" s="131">
        <v>0.20005000000000001</v>
      </c>
      <c r="M20" s="149">
        <v>0.20995000000000003</v>
      </c>
      <c r="N20" s="151">
        <v>0.22194999999999998</v>
      </c>
      <c r="O20" s="181">
        <v>0.22796818181818179</v>
      </c>
      <c r="P20" s="182">
        <v>0.23398636363636363</v>
      </c>
      <c r="Q20" s="176">
        <v>0.24000454545454544</v>
      </c>
      <c r="R20" s="182">
        <v>0.24602272727272728</v>
      </c>
      <c r="S20" s="176">
        <v>0.25204090909090909</v>
      </c>
      <c r="T20" s="182">
        <v>0.2580590909090909</v>
      </c>
      <c r="U20" s="182">
        <v>0.26407727272727272</v>
      </c>
      <c r="V20" s="183">
        <v>0.27009545454545453</v>
      </c>
      <c r="W20" s="131"/>
      <c r="X20" s="131"/>
      <c r="Y20" s="131"/>
      <c r="Z20" s="131"/>
      <c r="AA20" s="131"/>
      <c r="AB20" s="131"/>
      <c r="AC20" s="131"/>
      <c r="AD20" s="131"/>
      <c r="AE20" s="131"/>
      <c r="AF20" s="131"/>
      <c r="AG20" s="131"/>
      <c r="AH20" s="131"/>
      <c r="AI20" s="131"/>
      <c r="AJ20" s="131"/>
    </row>
    <row r="21" spans="1:58" ht="12.75" customHeight="1">
      <c r="A21" s="129"/>
      <c r="B21" s="161">
        <v>290</v>
      </c>
      <c r="C21" s="157">
        <v>0.15789999999999998</v>
      </c>
      <c r="D21" s="131">
        <v>0.16089999999999999</v>
      </c>
      <c r="E21" s="169">
        <v>0.16420000000000001</v>
      </c>
      <c r="F21" s="170">
        <v>0.16789999999999999</v>
      </c>
      <c r="G21" s="149">
        <v>0.17199999999999999</v>
      </c>
      <c r="H21" s="131">
        <v>0.17670000000000002</v>
      </c>
      <c r="I21" s="149">
        <v>0.182</v>
      </c>
      <c r="J21" s="131">
        <v>0.18820000000000001</v>
      </c>
      <c r="K21" s="149">
        <v>0.19539999999999999</v>
      </c>
      <c r="L21" s="131">
        <v>0.2039</v>
      </c>
      <c r="M21" s="149">
        <v>0.21420000000000003</v>
      </c>
      <c r="N21" s="151">
        <v>0.2266</v>
      </c>
      <c r="O21" s="181">
        <v>0.23284545454545455</v>
      </c>
      <c r="P21" s="182">
        <v>0.2390909090909091</v>
      </c>
      <c r="Q21" s="176">
        <v>0.24533636363636363</v>
      </c>
      <c r="R21" s="182">
        <v>0.25158181818181818</v>
      </c>
      <c r="S21" s="176">
        <v>0.25782727272727274</v>
      </c>
      <c r="T21" s="182">
        <v>0.26407272727272729</v>
      </c>
      <c r="U21" s="182">
        <v>0.27031818181818179</v>
      </c>
      <c r="V21" s="183">
        <v>0.27656363636363634</v>
      </c>
      <c r="W21" s="131"/>
      <c r="X21" s="131"/>
      <c r="Y21" s="131"/>
      <c r="Z21" s="131"/>
      <c r="AA21" s="131"/>
      <c r="AB21" s="131"/>
      <c r="AC21" s="131"/>
      <c r="AD21" s="131"/>
      <c r="AE21" s="131"/>
      <c r="AF21" s="131"/>
      <c r="AG21" s="131"/>
      <c r="AH21" s="131"/>
      <c r="AI21" s="131"/>
      <c r="AJ21" s="131"/>
    </row>
    <row r="22" spans="1:58" ht="12.75" customHeight="1">
      <c r="A22" s="129"/>
      <c r="B22" s="161">
        <v>300</v>
      </c>
      <c r="C22" s="157">
        <v>0.16009999999999999</v>
      </c>
      <c r="D22" s="131">
        <v>0.16320000000000001</v>
      </c>
      <c r="E22" s="169">
        <v>0.1666</v>
      </c>
      <c r="F22" s="170">
        <v>0.1704</v>
      </c>
      <c r="G22" s="149">
        <v>0.17469999999999997</v>
      </c>
      <c r="H22" s="131">
        <v>0.17954999999999999</v>
      </c>
      <c r="I22" s="149">
        <v>0.18509999999999999</v>
      </c>
      <c r="J22" s="131">
        <v>0.1915</v>
      </c>
      <c r="K22" s="149">
        <v>0.19895000000000002</v>
      </c>
      <c r="L22" s="131">
        <v>0.20774999999999999</v>
      </c>
      <c r="M22" s="149">
        <v>0.21840000000000004</v>
      </c>
      <c r="N22" s="151">
        <v>0.23130000000000001</v>
      </c>
      <c r="O22" s="181">
        <v>0.2377727272727273</v>
      </c>
      <c r="P22" s="182">
        <v>0.24424545454545457</v>
      </c>
      <c r="Q22" s="176">
        <v>0.25071818181818184</v>
      </c>
      <c r="R22" s="182">
        <v>0.25719090909090914</v>
      </c>
      <c r="S22" s="176">
        <v>0.26366363636363638</v>
      </c>
      <c r="T22" s="182">
        <v>0.27013636363636367</v>
      </c>
      <c r="U22" s="182">
        <v>0.27660909090909092</v>
      </c>
      <c r="V22" s="183">
        <v>0.28308181818181821</v>
      </c>
      <c r="W22" s="131"/>
      <c r="X22" s="131"/>
      <c r="Y22" s="131"/>
      <c r="Z22" s="141"/>
      <c r="AA22" s="131"/>
      <c r="AB22" s="131"/>
      <c r="AC22" s="131"/>
      <c r="AD22" s="131"/>
      <c r="AE22" s="131"/>
      <c r="AF22" s="131"/>
      <c r="AG22" s="131"/>
      <c r="AH22" s="131"/>
      <c r="AI22" s="131"/>
      <c r="AJ22" s="131"/>
      <c r="AK22" s="131"/>
      <c r="AL22" s="131"/>
      <c r="AM22" s="131"/>
      <c r="AN22" s="131"/>
      <c r="BB22" s="142"/>
      <c r="BC22" s="142"/>
    </row>
    <row r="23" spans="1:58" ht="12.75" customHeight="1">
      <c r="A23" s="129"/>
      <c r="B23" s="161">
        <v>310</v>
      </c>
      <c r="C23" s="157">
        <v>0.1623</v>
      </c>
      <c r="D23" s="131">
        <v>0.16550000000000001</v>
      </c>
      <c r="E23" s="169">
        <v>0.16899999999999998</v>
      </c>
      <c r="F23" s="170">
        <v>0.1729</v>
      </c>
      <c r="G23" s="149">
        <v>0.17739999999999997</v>
      </c>
      <c r="H23" s="131">
        <v>0.18239999999999998</v>
      </c>
      <c r="I23" s="149">
        <v>0.18820000000000001</v>
      </c>
      <c r="J23" s="131">
        <v>0.1948</v>
      </c>
      <c r="K23" s="149">
        <v>0.20250000000000001</v>
      </c>
      <c r="L23" s="131">
        <v>0.21160000000000001</v>
      </c>
      <c r="M23" s="149">
        <v>0.22260000000000002</v>
      </c>
      <c r="N23" s="151">
        <v>0.23600000000000002</v>
      </c>
      <c r="O23" s="181">
        <v>0.24270000000000003</v>
      </c>
      <c r="P23" s="182">
        <v>0.24940000000000004</v>
      </c>
      <c r="Q23" s="176">
        <v>0.25609999999999999</v>
      </c>
      <c r="R23" s="182">
        <v>0.26280000000000003</v>
      </c>
      <c r="S23" s="176">
        <v>0.26950000000000002</v>
      </c>
      <c r="T23" s="182">
        <v>0.2762</v>
      </c>
      <c r="U23" s="182">
        <v>0.28290000000000004</v>
      </c>
      <c r="V23" s="183">
        <v>0.28960000000000002</v>
      </c>
      <c r="W23" s="131"/>
      <c r="X23" s="131"/>
      <c r="Y23" s="131"/>
      <c r="Z23" s="141"/>
      <c r="AA23" s="131"/>
      <c r="AB23" s="131"/>
      <c r="AC23" s="131"/>
      <c r="AD23" s="131"/>
      <c r="AE23" s="131"/>
      <c r="AF23" s="131"/>
      <c r="AG23" s="131"/>
      <c r="AH23" s="131"/>
      <c r="AI23" s="131"/>
      <c r="AJ23" s="131"/>
      <c r="AK23" s="131"/>
      <c r="AL23" s="131"/>
      <c r="AM23" s="131"/>
      <c r="AN23" s="131"/>
      <c r="BB23" s="142"/>
      <c r="BC23" s="142"/>
    </row>
    <row r="24" spans="1:58" ht="12.75" customHeight="1">
      <c r="A24" s="129"/>
      <c r="B24" s="161">
        <v>320</v>
      </c>
      <c r="C24" s="157">
        <v>0.16450000000000001</v>
      </c>
      <c r="D24" s="131">
        <v>0.1678</v>
      </c>
      <c r="E24" s="169">
        <v>0.1714</v>
      </c>
      <c r="F24" s="170">
        <v>0.17549999999999999</v>
      </c>
      <c r="G24" s="149">
        <v>0.18009999999999998</v>
      </c>
      <c r="H24" s="131">
        <v>0.18529999999999999</v>
      </c>
      <c r="I24" s="149">
        <v>0.19125</v>
      </c>
      <c r="J24" s="131">
        <v>0.1981</v>
      </c>
      <c r="K24" s="149">
        <v>0.20605000000000001</v>
      </c>
      <c r="L24" s="131">
        <v>0.21550000000000002</v>
      </c>
      <c r="M24" s="149">
        <v>0.22685</v>
      </c>
      <c r="N24" s="151">
        <v>0.2407</v>
      </c>
      <c r="O24" s="181">
        <v>0.24762727272727272</v>
      </c>
      <c r="P24" s="182">
        <v>0.25455454545454548</v>
      </c>
      <c r="Q24" s="176">
        <v>0.26148181818181815</v>
      </c>
      <c r="R24" s="182">
        <v>0.26840909090909093</v>
      </c>
      <c r="S24" s="176">
        <v>0.27533636363636366</v>
      </c>
      <c r="T24" s="182">
        <v>0.28226363636363638</v>
      </c>
      <c r="U24" s="182">
        <v>0.28919090909090905</v>
      </c>
      <c r="V24" s="183">
        <v>0.29611818181818184</v>
      </c>
      <c r="W24" s="131"/>
      <c r="X24" s="131"/>
      <c r="Y24" s="131"/>
      <c r="Z24" s="141"/>
      <c r="AA24" s="131"/>
      <c r="AB24" s="131"/>
      <c r="AC24" s="131"/>
      <c r="AD24" s="131"/>
      <c r="AE24" s="131"/>
      <c r="AF24" s="131"/>
      <c r="AG24" s="131"/>
      <c r="AH24" s="131"/>
      <c r="AI24" s="131"/>
      <c r="AJ24" s="131"/>
      <c r="AK24" s="131"/>
      <c r="AL24" s="131"/>
      <c r="AM24" s="131"/>
      <c r="AN24" s="131"/>
      <c r="BB24" s="142"/>
      <c r="BC24" s="142"/>
    </row>
    <row r="25" spans="1:58" ht="12.75" customHeight="1">
      <c r="A25" s="129"/>
      <c r="B25" s="161">
        <v>330</v>
      </c>
      <c r="C25" s="157">
        <v>0.16670000000000001</v>
      </c>
      <c r="D25" s="131">
        <v>0.17010000000000003</v>
      </c>
      <c r="E25" s="169">
        <v>0.17379999999999998</v>
      </c>
      <c r="F25" s="170">
        <v>0.17809999999999998</v>
      </c>
      <c r="G25" s="149">
        <v>0.18280000000000002</v>
      </c>
      <c r="H25" s="131">
        <v>0.18820000000000001</v>
      </c>
      <c r="I25" s="149">
        <v>0.1943</v>
      </c>
      <c r="J25" s="131">
        <v>0.2014</v>
      </c>
      <c r="K25" s="149">
        <v>0.20960000000000001</v>
      </c>
      <c r="L25" s="131">
        <v>0.21940000000000001</v>
      </c>
      <c r="M25" s="149">
        <v>0.2311</v>
      </c>
      <c r="N25" s="151">
        <v>0.24539999999999998</v>
      </c>
      <c r="O25" s="181">
        <v>0.25255454545454542</v>
      </c>
      <c r="P25" s="182">
        <v>0.25970909090909089</v>
      </c>
      <c r="Q25" s="176">
        <v>0.2668636363636363</v>
      </c>
      <c r="R25" s="182">
        <v>0.27401818181818177</v>
      </c>
      <c r="S25" s="176">
        <v>0.28117272727272724</v>
      </c>
      <c r="T25" s="182">
        <v>0.28832727272727265</v>
      </c>
      <c r="U25" s="182">
        <v>0.29548181818181818</v>
      </c>
      <c r="V25" s="183">
        <v>0.30263636363636359</v>
      </c>
      <c r="W25" s="131"/>
      <c r="X25" s="131"/>
      <c r="Y25" s="131"/>
      <c r="Z25" s="131"/>
      <c r="AA25" s="131"/>
      <c r="AB25" s="131"/>
      <c r="AC25" s="143"/>
      <c r="AD25" s="131"/>
      <c r="AE25" s="131"/>
      <c r="AF25" s="131"/>
      <c r="AG25" s="131"/>
      <c r="AH25" s="131"/>
      <c r="AI25" s="131"/>
      <c r="AJ25" s="131"/>
      <c r="AK25" s="131"/>
      <c r="AL25" s="131"/>
      <c r="AM25" s="131"/>
      <c r="AN25" s="131"/>
      <c r="AO25" s="131"/>
      <c r="AP25" s="131"/>
      <c r="AQ25" s="131"/>
      <c r="BE25" s="142"/>
      <c r="BF25" s="142"/>
    </row>
    <row r="26" spans="1:58" ht="12.75" customHeight="1">
      <c r="A26" s="129"/>
      <c r="B26" s="161">
        <v>340</v>
      </c>
      <c r="C26" s="157">
        <v>0.16889999999999999</v>
      </c>
      <c r="D26" s="131">
        <v>0.1724</v>
      </c>
      <c r="E26" s="169">
        <v>0.17624999999999999</v>
      </c>
      <c r="F26" s="170">
        <v>0.18064999999999998</v>
      </c>
      <c r="G26" s="149">
        <v>0.1855</v>
      </c>
      <c r="H26" s="131">
        <v>0.19105</v>
      </c>
      <c r="I26" s="149">
        <v>0.19735</v>
      </c>
      <c r="J26" s="131">
        <v>0.20469999999999999</v>
      </c>
      <c r="K26" s="149">
        <v>0.2132</v>
      </c>
      <c r="L26" s="131">
        <v>0.22325</v>
      </c>
      <c r="M26" s="149">
        <v>0.23535</v>
      </c>
      <c r="N26" s="151">
        <v>0.25009999999999999</v>
      </c>
      <c r="O26" s="181">
        <v>0.25748181818181815</v>
      </c>
      <c r="P26" s="182">
        <v>0.26486363636363636</v>
      </c>
      <c r="Q26" s="176">
        <v>0.27224545454545451</v>
      </c>
      <c r="R26" s="182">
        <v>0.27962727272727272</v>
      </c>
      <c r="S26" s="176">
        <v>0.28700909090909088</v>
      </c>
      <c r="T26" s="182">
        <v>0.29439090909090904</v>
      </c>
      <c r="U26" s="182">
        <v>0.3017727272727273</v>
      </c>
      <c r="V26" s="183">
        <v>0.30915454545454546</v>
      </c>
      <c r="W26" s="131"/>
      <c r="X26" s="131"/>
      <c r="Y26" s="131"/>
      <c r="Z26" s="143"/>
      <c r="AA26" s="131"/>
      <c r="AB26" s="131"/>
      <c r="AC26" s="131"/>
      <c r="AD26" s="131"/>
      <c r="AE26" s="131"/>
      <c r="AF26" s="131"/>
      <c r="AG26" s="131"/>
      <c r="AH26" s="131"/>
      <c r="AI26" s="131"/>
      <c r="AJ26" s="131"/>
      <c r="AK26" s="131"/>
      <c r="AL26" s="131"/>
      <c r="AM26" s="131"/>
      <c r="AN26" s="131"/>
      <c r="BB26" s="142"/>
      <c r="BC26" s="142"/>
    </row>
    <row r="27" spans="1:58" ht="12.75" customHeight="1">
      <c r="A27" s="129"/>
      <c r="B27" s="161">
        <v>350</v>
      </c>
      <c r="C27" s="157">
        <v>0.1711</v>
      </c>
      <c r="D27" s="131">
        <v>0.17469999999999999</v>
      </c>
      <c r="E27" s="169">
        <v>0.1787</v>
      </c>
      <c r="F27" s="170">
        <v>0.1832</v>
      </c>
      <c r="G27" s="149">
        <v>0.18820000000000001</v>
      </c>
      <c r="H27" s="131">
        <v>0.19390000000000002</v>
      </c>
      <c r="I27" s="149">
        <v>0.20039999999999999</v>
      </c>
      <c r="J27" s="131">
        <v>0.20800000000000002</v>
      </c>
      <c r="K27" s="149">
        <v>0.21679999999999999</v>
      </c>
      <c r="L27" s="131">
        <v>0.2271</v>
      </c>
      <c r="M27" s="149">
        <v>0.23960000000000001</v>
      </c>
      <c r="N27" s="151">
        <v>0.25480000000000003</v>
      </c>
      <c r="O27" s="181">
        <v>0.26240909090909093</v>
      </c>
      <c r="P27" s="182">
        <v>0.27001818181818182</v>
      </c>
      <c r="Q27" s="176">
        <v>0.27762727272727272</v>
      </c>
      <c r="R27" s="182">
        <v>0.28523636363636368</v>
      </c>
      <c r="S27" s="176">
        <v>0.29284545454545458</v>
      </c>
      <c r="T27" s="182">
        <v>0.30045454545454553</v>
      </c>
      <c r="U27" s="182">
        <v>0.30806363636363643</v>
      </c>
      <c r="V27" s="183">
        <v>0.31567272727272733</v>
      </c>
      <c r="W27" s="131"/>
      <c r="X27" s="131"/>
      <c r="Y27" s="131"/>
      <c r="Z27" s="143"/>
      <c r="AA27" s="131"/>
      <c r="AB27" s="131"/>
      <c r="AC27" s="131"/>
      <c r="AD27" s="131"/>
      <c r="AE27" s="131"/>
      <c r="AF27" s="131"/>
      <c r="AG27" s="131"/>
      <c r="AH27" s="131"/>
      <c r="AI27" s="131"/>
      <c r="AJ27" s="131"/>
      <c r="AK27" s="131"/>
      <c r="AL27" s="131"/>
      <c r="AM27" s="131"/>
      <c r="AN27" s="131"/>
      <c r="BB27" s="142"/>
      <c r="BC27" s="142"/>
    </row>
    <row r="28" spans="1:58" ht="12.75" customHeight="1">
      <c r="A28" s="129"/>
      <c r="B28" s="161">
        <v>360</v>
      </c>
      <c r="C28" s="157">
        <v>0.17330000000000001</v>
      </c>
      <c r="D28" s="131">
        <v>0.17699999999999999</v>
      </c>
      <c r="E28" s="169">
        <v>0.18114999999999998</v>
      </c>
      <c r="F28" s="170">
        <v>0.18575</v>
      </c>
      <c r="G28" s="149">
        <v>0.19090000000000001</v>
      </c>
      <c r="H28" s="131">
        <v>0.1968</v>
      </c>
      <c r="I28" s="149">
        <v>0.20350000000000001</v>
      </c>
      <c r="J28" s="131">
        <v>0.21130000000000002</v>
      </c>
      <c r="K28" s="149">
        <v>0.22034999999999999</v>
      </c>
      <c r="L28" s="131">
        <v>0.23099999999999998</v>
      </c>
      <c r="M28" s="149">
        <v>0.24385000000000001</v>
      </c>
      <c r="N28" s="151">
        <v>0.25955</v>
      </c>
      <c r="O28" s="181">
        <v>0.26739090909090912</v>
      </c>
      <c r="P28" s="182">
        <v>0.27523181818181819</v>
      </c>
      <c r="Q28" s="176">
        <v>0.28307272727272725</v>
      </c>
      <c r="R28" s="182">
        <v>0.29091363636363637</v>
      </c>
      <c r="S28" s="176">
        <v>0.29875454545454549</v>
      </c>
      <c r="T28" s="182">
        <v>0.30659545454545456</v>
      </c>
      <c r="U28" s="182">
        <v>0.31443636363636362</v>
      </c>
      <c r="V28" s="183">
        <v>0.32227727272727275</v>
      </c>
      <c r="W28" s="131"/>
      <c r="X28" s="131"/>
      <c r="Y28" s="131"/>
      <c r="Z28" s="143"/>
      <c r="AA28" s="131"/>
      <c r="AB28" s="131"/>
      <c r="AC28" s="131"/>
      <c r="AD28" s="131"/>
      <c r="AE28" s="131"/>
      <c r="AF28" s="131"/>
      <c r="AG28" s="131"/>
      <c r="AH28" s="131"/>
      <c r="AI28" s="131"/>
      <c r="AJ28" s="131"/>
      <c r="AK28" s="131"/>
      <c r="AL28" s="131"/>
      <c r="AM28" s="131"/>
      <c r="AN28" s="131"/>
      <c r="BB28" s="142"/>
      <c r="BC28" s="142"/>
    </row>
    <row r="29" spans="1:58" ht="12.75" customHeight="1">
      <c r="A29" s="129"/>
      <c r="B29" s="161">
        <v>370</v>
      </c>
      <c r="C29" s="158">
        <v>0.17550000000000002</v>
      </c>
      <c r="D29" s="144">
        <v>0.17929999999999999</v>
      </c>
      <c r="E29" s="171">
        <v>0.18359999999999999</v>
      </c>
      <c r="F29" s="172">
        <v>0.1883</v>
      </c>
      <c r="G29" s="150">
        <v>0.19359999999999999</v>
      </c>
      <c r="H29" s="144">
        <v>0.19969999999999999</v>
      </c>
      <c r="I29" s="149">
        <v>0.20660000000000001</v>
      </c>
      <c r="J29" s="131">
        <v>0.21460000000000001</v>
      </c>
      <c r="K29" s="149">
        <v>0.22390000000000002</v>
      </c>
      <c r="L29" s="131">
        <v>0.2349</v>
      </c>
      <c r="M29" s="149">
        <v>0.24809999999999999</v>
      </c>
      <c r="N29" s="151">
        <v>0.26429999999999998</v>
      </c>
      <c r="O29" s="181">
        <v>0.27237272727272727</v>
      </c>
      <c r="P29" s="182">
        <v>0.28044545454545455</v>
      </c>
      <c r="Q29" s="176">
        <v>0.28851818181818178</v>
      </c>
      <c r="R29" s="182">
        <v>0.29659090909090907</v>
      </c>
      <c r="S29" s="176">
        <v>0.30466363636363636</v>
      </c>
      <c r="T29" s="182">
        <v>0.31273636363636359</v>
      </c>
      <c r="U29" s="182">
        <v>0.32080909090909088</v>
      </c>
      <c r="V29" s="183">
        <v>0.32888181818181816</v>
      </c>
      <c r="W29" s="131"/>
      <c r="X29" s="131"/>
      <c r="Y29" s="131"/>
      <c r="Z29" s="143"/>
      <c r="AA29" s="131"/>
      <c r="AB29" s="131"/>
      <c r="AC29" s="131"/>
      <c r="AD29" s="131"/>
      <c r="AE29" s="131"/>
      <c r="AF29" s="131"/>
      <c r="AG29" s="131"/>
      <c r="AH29" s="131"/>
      <c r="AI29" s="131"/>
      <c r="AJ29" s="131"/>
      <c r="AK29" s="131"/>
      <c r="AL29" s="131"/>
      <c r="AM29" s="131"/>
      <c r="AN29" s="131"/>
      <c r="BB29" s="142"/>
      <c r="BC29" s="142"/>
    </row>
    <row r="30" spans="1:58" ht="12.75" customHeight="1">
      <c r="A30" s="129"/>
      <c r="B30" s="161">
        <v>380</v>
      </c>
      <c r="C30" s="157">
        <v>0.1777</v>
      </c>
      <c r="D30" s="131">
        <v>0.18159999999999998</v>
      </c>
      <c r="E30" s="169">
        <v>0.186</v>
      </c>
      <c r="F30" s="170">
        <v>0.19090000000000001</v>
      </c>
      <c r="G30" s="149">
        <v>0.19635</v>
      </c>
      <c r="H30" s="131">
        <v>0.2026</v>
      </c>
      <c r="I30" s="149">
        <v>0.2097</v>
      </c>
      <c r="J30" s="131">
        <v>0.21790000000000001</v>
      </c>
      <c r="K30" s="149">
        <v>0.22750000000000001</v>
      </c>
      <c r="L30" s="131">
        <v>0.23880000000000001</v>
      </c>
      <c r="M30" s="149">
        <v>0.25240000000000001</v>
      </c>
      <c r="N30" s="151">
        <v>0.26900000000000002</v>
      </c>
      <c r="O30" s="181">
        <v>0.27729999999999999</v>
      </c>
      <c r="P30" s="182">
        <v>0.28560000000000002</v>
      </c>
      <c r="Q30" s="176">
        <v>0.29390000000000005</v>
      </c>
      <c r="R30" s="182">
        <v>0.30220000000000002</v>
      </c>
      <c r="S30" s="176">
        <v>0.3105</v>
      </c>
      <c r="T30" s="182">
        <v>0.31880000000000003</v>
      </c>
      <c r="U30" s="182">
        <v>0.32710000000000006</v>
      </c>
      <c r="V30" s="183">
        <v>0.33540000000000003</v>
      </c>
      <c r="W30" s="131"/>
      <c r="X30" s="131"/>
      <c r="Y30" s="131"/>
      <c r="Z30" s="143"/>
      <c r="AA30" s="131"/>
      <c r="AB30" s="131"/>
      <c r="AC30" s="131"/>
      <c r="AD30" s="131"/>
      <c r="AE30" s="131"/>
      <c r="AF30" s="131"/>
      <c r="AG30" s="131"/>
      <c r="AH30" s="131"/>
      <c r="AI30" s="131"/>
      <c r="AJ30" s="131"/>
      <c r="AK30" s="131"/>
      <c r="AL30" s="131"/>
      <c r="AM30" s="131"/>
      <c r="AN30" s="131"/>
      <c r="BB30" s="142"/>
      <c r="BC30" s="142"/>
    </row>
    <row r="31" spans="1:58" ht="12.75" customHeight="1">
      <c r="A31" s="129"/>
      <c r="B31" s="161">
        <v>390</v>
      </c>
      <c r="C31" s="158">
        <v>0.17989999999999998</v>
      </c>
      <c r="D31" s="144">
        <v>0.18390000000000001</v>
      </c>
      <c r="E31" s="171">
        <v>0.18840000000000001</v>
      </c>
      <c r="F31" s="172">
        <v>0.19350000000000001</v>
      </c>
      <c r="G31" s="150">
        <v>0.1991</v>
      </c>
      <c r="H31" s="144">
        <v>0.20550000000000002</v>
      </c>
      <c r="I31" s="149">
        <v>0.21280000000000002</v>
      </c>
      <c r="J31" s="131">
        <v>0.22120000000000001</v>
      </c>
      <c r="K31" s="149">
        <v>0.2311</v>
      </c>
      <c r="L31" s="131">
        <v>0.2427</v>
      </c>
      <c r="M31" s="149">
        <v>0.25670000000000004</v>
      </c>
      <c r="N31" s="151">
        <v>0.2737</v>
      </c>
      <c r="O31" s="181">
        <v>0.28222727272727272</v>
      </c>
      <c r="P31" s="182">
        <v>0.29075454545454549</v>
      </c>
      <c r="Q31" s="176">
        <v>0.29928181818181815</v>
      </c>
      <c r="R31" s="182">
        <v>0.30780909090909092</v>
      </c>
      <c r="S31" s="176">
        <v>0.31633636363636364</v>
      </c>
      <c r="T31" s="182">
        <v>0.32486363636363635</v>
      </c>
      <c r="U31" s="182">
        <v>0.33339090909090907</v>
      </c>
      <c r="V31" s="183">
        <v>0.34191818181818184</v>
      </c>
      <c r="W31" s="131"/>
      <c r="X31" s="131"/>
      <c r="Y31" s="131"/>
      <c r="Z31" s="143"/>
      <c r="AA31" s="131"/>
      <c r="AB31" s="131"/>
      <c r="AC31" s="131"/>
      <c r="AD31" s="131"/>
      <c r="AE31" s="131"/>
      <c r="AF31" s="131"/>
      <c r="AG31" s="131"/>
      <c r="AH31" s="131"/>
      <c r="AI31" s="131"/>
      <c r="AJ31" s="131"/>
      <c r="AK31" s="131"/>
      <c r="AL31" s="131"/>
      <c r="AM31" s="131"/>
      <c r="AN31" s="131"/>
      <c r="BB31" s="142"/>
      <c r="BC31" s="142"/>
    </row>
    <row r="32" spans="1:58" ht="12.75" customHeight="1">
      <c r="A32" s="129"/>
      <c r="B32" s="161">
        <v>400</v>
      </c>
      <c r="C32" s="157">
        <v>0.18209999999999998</v>
      </c>
      <c r="D32" s="131">
        <v>0.18625</v>
      </c>
      <c r="E32" s="169">
        <v>0.19084999999999999</v>
      </c>
      <c r="F32" s="170">
        <v>0.19605</v>
      </c>
      <c r="G32" s="149">
        <v>0.20185</v>
      </c>
      <c r="H32" s="131">
        <v>0.2084</v>
      </c>
      <c r="I32" s="149">
        <v>0.21589999999999998</v>
      </c>
      <c r="J32" s="131">
        <v>0.22455</v>
      </c>
      <c r="K32" s="149">
        <v>0.23469999999999999</v>
      </c>
      <c r="L32" s="131">
        <v>0.24659999999999999</v>
      </c>
      <c r="M32" s="149">
        <v>0.26095000000000002</v>
      </c>
      <c r="N32" s="151">
        <v>0.27844999999999998</v>
      </c>
      <c r="O32" s="181">
        <v>0.28720909090909086</v>
      </c>
      <c r="P32" s="182">
        <v>0.2959681818181818</v>
      </c>
      <c r="Q32" s="176">
        <v>0.30472727272727274</v>
      </c>
      <c r="R32" s="182">
        <v>0.31348636363636362</v>
      </c>
      <c r="S32" s="176">
        <v>0.3222454545454545</v>
      </c>
      <c r="T32" s="182">
        <v>0.33100454545454538</v>
      </c>
      <c r="U32" s="182">
        <v>0.33976363636363638</v>
      </c>
      <c r="V32" s="183">
        <v>0.34852272727272726</v>
      </c>
      <c r="W32" s="131"/>
      <c r="X32" s="131"/>
      <c r="Y32" s="131"/>
      <c r="Z32" s="143"/>
      <c r="AA32" s="131"/>
      <c r="AB32" s="131"/>
      <c r="AC32" s="131"/>
      <c r="AD32" s="131"/>
      <c r="AE32" s="131"/>
      <c r="AF32" s="131"/>
      <c r="AG32" s="131"/>
      <c r="AH32" s="131"/>
      <c r="AI32" s="131"/>
      <c r="AJ32" s="131"/>
      <c r="AK32" s="131"/>
      <c r="AL32" s="131"/>
      <c r="AM32" s="131"/>
      <c r="AN32" s="131"/>
      <c r="BB32" s="142"/>
      <c r="BC32" s="142"/>
    </row>
    <row r="33" spans="1:55" ht="12.75" customHeight="1">
      <c r="A33" s="129"/>
      <c r="B33" s="161">
        <v>410</v>
      </c>
      <c r="C33" s="158">
        <v>0.18429999999999999</v>
      </c>
      <c r="D33" s="144">
        <v>0.18859999999999999</v>
      </c>
      <c r="E33" s="171">
        <v>0.19329999999999997</v>
      </c>
      <c r="F33" s="172">
        <v>0.1986</v>
      </c>
      <c r="G33" s="150">
        <v>0.2046</v>
      </c>
      <c r="H33" s="144">
        <v>0.21129999999999999</v>
      </c>
      <c r="I33" s="149">
        <v>0.21899999999999997</v>
      </c>
      <c r="J33" s="131">
        <v>0.22789999999999999</v>
      </c>
      <c r="K33" s="149">
        <v>0.23829999999999998</v>
      </c>
      <c r="L33" s="131">
        <v>0.2505</v>
      </c>
      <c r="M33" s="149">
        <v>0.26519999999999999</v>
      </c>
      <c r="N33" s="151">
        <v>0.28320000000000001</v>
      </c>
      <c r="O33" s="181">
        <v>0.29219090909090911</v>
      </c>
      <c r="P33" s="182">
        <v>0.30118181818181822</v>
      </c>
      <c r="Q33" s="176">
        <v>0.31017272727272727</v>
      </c>
      <c r="R33" s="182">
        <v>0.31916363636363637</v>
      </c>
      <c r="S33" s="176">
        <v>0.32815454545454548</v>
      </c>
      <c r="T33" s="182">
        <v>0.33714545454545453</v>
      </c>
      <c r="U33" s="182">
        <v>0.34613636363636369</v>
      </c>
      <c r="V33" s="183">
        <v>0.35512727272727274</v>
      </c>
      <c r="W33" s="131"/>
      <c r="X33" s="131"/>
      <c r="Y33" s="131"/>
      <c r="Z33" s="143"/>
      <c r="AA33" s="131"/>
      <c r="AB33" s="131"/>
      <c r="AC33" s="131"/>
      <c r="AD33" s="131"/>
      <c r="AE33" s="131"/>
      <c r="AF33" s="131"/>
      <c r="AG33" s="131"/>
      <c r="AH33" s="131"/>
      <c r="AI33" s="131"/>
      <c r="AJ33" s="131"/>
      <c r="AK33" s="131"/>
      <c r="AL33" s="131"/>
      <c r="AM33" s="131"/>
      <c r="AN33" s="131"/>
      <c r="BB33" s="142"/>
      <c r="BC33" s="142"/>
    </row>
    <row r="34" spans="1:55" ht="12.75" customHeight="1">
      <c r="A34" s="129"/>
      <c r="B34" s="161">
        <v>420</v>
      </c>
      <c r="C34" s="157">
        <v>0.18654999999999999</v>
      </c>
      <c r="D34" s="131">
        <v>0.19090000000000001</v>
      </c>
      <c r="E34" s="169">
        <v>0.19574999999999998</v>
      </c>
      <c r="F34" s="170">
        <v>0.20119999999999999</v>
      </c>
      <c r="G34" s="149">
        <v>0.20729999999999998</v>
      </c>
      <c r="H34" s="131">
        <v>0.2142</v>
      </c>
      <c r="I34" s="149">
        <v>0.22209999999999996</v>
      </c>
      <c r="J34" s="131">
        <v>0.23125000000000001</v>
      </c>
      <c r="K34" s="149">
        <v>0.2419</v>
      </c>
      <c r="L34" s="131">
        <v>0.25439999999999996</v>
      </c>
      <c r="M34" s="149">
        <v>0.26949999999999996</v>
      </c>
      <c r="N34" s="151">
        <v>0.28795000000000004</v>
      </c>
      <c r="O34" s="181">
        <v>0.29716818181818183</v>
      </c>
      <c r="P34" s="182">
        <v>0.30638636363636373</v>
      </c>
      <c r="Q34" s="176">
        <v>0.31560454545454553</v>
      </c>
      <c r="R34" s="182">
        <v>0.32482272727272732</v>
      </c>
      <c r="S34" s="176">
        <v>0.33404090909090917</v>
      </c>
      <c r="T34" s="182">
        <v>0.34325909090909096</v>
      </c>
      <c r="U34" s="182">
        <v>0.35247727272727281</v>
      </c>
      <c r="V34" s="183">
        <v>0.3616954545454546</v>
      </c>
      <c r="W34" s="131"/>
      <c r="X34" s="131"/>
      <c r="Y34" s="131"/>
      <c r="Z34" s="143"/>
      <c r="AA34" s="131"/>
      <c r="AB34" s="131"/>
      <c r="AC34" s="131"/>
      <c r="AD34" s="131"/>
      <c r="AE34" s="131"/>
      <c r="AF34" s="131"/>
      <c r="AG34" s="131"/>
      <c r="AH34" s="131"/>
      <c r="AI34" s="131"/>
      <c r="AJ34" s="131"/>
      <c r="AK34" s="131"/>
      <c r="AL34" s="131"/>
      <c r="AM34" s="131"/>
      <c r="AN34" s="131"/>
      <c r="BB34" s="142"/>
      <c r="BC34" s="142"/>
    </row>
    <row r="35" spans="1:55" ht="12.75" customHeight="1">
      <c r="A35" s="129"/>
      <c r="B35" s="161">
        <v>430</v>
      </c>
      <c r="C35" s="158">
        <v>0.1888</v>
      </c>
      <c r="D35" s="144">
        <v>0.19320000000000001</v>
      </c>
      <c r="E35" s="171">
        <v>0.19820000000000002</v>
      </c>
      <c r="F35" s="172">
        <v>0.20379999999999998</v>
      </c>
      <c r="G35" s="150">
        <v>0.21</v>
      </c>
      <c r="H35" s="144">
        <v>0.21710000000000002</v>
      </c>
      <c r="I35" s="149">
        <v>0.22519999999999998</v>
      </c>
      <c r="J35" s="131">
        <v>0.2346</v>
      </c>
      <c r="K35" s="149">
        <v>0.2455</v>
      </c>
      <c r="L35" s="131">
        <v>0.25829999999999997</v>
      </c>
      <c r="M35" s="149">
        <v>0.27379999999999999</v>
      </c>
      <c r="N35" s="151">
        <v>0.29270000000000002</v>
      </c>
      <c r="O35" s="181">
        <v>0.30214545454545455</v>
      </c>
      <c r="P35" s="182">
        <v>0.31159090909090914</v>
      </c>
      <c r="Q35" s="176">
        <v>0.32103636363636368</v>
      </c>
      <c r="R35" s="182">
        <v>0.33048181818181821</v>
      </c>
      <c r="S35" s="176">
        <v>0.33992727272727274</v>
      </c>
      <c r="T35" s="182">
        <v>0.34937272727272728</v>
      </c>
      <c r="U35" s="182">
        <v>0.35881818181818181</v>
      </c>
      <c r="V35" s="183">
        <v>0.3682636363636364</v>
      </c>
      <c r="W35" s="131"/>
      <c r="X35" s="131"/>
      <c r="Y35" s="131"/>
      <c r="Z35" s="143"/>
      <c r="AA35" s="131"/>
      <c r="AB35" s="131"/>
      <c r="AC35" s="131"/>
      <c r="AD35" s="131"/>
      <c r="AE35" s="131"/>
      <c r="AF35" s="131"/>
      <c r="AG35" s="131"/>
      <c r="AH35" s="131"/>
      <c r="AI35" s="131"/>
      <c r="AJ35" s="131"/>
      <c r="AK35" s="131"/>
      <c r="AL35" s="131"/>
      <c r="AM35" s="131"/>
      <c r="AN35" s="131"/>
      <c r="BB35" s="142"/>
      <c r="BC35" s="142"/>
    </row>
    <row r="36" spans="1:55" ht="12.75" customHeight="1">
      <c r="A36" s="129"/>
      <c r="B36" s="161">
        <v>440</v>
      </c>
      <c r="C36" s="157">
        <v>0.191</v>
      </c>
      <c r="D36" s="131">
        <v>0.19555</v>
      </c>
      <c r="E36" s="169">
        <v>0.20065</v>
      </c>
      <c r="F36" s="170">
        <v>0.20639999999999997</v>
      </c>
      <c r="G36" s="149">
        <v>0.21274999999999999</v>
      </c>
      <c r="H36" s="131">
        <v>0.22</v>
      </c>
      <c r="I36" s="149">
        <v>0.2283</v>
      </c>
      <c r="J36" s="131">
        <v>0.2379</v>
      </c>
      <c r="K36" s="149">
        <v>0.24909999999999999</v>
      </c>
      <c r="L36" s="131">
        <v>0.26224999999999998</v>
      </c>
      <c r="M36" s="149">
        <v>0.27810000000000001</v>
      </c>
      <c r="N36" s="151">
        <v>0.29744999999999999</v>
      </c>
      <c r="O36" s="181">
        <v>0.30712727272727269</v>
      </c>
      <c r="P36" s="182">
        <v>0.31680454545454545</v>
      </c>
      <c r="Q36" s="176">
        <v>0.32648181818181821</v>
      </c>
      <c r="R36" s="182">
        <v>0.33615909090909091</v>
      </c>
      <c r="S36" s="176">
        <v>0.34583636363636361</v>
      </c>
      <c r="T36" s="182">
        <v>0.35551363636363631</v>
      </c>
      <c r="U36" s="182">
        <v>0.36519090909090912</v>
      </c>
      <c r="V36" s="183">
        <v>0.37486818181818182</v>
      </c>
      <c r="W36" s="131"/>
      <c r="X36" s="131"/>
      <c r="Y36" s="131"/>
      <c r="Z36" s="143"/>
      <c r="AA36" s="131"/>
      <c r="AB36" s="131"/>
      <c r="AC36" s="131"/>
      <c r="AD36" s="131"/>
      <c r="AE36" s="131"/>
      <c r="AF36" s="131"/>
      <c r="AG36" s="131"/>
      <c r="AH36" s="131"/>
      <c r="AI36" s="131"/>
      <c r="AJ36" s="131"/>
      <c r="AK36" s="131"/>
      <c r="AL36" s="131"/>
      <c r="AM36" s="131"/>
      <c r="AN36" s="131"/>
      <c r="BB36" s="142"/>
      <c r="BC36" s="142"/>
    </row>
    <row r="37" spans="1:55" ht="12.75" customHeight="1">
      <c r="A37" s="129"/>
      <c r="B37" s="161">
        <v>450</v>
      </c>
      <c r="C37" s="158">
        <v>0.19320000000000001</v>
      </c>
      <c r="D37" s="144">
        <v>0.19789999999999999</v>
      </c>
      <c r="E37" s="171">
        <v>0.20309999999999997</v>
      </c>
      <c r="F37" s="172">
        <v>0.20899999999999999</v>
      </c>
      <c r="G37" s="150">
        <v>0.2155</v>
      </c>
      <c r="H37" s="144">
        <v>0.22289999999999999</v>
      </c>
      <c r="I37" s="149">
        <v>0.23139999999999999</v>
      </c>
      <c r="J37" s="131">
        <v>0.2412</v>
      </c>
      <c r="K37" s="149">
        <v>0.25269999999999998</v>
      </c>
      <c r="L37" s="131">
        <v>0.26619999999999999</v>
      </c>
      <c r="M37" s="149">
        <v>0.28239999999999998</v>
      </c>
      <c r="N37" s="151">
        <v>0.30219999999999997</v>
      </c>
      <c r="O37" s="181">
        <v>0.31210909090909089</v>
      </c>
      <c r="P37" s="182">
        <v>0.32201818181818181</v>
      </c>
      <c r="Q37" s="176">
        <v>0.33192727272727268</v>
      </c>
      <c r="R37" s="182">
        <v>0.3418363636363636</v>
      </c>
      <c r="S37" s="176">
        <v>0.35174545454545453</v>
      </c>
      <c r="T37" s="182">
        <v>0.3616545454545454</v>
      </c>
      <c r="U37" s="182">
        <v>0.37156363636363632</v>
      </c>
      <c r="V37" s="183">
        <v>0.38147272727272724</v>
      </c>
      <c r="W37" s="131"/>
      <c r="X37" s="131"/>
      <c r="Y37" s="131"/>
      <c r="Z37" s="143"/>
      <c r="AA37" s="131"/>
      <c r="AB37" s="131"/>
      <c r="AC37" s="131"/>
      <c r="AD37" s="131"/>
      <c r="AE37" s="131"/>
      <c r="AF37" s="131"/>
      <c r="AG37" s="131"/>
      <c r="AH37" s="131"/>
      <c r="AI37" s="131"/>
      <c r="AJ37" s="131"/>
      <c r="AK37" s="131"/>
      <c r="AL37" s="131"/>
      <c r="AM37" s="131"/>
      <c r="AN37" s="131"/>
      <c r="BB37" s="142"/>
      <c r="BC37" s="142"/>
    </row>
    <row r="38" spans="1:55" ht="12.75" customHeight="1">
      <c r="A38" s="129"/>
      <c r="B38" s="161">
        <v>460</v>
      </c>
      <c r="C38" s="157">
        <v>0.19545000000000001</v>
      </c>
      <c r="D38" s="131">
        <v>0.20024999999999998</v>
      </c>
      <c r="E38" s="169">
        <v>0.20555000000000001</v>
      </c>
      <c r="F38" s="170">
        <v>0.21155000000000002</v>
      </c>
      <c r="G38" s="149">
        <v>0.21825</v>
      </c>
      <c r="H38" s="131">
        <v>0.22585</v>
      </c>
      <c r="I38" s="149">
        <v>0.23454999999999998</v>
      </c>
      <c r="J38" s="131">
        <v>0.24454999999999999</v>
      </c>
      <c r="K38" s="149">
        <v>0.25629999999999997</v>
      </c>
      <c r="L38" s="131">
        <v>0.27015</v>
      </c>
      <c r="M38" s="149">
        <v>0.28670000000000001</v>
      </c>
      <c r="N38" s="151">
        <v>0.307</v>
      </c>
      <c r="O38" s="181">
        <v>0.31714090909090908</v>
      </c>
      <c r="P38" s="182">
        <v>0.32728181818181817</v>
      </c>
      <c r="Q38" s="176">
        <v>0.33742272727272726</v>
      </c>
      <c r="R38" s="182">
        <v>0.34756363636363635</v>
      </c>
      <c r="S38" s="176">
        <v>0.35770454545454544</v>
      </c>
      <c r="T38" s="182">
        <v>0.36784545454545453</v>
      </c>
      <c r="U38" s="182">
        <v>0.37798636363636362</v>
      </c>
      <c r="V38" s="183">
        <v>0.38812727272727271</v>
      </c>
      <c r="W38" s="131"/>
      <c r="X38" s="131"/>
      <c r="Y38" s="131"/>
      <c r="Z38" s="143"/>
      <c r="AA38" s="131"/>
      <c r="AB38" s="131"/>
      <c r="AC38" s="131"/>
      <c r="AD38" s="131"/>
      <c r="AE38" s="131"/>
      <c r="AF38" s="131"/>
      <c r="AG38" s="131"/>
      <c r="AH38" s="131"/>
      <c r="AI38" s="131"/>
      <c r="AJ38" s="131"/>
      <c r="AK38" s="131"/>
      <c r="AL38" s="131"/>
      <c r="AM38" s="131"/>
      <c r="AN38" s="131"/>
      <c r="BB38" s="142"/>
      <c r="BC38" s="142"/>
    </row>
    <row r="39" spans="1:55" ht="12.75" customHeight="1">
      <c r="A39" s="129"/>
      <c r="B39" s="161">
        <v>470</v>
      </c>
      <c r="C39" s="158">
        <v>0.19769999999999999</v>
      </c>
      <c r="D39" s="144">
        <v>0.2026</v>
      </c>
      <c r="E39" s="171">
        <v>0.20800000000000002</v>
      </c>
      <c r="F39" s="172">
        <v>0.21410000000000001</v>
      </c>
      <c r="G39" s="150">
        <v>0.221</v>
      </c>
      <c r="H39" s="144">
        <v>0.2288</v>
      </c>
      <c r="I39" s="149">
        <v>0.23769999999999999</v>
      </c>
      <c r="J39" s="131">
        <v>0.24789999999999998</v>
      </c>
      <c r="K39" s="149">
        <v>0.25989999999999996</v>
      </c>
      <c r="L39" s="131">
        <v>0.27410000000000001</v>
      </c>
      <c r="M39" s="149">
        <v>0.29100000000000004</v>
      </c>
      <c r="N39" s="151">
        <v>0.31180000000000002</v>
      </c>
      <c r="O39" s="181">
        <v>0.32217272727272728</v>
      </c>
      <c r="P39" s="182">
        <v>0.33254545454545459</v>
      </c>
      <c r="Q39" s="176">
        <v>0.34291818181818184</v>
      </c>
      <c r="R39" s="182">
        <v>0.3532909090909091</v>
      </c>
      <c r="S39" s="176">
        <v>0.36366363636363641</v>
      </c>
      <c r="T39" s="182">
        <v>0.37403636363636367</v>
      </c>
      <c r="U39" s="182">
        <v>0.38440909090909092</v>
      </c>
      <c r="V39" s="183">
        <v>0.39478181818181823</v>
      </c>
      <c r="W39" s="131"/>
      <c r="X39" s="131"/>
      <c r="Y39" s="131"/>
      <c r="Z39" s="143"/>
      <c r="AA39" s="144"/>
      <c r="AB39" s="144"/>
      <c r="AC39" s="144"/>
      <c r="AD39" s="144"/>
      <c r="AE39" s="144"/>
      <c r="AF39" s="144"/>
      <c r="AG39" s="131"/>
      <c r="AH39" s="131"/>
      <c r="AI39" s="131"/>
      <c r="AJ39" s="131"/>
      <c r="AK39" s="131"/>
      <c r="AL39" s="131"/>
      <c r="AM39" s="131"/>
      <c r="AN39" s="131"/>
      <c r="BB39" s="142"/>
      <c r="BC39" s="142"/>
    </row>
    <row r="40" spans="1:55" ht="12.75" customHeight="1">
      <c r="A40" s="129"/>
      <c r="B40" s="161">
        <v>480</v>
      </c>
      <c r="C40" s="157">
        <v>0.19989999999999999</v>
      </c>
      <c r="D40" s="131">
        <v>0.20495000000000002</v>
      </c>
      <c r="E40" s="169">
        <v>0.21050000000000002</v>
      </c>
      <c r="F40" s="170">
        <v>0.2167</v>
      </c>
      <c r="G40" s="149">
        <v>0.22375</v>
      </c>
      <c r="H40" s="131">
        <v>0.23170000000000002</v>
      </c>
      <c r="I40" s="149">
        <v>0.24080000000000001</v>
      </c>
      <c r="J40" s="131">
        <v>0.25129999999999997</v>
      </c>
      <c r="K40" s="149">
        <v>0.26354999999999995</v>
      </c>
      <c r="L40" s="131">
        <v>0.27800000000000002</v>
      </c>
      <c r="M40" s="149">
        <v>0.29535</v>
      </c>
      <c r="N40" s="151">
        <v>0.31655</v>
      </c>
      <c r="O40" s="181">
        <v>0.32715454545454548</v>
      </c>
      <c r="P40" s="182">
        <v>0.33775909090909095</v>
      </c>
      <c r="Q40" s="176">
        <v>0.34836363636363638</v>
      </c>
      <c r="R40" s="182">
        <v>0.3589681818181818</v>
      </c>
      <c r="S40" s="176">
        <v>0.36957272727272727</v>
      </c>
      <c r="T40" s="182">
        <v>0.38017727272727275</v>
      </c>
      <c r="U40" s="182">
        <v>0.39078181818181823</v>
      </c>
      <c r="V40" s="183">
        <v>0.40138636363636365</v>
      </c>
      <c r="W40" s="131"/>
      <c r="X40" s="131"/>
      <c r="Y40" s="131"/>
      <c r="Z40" s="143"/>
      <c r="AA40" s="131"/>
      <c r="AB40" s="131"/>
      <c r="AC40" s="131"/>
      <c r="AD40" s="131"/>
      <c r="AE40" s="131"/>
      <c r="AF40" s="131"/>
      <c r="AG40" s="131"/>
      <c r="AH40" s="131"/>
      <c r="AI40" s="131"/>
      <c r="AJ40" s="131"/>
      <c r="AK40" s="131"/>
      <c r="AL40" s="131"/>
      <c r="AM40" s="131"/>
      <c r="AN40" s="131"/>
      <c r="BB40" s="142"/>
      <c r="BC40" s="142"/>
    </row>
    <row r="41" spans="1:55" ht="12.75" customHeight="1">
      <c r="A41" s="129"/>
      <c r="B41" s="161">
        <v>490</v>
      </c>
      <c r="C41" s="158">
        <v>0.2021</v>
      </c>
      <c r="D41" s="144">
        <v>0.20730000000000001</v>
      </c>
      <c r="E41" s="171">
        <v>0.21299999999999999</v>
      </c>
      <c r="F41" s="172">
        <v>0.21929999999999999</v>
      </c>
      <c r="G41" s="150">
        <v>0.22649999999999998</v>
      </c>
      <c r="H41" s="144">
        <v>0.2346</v>
      </c>
      <c r="I41" s="149">
        <v>0.24390000000000001</v>
      </c>
      <c r="J41" s="131">
        <v>0.25469999999999998</v>
      </c>
      <c r="K41" s="149">
        <v>0.26719999999999999</v>
      </c>
      <c r="L41" s="131">
        <v>0.28190000000000004</v>
      </c>
      <c r="M41" s="149">
        <v>0.29969999999999997</v>
      </c>
      <c r="N41" s="151">
        <v>0.32130000000000003</v>
      </c>
      <c r="O41" s="181">
        <v>0.33213636363636367</v>
      </c>
      <c r="P41" s="182">
        <v>0.34297272727272732</v>
      </c>
      <c r="Q41" s="176">
        <v>0.35380909090909096</v>
      </c>
      <c r="R41" s="182">
        <v>0.36464545454545461</v>
      </c>
      <c r="S41" s="176">
        <v>0.37548181818181825</v>
      </c>
      <c r="T41" s="182">
        <v>0.38631818181818189</v>
      </c>
      <c r="U41" s="182">
        <v>0.39715454545454554</v>
      </c>
      <c r="V41" s="183">
        <v>0.40799090909090918</v>
      </c>
      <c r="W41" s="131"/>
      <c r="X41" s="131"/>
      <c r="Y41" s="131"/>
      <c r="Z41" s="143"/>
      <c r="AA41" s="144"/>
      <c r="AB41" s="144"/>
      <c r="AC41" s="144"/>
      <c r="AD41" s="144"/>
      <c r="AE41" s="144"/>
      <c r="AF41" s="144"/>
      <c r="AG41" s="131"/>
      <c r="AH41" s="131"/>
      <c r="AI41" s="131"/>
      <c r="AJ41" s="131"/>
      <c r="AK41" s="131"/>
      <c r="AL41" s="131"/>
      <c r="AM41" s="131"/>
      <c r="AN41" s="131"/>
      <c r="BB41" s="142"/>
      <c r="BC41" s="142"/>
    </row>
    <row r="42" spans="1:55" ht="12.75" customHeight="1">
      <c r="A42" s="129"/>
      <c r="B42" s="161">
        <v>500</v>
      </c>
      <c r="C42" s="157">
        <v>0.20435</v>
      </c>
      <c r="D42" s="131">
        <v>0.20965</v>
      </c>
      <c r="E42" s="169">
        <v>0.21544999999999997</v>
      </c>
      <c r="F42" s="170">
        <v>0.22195000000000001</v>
      </c>
      <c r="G42" s="149">
        <v>0.22924999999999998</v>
      </c>
      <c r="H42" s="131">
        <v>0.23755000000000001</v>
      </c>
      <c r="I42" s="149">
        <v>0.24704999999999999</v>
      </c>
      <c r="J42" s="131">
        <v>0.25805</v>
      </c>
      <c r="K42" s="149">
        <v>0.27080000000000004</v>
      </c>
      <c r="L42" s="131">
        <v>0.28585000000000005</v>
      </c>
      <c r="M42" s="149">
        <v>0.30399999999999994</v>
      </c>
      <c r="N42" s="151">
        <v>0.32610000000000006</v>
      </c>
      <c r="O42" s="181">
        <v>0.33716818181818187</v>
      </c>
      <c r="P42" s="182">
        <v>0.34823636363636368</v>
      </c>
      <c r="Q42" s="176">
        <v>0.35930454545454549</v>
      </c>
      <c r="R42" s="182">
        <v>0.37037272727272741</v>
      </c>
      <c r="S42" s="176">
        <v>0.38144090909090922</v>
      </c>
      <c r="T42" s="182">
        <v>0.39250909090909103</v>
      </c>
      <c r="U42" s="182">
        <v>0.40357727272727284</v>
      </c>
      <c r="V42" s="183">
        <v>0.41464545454545465</v>
      </c>
      <c r="W42" s="131"/>
      <c r="X42" s="131"/>
      <c r="Y42" s="131"/>
      <c r="Z42" s="143"/>
      <c r="AA42" s="131"/>
      <c r="AB42" s="131"/>
      <c r="AC42" s="131"/>
      <c r="AD42" s="131"/>
      <c r="AE42" s="131"/>
      <c r="AF42" s="131"/>
      <c r="AG42" s="131"/>
      <c r="AH42" s="131"/>
      <c r="AI42" s="131"/>
      <c r="AJ42" s="131"/>
      <c r="AK42" s="131"/>
      <c r="AL42" s="131"/>
      <c r="AM42" s="131"/>
      <c r="AN42" s="131"/>
      <c r="BB42" s="142"/>
      <c r="BC42" s="142"/>
    </row>
    <row r="43" spans="1:55" ht="12.75" customHeight="1" thickBot="1">
      <c r="A43" s="129"/>
      <c r="B43" s="162">
        <v>510</v>
      </c>
      <c r="C43" s="159">
        <v>0.20660000000000001</v>
      </c>
      <c r="D43" s="153">
        <v>0.21199999999999999</v>
      </c>
      <c r="E43" s="173">
        <v>0.21789999999999998</v>
      </c>
      <c r="F43" s="174">
        <v>0.22460000000000002</v>
      </c>
      <c r="G43" s="152">
        <v>0.23199999999999998</v>
      </c>
      <c r="H43" s="153">
        <v>0.24050000000000002</v>
      </c>
      <c r="I43" s="154">
        <v>0.25019999999999998</v>
      </c>
      <c r="J43" s="155">
        <v>0.26140000000000002</v>
      </c>
      <c r="K43" s="154">
        <v>0.27440000000000003</v>
      </c>
      <c r="L43" s="155">
        <v>0.2898</v>
      </c>
      <c r="M43" s="154">
        <v>0.30829999999999996</v>
      </c>
      <c r="N43" s="156">
        <v>0.33090000000000003</v>
      </c>
      <c r="O43" s="184">
        <v>0.34220000000000006</v>
      </c>
      <c r="P43" s="185">
        <v>0.35350000000000004</v>
      </c>
      <c r="Q43" s="186">
        <v>0.36480000000000001</v>
      </c>
      <c r="R43" s="185">
        <v>0.37609999999999999</v>
      </c>
      <c r="S43" s="186">
        <v>0.38740000000000002</v>
      </c>
      <c r="T43" s="185">
        <v>0.39870000000000005</v>
      </c>
      <c r="U43" s="185">
        <v>0.41000000000000003</v>
      </c>
      <c r="V43" s="187">
        <v>0.42130000000000001</v>
      </c>
      <c r="W43" s="131"/>
      <c r="X43" s="131"/>
      <c r="Y43" s="129"/>
      <c r="Z43" s="143"/>
      <c r="AA43" s="144"/>
      <c r="AB43" s="144"/>
      <c r="AC43" s="144"/>
      <c r="AD43" s="144"/>
      <c r="AE43" s="144"/>
      <c r="AF43" s="144"/>
      <c r="AG43" s="131"/>
      <c r="AH43" s="131"/>
      <c r="AI43" s="131"/>
      <c r="AJ43" s="131"/>
      <c r="AK43" s="131"/>
      <c r="AL43" s="131"/>
      <c r="AM43" s="129"/>
      <c r="AN43" s="129"/>
      <c r="AO43" s="142"/>
      <c r="AP43" s="142"/>
      <c r="AQ43" s="142"/>
      <c r="AR43" s="142"/>
      <c r="AS43" s="142"/>
      <c r="AT43" s="142"/>
      <c r="AU43" s="142"/>
      <c r="AV43" s="142"/>
      <c r="AW43" s="142"/>
      <c r="AX43" s="142"/>
      <c r="AY43" s="142"/>
      <c r="AZ43" s="142"/>
      <c r="BA43" s="142"/>
      <c r="BB43" s="142"/>
    </row>
    <row r="44" spans="1:55" ht="12.75" customHeight="1">
      <c r="A44" s="129"/>
      <c r="B44" s="147"/>
      <c r="C44" s="129"/>
      <c r="D44" s="129"/>
      <c r="E44" s="129"/>
      <c r="F44" s="129"/>
      <c r="G44" s="129"/>
      <c r="H44" s="129"/>
      <c r="I44" s="129"/>
      <c r="J44" s="129"/>
      <c r="K44" s="129"/>
      <c r="L44" s="129"/>
      <c r="M44" s="129"/>
      <c r="N44" s="129"/>
      <c r="O44" s="131"/>
      <c r="S44" s="131"/>
      <c r="T44" s="131"/>
      <c r="U44" s="131"/>
      <c r="V44" s="131"/>
      <c r="W44" s="131"/>
      <c r="X44" s="131"/>
      <c r="Y44" s="129"/>
      <c r="Z44" s="143"/>
      <c r="AA44" s="131"/>
      <c r="AB44" s="131"/>
      <c r="AC44" s="131"/>
      <c r="AD44" s="131"/>
      <c r="AE44" s="131"/>
      <c r="AF44" s="131"/>
      <c r="AG44" s="131"/>
      <c r="AH44" s="131"/>
      <c r="AI44" s="131"/>
      <c r="AJ44" s="131"/>
      <c r="AK44" s="131"/>
      <c r="AL44" s="131"/>
      <c r="AM44" s="129"/>
      <c r="AN44" s="129"/>
      <c r="AO44" s="142"/>
      <c r="AP44" s="142"/>
      <c r="AQ44" s="142"/>
      <c r="AR44" s="142"/>
      <c r="AS44" s="142"/>
      <c r="AT44" s="142"/>
      <c r="AU44" s="142"/>
      <c r="AV44" s="142"/>
      <c r="AW44" s="142"/>
      <c r="AX44" s="142"/>
      <c r="AY44" s="142"/>
      <c r="AZ44" s="142"/>
      <c r="BA44" s="142"/>
      <c r="BB44" s="142"/>
    </row>
    <row r="45" spans="1:55">
      <c r="A45" s="129"/>
      <c r="O45" s="131"/>
      <c r="P45" s="144"/>
      <c r="Q45" s="144"/>
      <c r="R45" s="144"/>
      <c r="S45" s="131"/>
      <c r="T45" s="131"/>
      <c r="U45" s="131"/>
      <c r="V45" s="131"/>
      <c r="W45" s="131"/>
      <c r="X45" s="131"/>
      <c r="Y45" s="129"/>
      <c r="Z45" s="143"/>
      <c r="AA45" s="144"/>
      <c r="AB45" s="144"/>
      <c r="AC45" s="144"/>
      <c r="AD45" s="144"/>
      <c r="AE45" s="144"/>
      <c r="AF45" s="144"/>
      <c r="AG45" s="131"/>
      <c r="AH45" s="131"/>
      <c r="AI45" s="131"/>
      <c r="AJ45" s="131"/>
      <c r="AK45" s="131"/>
      <c r="AL45" s="131"/>
      <c r="AM45" s="129"/>
      <c r="AN45" s="129"/>
      <c r="AO45" s="142"/>
      <c r="AP45" s="142"/>
      <c r="AQ45" s="142"/>
      <c r="AR45" s="142"/>
      <c r="AS45" s="142"/>
      <c r="AT45" s="142"/>
      <c r="AU45" s="142"/>
      <c r="AV45" s="142"/>
      <c r="AW45" s="142"/>
      <c r="AX45" s="142"/>
      <c r="AY45" s="142"/>
      <c r="AZ45" s="142"/>
      <c r="BA45" s="142"/>
      <c r="BB45" s="142"/>
    </row>
    <row r="46" spans="1:55">
      <c r="A46" s="129"/>
      <c r="O46" s="131"/>
      <c r="P46" s="131"/>
      <c r="Q46" s="131"/>
      <c r="R46" s="131"/>
      <c r="S46" s="131"/>
      <c r="T46" s="131"/>
      <c r="U46" s="131"/>
      <c r="V46" s="131"/>
      <c r="W46" s="131"/>
      <c r="X46" s="131"/>
      <c r="Y46" s="129"/>
      <c r="Z46" s="143"/>
      <c r="AA46" s="131"/>
      <c r="AB46" s="131"/>
      <c r="AC46" s="131"/>
      <c r="AD46" s="131"/>
      <c r="AE46" s="131"/>
      <c r="AF46" s="131"/>
      <c r="AG46" s="131"/>
      <c r="AH46" s="131"/>
      <c r="AI46" s="131"/>
      <c r="AJ46" s="131"/>
      <c r="AK46" s="131"/>
      <c r="AL46" s="131"/>
      <c r="AM46" s="129"/>
      <c r="AN46" s="129"/>
      <c r="AO46" s="142"/>
      <c r="AP46" s="142"/>
      <c r="AQ46" s="142"/>
      <c r="AR46" s="142"/>
      <c r="AS46" s="142"/>
      <c r="AT46" s="142"/>
      <c r="AU46" s="142"/>
      <c r="AV46" s="142"/>
      <c r="AW46" s="142"/>
      <c r="AX46" s="142"/>
      <c r="AY46" s="142"/>
      <c r="AZ46" s="142"/>
      <c r="BA46" s="142"/>
      <c r="BB46" s="142"/>
    </row>
    <row r="47" spans="1:55">
      <c r="A47" s="129"/>
      <c r="O47" s="131"/>
      <c r="P47" s="144"/>
      <c r="Q47" s="144"/>
      <c r="R47" s="144"/>
      <c r="S47" s="131"/>
      <c r="T47" s="131"/>
      <c r="U47" s="131"/>
      <c r="V47" s="131"/>
      <c r="W47" s="131"/>
      <c r="X47" s="131"/>
      <c r="Y47" s="129"/>
      <c r="Z47" s="143"/>
      <c r="AA47" s="144"/>
      <c r="AB47" s="144"/>
      <c r="AC47" s="144"/>
      <c r="AD47" s="144"/>
      <c r="AE47" s="144"/>
      <c r="AF47" s="144"/>
      <c r="AG47" s="131"/>
      <c r="AH47" s="131"/>
      <c r="AI47" s="131"/>
      <c r="AJ47" s="131"/>
      <c r="AK47" s="131"/>
      <c r="AL47" s="131"/>
      <c r="AM47" s="129"/>
      <c r="AN47" s="129"/>
    </row>
    <row r="48" spans="1:55">
      <c r="A48" s="129"/>
      <c r="O48" s="131"/>
      <c r="P48" s="131"/>
      <c r="Q48" s="131"/>
      <c r="R48" s="131"/>
      <c r="S48" s="131"/>
      <c r="T48" s="131"/>
      <c r="U48" s="131"/>
      <c r="V48" s="131"/>
      <c r="W48" s="131"/>
      <c r="X48" s="131"/>
      <c r="Y48" s="129"/>
      <c r="Z48" s="143"/>
      <c r="AA48" s="131"/>
      <c r="AB48" s="131"/>
      <c r="AC48" s="131"/>
      <c r="AD48" s="131"/>
      <c r="AE48" s="131"/>
      <c r="AF48" s="131"/>
      <c r="AG48" s="131"/>
      <c r="AH48" s="131"/>
      <c r="AI48" s="131"/>
      <c r="AJ48" s="131"/>
      <c r="AK48" s="131"/>
      <c r="AL48" s="131"/>
      <c r="AM48" s="129"/>
      <c r="AN48" s="129"/>
    </row>
    <row r="49" spans="1:43">
      <c r="A49" s="129"/>
      <c r="O49" s="131"/>
      <c r="P49" s="144"/>
      <c r="Q49" s="144"/>
      <c r="R49" s="144"/>
      <c r="S49" s="144"/>
      <c r="T49" s="144"/>
      <c r="U49" s="144"/>
      <c r="V49" s="131"/>
      <c r="W49" s="131"/>
      <c r="X49" s="131"/>
      <c r="Y49" s="131"/>
      <c r="Z49" s="131"/>
      <c r="AA49" s="131"/>
      <c r="AB49" s="129"/>
      <c r="AC49" s="143"/>
      <c r="AD49" s="144"/>
      <c r="AE49" s="144"/>
      <c r="AF49" s="144"/>
      <c r="AG49" s="144"/>
      <c r="AH49" s="144"/>
      <c r="AI49" s="144"/>
      <c r="AJ49" s="131"/>
      <c r="AK49" s="131"/>
      <c r="AL49" s="131"/>
      <c r="AM49" s="131"/>
      <c r="AN49" s="131"/>
      <c r="AO49" s="131"/>
      <c r="AP49" s="129"/>
      <c r="AQ49" s="129"/>
    </row>
    <row r="50" spans="1:43">
      <c r="A50" s="129"/>
      <c r="O50" s="131"/>
      <c r="P50" s="131"/>
      <c r="Q50" s="131"/>
      <c r="R50" s="131"/>
      <c r="S50" s="131"/>
      <c r="T50" s="131"/>
      <c r="U50" s="131"/>
      <c r="V50" s="131"/>
      <c r="W50" s="131"/>
      <c r="X50" s="131"/>
      <c r="Y50" s="129"/>
      <c r="Z50" s="143"/>
      <c r="AA50" s="131"/>
      <c r="AB50" s="131"/>
      <c r="AC50" s="131"/>
      <c r="AD50" s="131"/>
      <c r="AE50" s="131"/>
      <c r="AF50" s="131"/>
      <c r="AG50" s="131"/>
      <c r="AH50" s="131"/>
      <c r="AI50" s="131"/>
      <c r="AJ50" s="131"/>
      <c r="AK50" s="131"/>
      <c r="AL50" s="131"/>
      <c r="AM50" s="129"/>
      <c r="AN50" s="129"/>
    </row>
    <row r="51" spans="1:43">
      <c r="A51" s="129"/>
      <c r="O51" s="131"/>
      <c r="P51" s="144"/>
      <c r="Q51" s="144"/>
      <c r="R51" s="144"/>
      <c r="S51" s="144"/>
      <c r="T51" s="144"/>
      <c r="U51" s="131"/>
      <c r="V51" s="131"/>
      <c r="W51" s="131"/>
      <c r="X51" s="131"/>
      <c r="Y51" s="131"/>
      <c r="Z51" s="131"/>
      <c r="AA51" s="129"/>
      <c r="AB51" s="143"/>
      <c r="AC51" s="144"/>
      <c r="AD51" s="144"/>
      <c r="AE51" s="144"/>
      <c r="AF51" s="144"/>
      <c r="AG51" s="144"/>
      <c r="AH51" s="144"/>
      <c r="AI51" s="131"/>
      <c r="AJ51" s="131"/>
      <c r="AK51" s="131"/>
      <c r="AL51" s="131"/>
      <c r="AM51" s="131"/>
      <c r="AN51" s="131"/>
      <c r="AO51" s="129"/>
      <c r="AP51" s="129"/>
    </row>
    <row r="52" spans="1:43">
      <c r="A52" s="129"/>
      <c r="O52" s="131"/>
      <c r="P52" s="131"/>
      <c r="Q52" s="131"/>
      <c r="R52" s="131"/>
      <c r="S52" s="131"/>
      <c r="T52" s="131"/>
      <c r="U52" s="131"/>
      <c r="V52" s="131"/>
      <c r="W52" s="131"/>
      <c r="X52" s="131"/>
      <c r="Y52" s="131"/>
      <c r="Z52" s="131"/>
      <c r="AA52" s="129"/>
      <c r="AB52" s="143"/>
      <c r="AC52" s="131"/>
      <c r="AD52" s="131"/>
      <c r="AE52" s="131"/>
      <c r="AF52" s="131"/>
      <c r="AG52" s="131"/>
      <c r="AH52" s="131"/>
      <c r="AI52" s="131"/>
      <c r="AJ52" s="131"/>
      <c r="AK52" s="131"/>
      <c r="AL52" s="131"/>
      <c r="AM52" s="131"/>
      <c r="AN52" s="131"/>
      <c r="AO52" s="129"/>
      <c r="AP52" s="129"/>
    </row>
    <row r="53" spans="1:43">
      <c r="A53" s="129"/>
      <c r="O53" s="131"/>
      <c r="P53" s="144"/>
      <c r="Q53" s="144"/>
      <c r="R53" s="144"/>
      <c r="S53" s="144"/>
      <c r="T53" s="144"/>
      <c r="U53" s="131"/>
      <c r="V53" s="131"/>
      <c r="W53" s="131"/>
      <c r="X53" s="131"/>
      <c r="Y53" s="131"/>
      <c r="Z53" s="131"/>
      <c r="AA53" s="129"/>
      <c r="AB53" s="145"/>
      <c r="AC53" s="144"/>
      <c r="AD53" s="144"/>
      <c r="AE53" s="144"/>
      <c r="AF53" s="144"/>
      <c r="AG53" s="144"/>
      <c r="AH53" s="144"/>
      <c r="AI53" s="131"/>
      <c r="AJ53" s="131"/>
      <c r="AK53" s="131"/>
      <c r="AL53" s="131"/>
      <c r="AM53" s="131"/>
      <c r="AN53" s="131"/>
      <c r="AO53" s="129"/>
      <c r="AP53" s="129"/>
    </row>
    <row r="54" spans="1:43">
      <c r="A54" s="129"/>
      <c r="O54" s="129"/>
    </row>
    <row r="55" spans="1:43">
      <c r="P55" s="131"/>
      <c r="Q55" s="131"/>
      <c r="R55" s="131"/>
      <c r="S55" s="131"/>
    </row>
    <row r="56" spans="1:43">
      <c r="P56" s="131"/>
      <c r="Q56" s="131"/>
      <c r="R56" s="131"/>
      <c r="S56" s="131"/>
    </row>
    <row r="57" spans="1:43">
      <c r="P57" s="131"/>
      <c r="Q57" s="131"/>
      <c r="R57" s="131"/>
      <c r="S57" s="131"/>
    </row>
  </sheetData>
  <customSheetViews>
    <customSheetView guid="{E7ACAE69-9EF1-4C13-8DE7-715E540F83CD}" scale="80" state="hidden">
      <selection activeCell="I31" sqref="I31"/>
      <pageMargins left="0.75" right="0.75" top="1" bottom="1" header="0.5" footer="0.5"/>
      <pageSetup orientation="portrait" r:id="rId1"/>
      <headerFooter alignWithMargins="0"/>
    </customSheetView>
  </customSheetViews>
  <mergeCells count="1">
    <mergeCell ref="C2:V2"/>
  </mergeCells>
  <phoneticPr fontId="17" type="noConversion"/>
  <pageMargins left="0.75" right="0.75" top="1" bottom="1" header="0.5" footer="0.5"/>
  <pageSetup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L22"/>
  <sheetViews>
    <sheetView workbookViewId="0"/>
  </sheetViews>
  <sheetFormatPr defaultRowHeight="12.75"/>
  <cols>
    <col min="1" max="1" width="3" style="18" customWidth="1"/>
    <col min="2" max="2" width="17" style="18" bestFit="1" customWidth="1"/>
    <col min="3" max="3" width="9.42578125" style="18" bestFit="1" customWidth="1"/>
    <col min="4" max="4" width="6.7109375" style="18" bestFit="1" customWidth="1"/>
    <col min="5" max="8" width="6.42578125" style="18" bestFit="1" customWidth="1"/>
    <col min="9" max="9" width="7.42578125" style="18" bestFit="1" customWidth="1"/>
    <col min="10" max="10" width="5.85546875" style="18" bestFit="1" customWidth="1"/>
    <col min="11" max="16384" width="9.140625" style="18"/>
  </cols>
  <sheetData>
    <row r="1" spans="2:12" ht="13.5" thickBot="1"/>
    <row r="2" spans="2:12" ht="25.5" customHeight="1">
      <c r="B2" s="703" t="s">
        <v>3</v>
      </c>
      <c r="C2" s="705"/>
      <c r="D2" s="705"/>
      <c r="E2" s="705"/>
      <c r="F2" s="705"/>
      <c r="G2" s="705"/>
      <c r="H2" s="705"/>
      <c r="I2" s="705"/>
      <c r="J2" s="704"/>
    </row>
    <row r="3" spans="2:12" ht="13.5" thickBot="1">
      <c r="B3" s="706"/>
      <c r="C3" s="707"/>
      <c r="D3" s="707"/>
      <c r="E3" s="707"/>
      <c r="F3" s="707"/>
      <c r="G3" s="707"/>
      <c r="H3" s="707"/>
      <c r="I3" s="707"/>
      <c r="J3" s="708"/>
    </row>
    <row r="4" spans="2:12" ht="13.5" thickBot="1">
      <c r="B4" s="703" t="s">
        <v>88</v>
      </c>
      <c r="C4" s="704"/>
      <c r="D4" s="689" t="s">
        <v>2</v>
      </c>
      <c r="E4" s="690"/>
      <c r="F4" s="690"/>
      <c r="G4" s="690"/>
      <c r="H4" s="690"/>
      <c r="I4" s="690"/>
      <c r="J4" s="691"/>
    </row>
    <row r="5" spans="2:12" ht="13.5" thickBot="1">
      <c r="B5" s="24" t="s">
        <v>86</v>
      </c>
      <c r="C5" s="32" t="s">
        <v>89</v>
      </c>
      <c r="D5" s="223">
        <v>0.2</v>
      </c>
      <c r="E5" s="224">
        <v>0.4</v>
      </c>
      <c r="F5" s="225">
        <v>0.5</v>
      </c>
      <c r="G5" s="226">
        <v>0.6</v>
      </c>
      <c r="H5" s="226">
        <v>0.8</v>
      </c>
      <c r="I5" s="226">
        <v>1</v>
      </c>
      <c r="J5" s="251">
        <v>1.1000000000000001</v>
      </c>
    </row>
    <row r="6" spans="2:12">
      <c r="B6" s="29">
        <f>C6*33.475</f>
        <v>83.6875</v>
      </c>
      <c r="C6" s="243">
        <v>2.5</v>
      </c>
      <c r="D6" s="384">
        <f>(D8-D9)/2+D7</f>
        <v>10.75</v>
      </c>
      <c r="E6" s="385">
        <f t="shared" ref="E6:J6" si="0">(E8-E9)/2+E7</f>
        <v>5.379999999999999</v>
      </c>
      <c r="F6" s="386">
        <f t="shared" si="0"/>
        <v>4.3</v>
      </c>
      <c r="G6" s="387">
        <f t="shared" si="0"/>
        <v>3.59</v>
      </c>
      <c r="H6" s="387">
        <f t="shared" si="0"/>
        <v>2.6899999999999995</v>
      </c>
      <c r="I6" s="387">
        <f t="shared" si="0"/>
        <v>2.15</v>
      </c>
      <c r="J6" s="388">
        <f t="shared" si="0"/>
        <v>0.43000000000000016</v>
      </c>
      <c r="K6" s="242"/>
      <c r="L6" s="242"/>
    </row>
    <row r="7" spans="2:12">
      <c r="B7" s="29">
        <f>C7*33.475</f>
        <v>167.375</v>
      </c>
      <c r="C7" s="243">
        <v>5</v>
      </c>
      <c r="D7" s="384">
        <f>(D8-D9)/2+D8</f>
        <v>9.375</v>
      </c>
      <c r="E7" s="385">
        <f t="shared" ref="E7:J7" si="1">(E8-E9)/2+E8</f>
        <v>4.6899999999999995</v>
      </c>
      <c r="F7" s="386">
        <f t="shared" si="1"/>
        <v>3.75</v>
      </c>
      <c r="G7" s="387">
        <f t="shared" si="1"/>
        <v>3.13</v>
      </c>
      <c r="H7" s="387">
        <f t="shared" si="1"/>
        <v>2.3449999999999998</v>
      </c>
      <c r="I7" s="387">
        <f t="shared" si="1"/>
        <v>1.875</v>
      </c>
      <c r="J7" s="388">
        <f t="shared" si="1"/>
        <v>0.37500000000000011</v>
      </c>
      <c r="K7" s="242"/>
      <c r="L7" s="242"/>
    </row>
    <row r="8" spans="2:12">
      <c r="B8" s="29">
        <f>C8*33.475</f>
        <v>334.75</v>
      </c>
      <c r="C8" s="33">
        <v>10</v>
      </c>
      <c r="D8" s="384">
        <v>8</v>
      </c>
      <c r="E8" s="385">
        <v>4</v>
      </c>
      <c r="F8" s="386">
        <v>3.2</v>
      </c>
      <c r="G8" s="387">
        <v>2.67</v>
      </c>
      <c r="H8" s="387">
        <v>2</v>
      </c>
      <c r="I8" s="387">
        <v>1.6</v>
      </c>
      <c r="J8" s="388">
        <f>I8*0.2</f>
        <v>0.32000000000000006</v>
      </c>
      <c r="K8" s="242"/>
      <c r="L8" s="242"/>
    </row>
    <row r="9" spans="2:12">
      <c r="B9" s="29">
        <f t="shared" ref="B9:B22" si="2">C9*33.475</f>
        <v>669.5</v>
      </c>
      <c r="C9" s="33">
        <v>20</v>
      </c>
      <c r="D9" s="384">
        <v>5.25</v>
      </c>
      <c r="E9" s="385">
        <v>2.62</v>
      </c>
      <c r="F9" s="386">
        <v>2.1</v>
      </c>
      <c r="G9" s="387">
        <v>1.75</v>
      </c>
      <c r="H9" s="387">
        <v>1.31</v>
      </c>
      <c r="I9" s="387">
        <v>1.05</v>
      </c>
      <c r="J9" s="388">
        <f t="shared" ref="J9:J22" si="3">I9*0.2</f>
        <v>0.21000000000000002</v>
      </c>
      <c r="K9" s="242"/>
      <c r="L9" s="242"/>
    </row>
    <row r="10" spans="2:12">
      <c r="B10" s="29">
        <f t="shared" si="2"/>
        <v>1004.25</v>
      </c>
      <c r="C10" s="33">
        <v>30</v>
      </c>
      <c r="D10" s="384">
        <v>4.2</v>
      </c>
      <c r="E10" s="385">
        <v>2.1</v>
      </c>
      <c r="F10" s="386">
        <v>1.68</v>
      </c>
      <c r="G10" s="387">
        <v>1.4</v>
      </c>
      <c r="H10" s="387">
        <v>1.05</v>
      </c>
      <c r="I10" s="387">
        <v>0.84</v>
      </c>
      <c r="J10" s="388">
        <f t="shared" si="3"/>
        <v>0.16800000000000001</v>
      </c>
      <c r="K10" s="242"/>
      <c r="L10" s="242"/>
    </row>
    <row r="11" spans="2:12">
      <c r="B11" s="29">
        <f t="shared" si="2"/>
        <v>1339</v>
      </c>
      <c r="C11" s="33">
        <v>40</v>
      </c>
      <c r="D11" s="384">
        <v>3.65</v>
      </c>
      <c r="E11" s="385">
        <v>1.82</v>
      </c>
      <c r="F11" s="386">
        <v>1.46</v>
      </c>
      <c r="G11" s="387">
        <v>1.22</v>
      </c>
      <c r="H11" s="387">
        <v>0.91</v>
      </c>
      <c r="I11" s="387">
        <v>0.73</v>
      </c>
      <c r="J11" s="388">
        <f t="shared" si="3"/>
        <v>0.14599999999999999</v>
      </c>
      <c r="K11" s="242"/>
      <c r="L11" s="242"/>
    </row>
    <row r="12" spans="2:12">
      <c r="B12" s="29">
        <f t="shared" si="2"/>
        <v>1673.75</v>
      </c>
      <c r="C12" s="33">
        <v>50</v>
      </c>
      <c r="D12" s="384">
        <v>3.3</v>
      </c>
      <c r="E12" s="385">
        <v>1.65</v>
      </c>
      <c r="F12" s="386">
        <v>1.32</v>
      </c>
      <c r="G12" s="387">
        <v>1.1000000000000001</v>
      </c>
      <c r="H12" s="387">
        <v>0.82</v>
      </c>
      <c r="I12" s="387">
        <v>0.66</v>
      </c>
      <c r="J12" s="388">
        <f t="shared" si="3"/>
        <v>0.13200000000000001</v>
      </c>
      <c r="K12" s="242"/>
      <c r="L12" s="242"/>
    </row>
    <row r="13" spans="2:12">
      <c r="B13" s="29">
        <f t="shared" si="2"/>
        <v>2008.5</v>
      </c>
      <c r="C13" s="33">
        <v>60</v>
      </c>
      <c r="D13" s="384">
        <v>3.1</v>
      </c>
      <c r="E13" s="385">
        <v>1.55</v>
      </c>
      <c r="F13" s="386">
        <v>1.24</v>
      </c>
      <c r="G13" s="387">
        <v>1.03</v>
      </c>
      <c r="H13" s="387">
        <v>0.78</v>
      </c>
      <c r="I13" s="387">
        <v>0.62</v>
      </c>
      <c r="J13" s="388">
        <f t="shared" si="3"/>
        <v>0.124</v>
      </c>
      <c r="K13" s="242"/>
      <c r="L13" s="242"/>
    </row>
    <row r="14" spans="2:12">
      <c r="B14" s="29">
        <f t="shared" si="2"/>
        <v>2343.25</v>
      </c>
      <c r="C14" s="33">
        <v>70</v>
      </c>
      <c r="D14" s="384">
        <v>2.95</v>
      </c>
      <c r="E14" s="385">
        <v>1.48</v>
      </c>
      <c r="F14" s="386">
        <v>1.18</v>
      </c>
      <c r="G14" s="387">
        <v>0.98</v>
      </c>
      <c r="H14" s="387">
        <v>0.74</v>
      </c>
      <c r="I14" s="387">
        <v>0.59</v>
      </c>
      <c r="J14" s="388">
        <f t="shared" si="3"/>
        <v>0.11799999999999999</v>
      </c>
      <c r="K14" s="242"/>
      <c r="L14" s="242"/>
    </row>
    <row r="15" spans="2:12">
      <c r="B15" s="29">
        <f t="shared" si="2"/>
        <v>2678</v>
      </c>
      <c r="C15" s="33">
        <v>80</v>
      </c>
      <c r="D15" s="384">
        <v>2.8</v>
      </c>
      <c r="E15" s="385">
        <v>1.4</v>
      </c>
      <c r="F15" s="386">
        <v>1.1200000000000001</v>
      </c>
      <c r="G15" s="387">
        <v>0.93</v>
      </c>
      <c r="H15" s="387">
        <v>0.7</v>
      </c>
      <c r="I15" s="387">
        <v>0.56000000000000005</v>
      </c>
      <c r="J15" s="388">
        <f t="shared" si="3"/>
        <v>0.11200000000000002</v>
      </c>
      <c r="K15" s="242"/>
      <c r="L15" s="242"/>
    </row>
    <row r="16" spans="2:12">
      <c r="B16" s="29">
        <f t="shared" si="2"/>
        <v>3012.75</v>
      </c>
      <c r="C16" s="33">
        <v>90</v>
      </c>
      <c r="D16" s="384">
        <v>2.7</v>
      </c>
      <c r="E16" s="385">
        <v>1.35</v>
      </c>
      <c r="F16" s="386">
        <v>1.08</v>
      </c>
      <c r="G16" s="387">
        <v>0.9</v>
      </c>
      <c r="H16" s="387">
        <v>0.68</v>
      </c>
      <c r="I16" s="387">
        <v>0.54</v>
      </c>
      <c r="J16" s="388">
        <f t="shared" si="3"/>
        <v>0.10800000000000001</v>
      </c>
      <c r="K16" s="242"/>
    </row>
    <row r="17" spans="2:12">
      <c r="B17" s="29">
        <f t="shared" si="2"/>
        <v>3347.5</v>
      </c>
      <c r="C17" s="33">
        <v>100</v>
      </c>
      <c r="D17" s="384">
        <v>2.6</v>
      </c>
      <c r="E17" s="385">
        <v>1.3</v>
      </c>
      <c r="F17" s="386">
        <v>1.04</v>
      </c>
      <c r="G17" s="387">
        <v>0.87</v>
      </c>
      <c r="H17" s="387">
        <v>0.65</v>
      </c>
      <c r="I17" s="387">
        <v>0.52</v>
      </c>
      <c r="J17" s="388">
        <f t="shared" si="3"/>
        <v>0.10400000000000001</v>
      </c>
      <c r="K17" s="242"/>
    </row>
    <row r="18" spans="2:12">
      <c r="B18" s="29">
        <f t="shared" si="2"/>
        <v>4017</v>
      </c>
      <c r="C18" s="33">
        <v>120</v>
      </c>
      <c r="D18" s="384">
        <v>2.4</v>
      </c>
      <c r="E18" s="385">
        <v>1.2</v>
      </c>
      <c r="F18" s="386">
        <v>0.96</v>
      </c>
      <c r="G18" s="387">
        <v>0.8</v>
      </c>
      <c r="H18" s="387">
        <v>0.6</v>
      </c>
      <c r="I18" s="387">
        <v>0.48</v>
      </c>
      <c r="J18" s="388">
        <f t="shared" si="3"/>
        <v>9.6000000000000002E-2</v>
      </c>
      <c r="K18" s="242"/>
    </row>
    <row r="19" spans="2:12">
      <c r="B19" s="29">
        <f t="shared" si="2"/>
        <v>4686.5</v>
      </c>
      <c r="C19" s="33">
        <v>140</v>
      </c>
      <c r="D19" s="384">
        <v>2.25</v>
      </c>
      <c r="E19" s="385">
        <v>1.1200000000000001</v>
      </c>
      <c r="F19" s="386">
        <v>0.9</v>
      </c>
      <c r="G19" s="387">
        <v>0.75</v>
      </c>
      <c r="H19" s="387">
        <v>0.56000000000000005</v>
      </c>
      <c r="I19" s="387">
        <v>0.45</v>
      </c>
      <c r="J19" s="388">
        <f t="shared" si="3"/>
        <v>9.0000000000000011E-2</v>
      </c>
      <c r="K19" s="242"/>
    </row>
    <row r="20" spans="2:12">
      <c r="B20" s="29">
        <f t="shared" si="2"/>
        <v>5356</v>
      </c>
      <c r="C20" s="33">
        <v>160</v>
      </c>
      <c r="D20" s="384">
        <v>2.15</v>
      </c>
      <c r="E20" s="385">
        <v>1.08</v>
      </c>
      <c r="F20" s="386">
        <v>0.86</v>
      </c>
      <c r="G20" s="387">
        <v>0.72</v>
      </c>
      <c r="H20" s="387">
        <v>0.54</v>
      </c>
      <c r="I20" s="387">
        <v>0.43</v>
      </c>
      <c r="J20" s="388">
        <f t="shared" si="3"/>
        <v>8.6000000000000007E-2</v>
      </c>
      <c r="K20" s="242"/>
      <c r="L20" s="227"/>
    </row>
    <row r="21" spans="2:12">
      <c r="B21" s="29">
        <f t="shared" si="2"/>
        <v>6025.5</v>
      </c>
      <c r="C21" s="33">
        <v>180</v>
      </c>
      <c r="D21" s="384">
        <v>2</v>
      </c>
      <c r="E21" s="385">
        <v>1</v>
      </c>
      <c r="F21" s="386">
        <v>0.8</v>
      </c>
      <c r="G21" s="387">
        <v>0.67</v>
      </c>
      <c r="H21" s="387">
        <v>0.5</v>
      </c>
      <c r="I21" s="387">
        <v>0.4</v>
      </c>
      <c r="J21" s="388">
        <f t="shared" si="3"/>
        <v>8.0000000000000016E-2</v>
      </c>
      <c r="K21" s="242"/>
    </row>
    <row r="22" spans="2:12" ht="13.5" thickBot="1">
      <c r="B22" s="30">
        <f t="shared" si="2"/>
        <v>6695</v>
      </c>
      <c r="C22" s="34">
        <v>200</v>
      </c>
      <c r="D22" s="389">
        <v>1.9</v>
      </c>
      <c r="E22" s="390">
        <v>0.95</v>
      </c>
      <c r="F22" s="391">
        <v>0.76</v>
      </c>
      <c r="G22" s="392">
        <v>0.63</v>
      </c>
      <c r="H22" s="392">
        <v>0.48</v>
      </c>
      <c r="I22" s="392">
        <v>0.38</v>
      </c>
      <c r="J22" s="393">
        <f t="shared" si="3"/>
        <v>7.6000000000000012E-2</v>
      </c>
      <c r="K22" s="242"/>
    </row>
  </sheetData>
  <customSheetViews>
    <customSheetView guid="{E7ACAE69-9EF1-4C13-8DE7-715E540F83CD}" state="hidden">
      <pageMargins left="0.7" right="0.7" top="0.75" bottom="0.75" header="0.3" footer="0.3"/>
    </customSheetView>
  </customSheetViews>
  <mergeCells count="3">
    <mergeCell ref="B4:C4"/>
    <mergeCell ref="D4:J4"/>
    <mergeCell ref="B2: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8"/>
  <sheetViews>
    <sheetView workbookViewId="0">
      <selection activeCell="D17" sqref="D17"/>
    </sheetView>
  </sheetViews>
  <sheetFormatPr defaultRowHeight="15"/>
  <cols>
    <col min="1" max="2" width="9.140625" style="8"/>
    <col min="3" max="3" width="14.42578125" style="8" bestFit="1" customWidth="1"/>
    <col min="4" max="4" width="8" style="8" bestFit="1" customWidth="1"/>
    <col min="5" max="5" width="9.140625" style="8"/>
    <col min="6" max="6" width="7" style="8" bestFit="1" customWidth="1"/>
    <col min="7" max="7" width="9.140625" style="8"/>
    <col min="8" max="8" width="7" style="8" bestFit="1" customWidth="1"/>
    <col min="9" max="16384" width="9.140625" style="8"/>
  </cols>
  <sheetData>
    <row r="1" spans="1:11">
      <c r="A1" s="3" t="s">
        <v>51</v>
      </c>
      <c r="B1" s="4" t="s">
        <v>52</v>
      </c>
      <c r="C1" s="5" t="s">
        <v>53</v>
      </c>
      <c r="D1" s="4" t="s">
        <v>54</v>
      </c>
      <c r="E1" s="6" t="s">
        <v>55</v>
      </c>
      <c r="F1" s="4" t="s">
        <v>56</v>
      </c>
      <c r="G1" s="5" t="s">
        <v>57</v>
      </c>
      <c r="H1" s="6" t="s">
        <v>58</v>
      </c>
      <c r="I1" s="4" t="s">
        <v>59</v>
      </c>
      <c r="J1" s="6" t="s">
        <v>60</v>
      </c>
      <c r="K1" s="7"/>
    </row>
    <row r="2" spans="1:11">
      <c r="A2" s="9">
        <v>1</v>
      </c>
      <c r="B2" s="9">
        <v>101.7</v>
      </c>
      <c r="C2" s="9">
        <v>1.6136000000000001E-2</v>
      </c>
      <c r="D2" s="9">
        <v>333.6</v>
      </c>
      <c r="E2" s="9">
        <v>69.739999999999995</v>
      </c>
      <c r="F2" s="9">
        <v>1044</v>
      </c>
      <c r="G2" s="9">
        <v>69.739999999999995</v>
      </c>
      <c r="H2" s="10">
        <v>1105.8</v>
      </c>
      <c r="I2" s="11">
        <v>13266</v>
      </c>
      <c r="J2" s="10">
        <v>1.9779</v>
      </c>
      <c r="K2" s="12"/>
    </row>
    <row r="3" spans="1:11">
      <c r="A3" s="9">
        <v>2</v>
      </c>
      <c r="B3" s="9">
        <v>126.04</v>
      </c>
      <c r="C3" s="9">
        <v>1.6230000000000001E-2</v>
      </c>
      <c r="D3" s="9">
        <v>173.75</v>
      </c>
      <c r="E3" s="9">
        <v>94.02</v>
      </c>
      <c r="F3" s="9">
        <v>1051.8</v>
      </c>
      <c r="G3" s="9">
        <v>94.02</v>
      </c>
      <c r="H3" s="10">
        <v>1116.0999999999999</v>
      </c>
      <c r="I3" s="11">
        <v>0.17499000000000001</v>
      </c>
      <c r="J3" s="10">
        <v>1.9198</v>
      </c>
      <c r="K3" s="13"/>
    </row>
    <row r="4" spans="1:11">
      <c r="A4" s="9">
        <v>3</v>
      </c>
      <c r="B4" s="9">
        <v>141.43</v>
      </c>
      <c r="C4" s="9">
        <v>1.6299999999999999E-2</v>
      </c>
      <c r="D4" s="9">
        <v>118.72</v>
      </c>
      <c r="E4" s="9">
        <v>109.38</v>
      </c>
      <c r="F4" s="9">
        <v>1056.5999999999999</v>
      </c>
      <c r="G4" s="9">
        <v>109.39</v>
      </c>
      <c r="H4" s="10">
        <v>1122.5</v>
      </c>
      <c r="I4" s="11">
        <v>0.20089000000000001</v>
      </c>
      <c r="J4" s="10">
        <v>1.8861000000000001</v>
      </c>
      <c r="K4" s="12"/>
    </row>
    <row r="5" spans="1:11">
      <c r="A5" s="9">
        <v>4</v>
      </c>
      <c r="B5" s="9">
        <v>152.93</v>
      </c>
      <c r="C5" s="9" t="s">
        <v>61</v>
      </c>
      <c r="D5" s="9">
        <v>90.64</v>
      </c>
      <c r="E5" s="9">
        <v>120.88</v>
      </c>
      <c r="F5" s="9">
        <v>1060.2</v>
      </c>
      <c r="G5" s="9">
        <v>120.89</v>
      </c>
      <c r="H5" s="10">
        <v>1127.3</v>
      </c>
      <c r="I5" s="11">
        <v>0.21983</v>
      </c>
      <c r="J5" s="10">
        <v>1.8624000000000001</v>
      </c>
      <c r="K5" s="12"/>
    </row>
    <row r="6" spans="1:11">
      <c r="A6" s="9">
        <v>5</v>
      </c>
      <c r="B6" s="9">
        <v>162.21</v>
      </c>
      <c r="C6" s="9">
        <v>1.6407000000000001E-2</v>
      </c>
      <c r="D6" s="9">
        <v>73.53</v>
      </c>
      <c r="E6" s="9">
        <v>130.15</v>
      </c>
      <c r="F6" s="9">
        <v>1063</v>
      </c>
      <c r="G6" s="9">
        <v>130.16999999999999</v>
      </c>
      <c r="H6" s="10">
        <v>1131</v>
      </c>
      <c r="I6" s="11">
        <v>0.23486000000000001</v>
      </c>
      <c r="J6" s="10">
        <v>1.8441000000000001</v>
      </c>
      <c r="K6" s="12"/>
    </row>
    <row r="7" spans="1:11">
      <c r="A7" s="9">
        <v>6</v>
      </c>
      <c r="B7" s="9">
        <v>170.03</v>
      </c>
      <c r="C7" s="9" t="s">
        <v>62</v>
      </c>
      <c r="D7" s="9">
        <v>61.98</v>
      </c>
      <c r="E7" s="9">
        <v>137.97999999999999</v>
      </c>
      <c r="F7" s="9">
        <v>1065.4000000000001</v>
      </c>
      <c r="G7" s="9">
        <v>138</v>
      </c>
      <c r="H7" s="10">
        <v>1134.2</v>
      </c>
      <c r="I7" s="11">
        <v>0.24736</v>
      </c>
      <c r="J7" s="10">
        <v>1.8291999999999999</v>
      </c>
      <c r="K7" s="12"/>
    </row>
    <row r="8" spans="1:11">
      <c r="A8" s="9">
        <v>8</v>
      </c>
      <c r="B8" s="9">
        <v>182.84</v>
      </c>
      <c r="C8" s="9">
        <v>1.6525999999999999E-2</v>
      </c>
      <c r="D8" s="9">
        <v>47.35</v>
      </c>
      <c r="E8" s="9">
        <v>150.81</v>
      </c>
      <c r="F8" s="9">
        <v>1069.2</v>
      </c>
      <c r="G8" s="9">
        <v>150.84</v>
      </c>
      <c r="H8" s="10">
        <v>1139.3</v>
      </c>
      <c r="I8" s="11">
        <v>0.26754</v>
      </c>
      <c r="J8" s="10">
        <v>1.8058000000000001</v>
      </c>
      <c r="K8" s="12"/>
    </row>
    <row r="9" spans="1:11">
      <c r="A9" s="9">
        <v>10</v>
      </c>
      <c r="B9" s="9">
        <v>193.19</v>
      </c>
      <c r="C9" s="9">
        <v>1.6590000000000001E-2</v>
      </c>
      <c r="D9" s="9">
        <v>38.42</v>
      </c>
      <c r="E9" s="9">
        <v>161.19999999999999</v>
      </c>
      <c r="F9" s="9">
        <v>1072.2</v>
      </c>
      <c r="G9" s="9">
        <v>161.22999999999999</v>
      </c>
      <c r="H9" s="10">
        <v>1143.3</v>
      </c>
      <c r="I9" s="11">
        <v>0.28358</v>
      </c>
      <c r="J9" s="10">
        <v>1.7877000000000001</v>
      </c>
      <c r="K9" s="12"/>
    </row>
    <row r="10" spans="1:11">
      <c r="A10" s="9">
        <v>14.696</v>
      </c>
      <c r="B10" s="9">
        <v>211.99</v>
      </c>
      <c r="C10" s="9">
        <v>1.6715000000000001E-2</v>
      </c>
      <c r="D10" s="9">
        <v>26.8</v>
      </c>
      <c r="E10" s="9">
        <v>180.1</v>
      </c>
      <c r="F10" s="9">
        <v>1077.5999999999999</v>
      </c>
      <c r="G10" s="9">
        <v>180.15</v>
      </c>
      <c r="H10" s="10">
        <v>1150.5</v>
      </c>
      <c r="I10" s="11">
        <v>0.31212000000000001</v>
      </c>
      <c r="J10" s="10">
        <v>1.7566999999999999</v>
      </c>
      <c r="K10" s="12"/>
    </row>
    <row r="11" spans="1:11">
      <c r="A11" s="9">
        <v>15</v>
      </c>
      <c r="B11" s="9">
        <v>213.03</v>
      </c>
      <c r="C11" s="9">
        <v>1.6722999999999998E-2</v>
      </c>
      <c r="D11" s="9">
        <v>26.29</v>
      </c>
      <c r="E11" s="9">
        <v>181.14</v>
      </c>
      <c r="F11" s="9">
        <v>1077.9000000000001</v>
      </c>
      <c r="G11" s="9">
        <v>181.19</v>
      </c>
      <c r="H11" s="10">
        <v>1150.9000000000001</v>
      </c>
      <c r="I11" s="11">
        <v>0.31367</v>
      </c>
      <c r="J11" s="10">
        <v>1.7551000000000001</v>
      </c>
      <c r="K11" s="12"/>
    </row>
    <row r="12" spans="1:11">
      <c r="A12" s="9">
        <v>20</v>
      </c>
      <c r="B12" s="9">
        <v>227.96</v>
      </c>
      <c r="C12" s="9">
        <v>1.6830000000000001E-2</v>
      </c>
      <c r="D12" s="9">
        <v>20.09</v>
      </c>
      <c r="E12" s="9">
        <v>196.19</v>
      </c>
      <c r="F12" s="9">
        <v>1082</v>
      </c>
      <c r="G12" s="9">
        <v>196.26</v>
      </c>
      <c r="H12" s="10">
        <v>1156.4000000000001</v>
      </c>
      <c r="I12" s="11">
        <v>0.33579999999999999</v>
      </c>
      <c r="J12" s="10">
        <v>1.732</v>
      </c>
      <c r="K12" s="12"/>
    </row>
    <row r="13" spans="1:11">
      <c r="A13" s="9">
        <v>25</v>
      </c>
      <c r="B13" s="9">
        <v>240.08</v>
      </c>
      <c r="C13" s="9">
        <v>1.6922E-2</v>
      </c>
      <c r="D13" s="9">
        <v>16.306000000000001</v>
      </c>
      <c r="E13" s="9">
        <v>208.44</v>
      </c>
      <c r="F13" s="9">
        <v>1085.3</v>
      </c>
      <c r="G13" s="9">
        <v>208.52</v>
      </c>
      <c r="H13" s="9">
        <v>1160.7</v>
      </c>
      <c r="I13" s="9">
        <v>0.35344999999999999</v>
      </c>
      <c r="J13" s="9">
        <v>1.7141999999999999</v>
      </c>
      <c r="K13" s="12"/>
    </row>
    <row r="14" spans="1:11">
      <c r="A14" s="9">
        <v>30</v>
      </c>
      <c r="B14" s="9">
        <v>250.34</v>
      </c>
      <c r="C14" s="9">
        <v>1.7003999999999998E-2</v>
      </c>
      <c r="D14" s="9" t="s">
        <v>63</v>
      </c>
      <c r="E14" s="9">
        <v>218.84</v>
      </c>
      <c r="F14" s="9">
        <v>1088</v>
      </c>
      <c r="G14" s="9">
        <v>218.93</v>
      </c>
      <c r="H14" s="9">
        <v>1164.3</v>
      </c>
      <c r="I14" s="9">
        <v>0.36820999999999998</v>
      </c>
      <c r="J14" s="9">
        <v>1.6996</v>
      </c>
      <c r="K14" s="12"/>
    </row>
    <row r="15" spans="1:11">
      <c r="A15" s="9">
        <v>35</v>
      </c>
      <c r="B15" s="9">
        <v>259.3</v>
      </c>
      <c r="C15" s="9">
        <v>1.7073000000000001E-2</v>
      </c>
      <c r="D15" s="9">
        <v>11.9</v>
      </c>
      <c r="E15" s="9">
        <v>227.93</v>
      </c>
      <c r="F15" s="9">
        <v>1090.3</v>
      </c>
      <c r="G15" s="9">
        <v>228.04</v>
      </c>
      <c r="H15" s="9">
        <v>1167.4000000000001</v>
      </c>
      <c r="I15" s="9">
        <v>0.38092999999999999</v>
      </c>
      <c r="J15" s="9">
        <v>1.6873</v>
      </c>
      <c r="K15" s="12"/>
    </row>
    <row r="16" spans="1:11">
      <c r="A16" s="9">
        <v>40</v>
      </c>
      <c r="B16" s="9">
        <v>267.26</v>
      </c>
      <c r="C16" s="9">
        <v>1.7146000000000002E-2</v>
      </c>
      <c r="D16" s="9">
        <v>10.500999999999999</v>
      </c>
      <c r="E16" s="9">
        <v>236.03</v>
      </c>
      <c r="F16" s="9">
        <v>1092.3</v>
      </c>
      <c r="G16" s="9">
        <v>236.16</v>
      </c>
      <c r="H16" s="9">
        <v>1170</v>
      </c>
      <c r="I16" s="9">
        <v>0.39213999999999999</v>
      </c>
      <c r="J16" s="9">
        <v>1.6767000000000001</v>
      </c>
      <c r="K16" s="12"/>
    </row>
    <row r="17" spans="1:11">
      <c r="A17" s="9">
        <v>45</v>
      </c>
      <c r="B17" s="9">
        <v>274.45999999999998</v>
      </c>
      <c r="C17" s="9">
        <v>1.7208999999999999E-2</v>
      </c>
      <c r="D17" s="9">
        <v>9.4030000000000005</v>
      </c>
      <c r="E17" s="9">
        <v>243.37</v>
      </c>
      <c r="F17" s="9">
        <v>1094</v>
      </c>
      <c r="G17" s="9">
        <v>243.51</v>
      </c>
      <c r="H17" s="9">
        <v>1172.3</v>
      </c>
      <c r="I17" s="9">
        <v>0.40217999999999998</v>
      </c>
      <c r="J17" s="9">
        <v>1.6673</v>
      </c>
      <c r="K17" s="12"/>
    </row>
    <row r="18" spans="1:11">
      <c r="A18" s="14">
        <v>50</v>
      </c>
      <c r="B18" s="14">
        <v>281.02999999999997</v>
      </c>
      <c r="C18" s="14">
        <v>1.7269E-2</v>
      </c>
      <c r="D18" s="14">
        <v>8.5180000000000007</v>
      </c>
      <c r="E18" s="14">
        <v>250.08</v>
      </c>
      <c r="F18" s="14">
        <v>1095.5999999999999</v>
      </c>
      <c r="G18" s="14">
        <v>250.24</v>
      </c>
      <c r="H18" s="14">
        <v>1174.4000000000001</v>
      </c>
      <c r="I18" s="14">
        <v>0.41128999999999999</v>
      </c>
      <c r="J18" s="14">
        <v>1.6589</v>
      </c>
      <c r="K18" s="12"/>
    </row>
    <row r="19" spans="1:11">
      <c r="A19" s="15">
        <v>55</v>
      </c>
      <c r="B19" s="15">
        <v>287.10000000000002</v>
      </c>
      <c r="C19" s="15">
        <v>1.7325E-2</v>
      </c>
      <c r="D19" s="15">
        <v>7.7889999999999997</v>
      </c>
      <c r="E19" s="15">
        <v>256.27999999999997</v>
      </c>
      <c r="F19" s="15">
        <v>1097</v>
      </c>
      <c r="G19" s="15">
        <v>256.45999999999998</v>
      </c>
      <c r="H19" s="15">
        <v>1176.3</v>
      </c>
      <c r="I19" s="15">
        <v>0.41963</v>
      </c>
      <c r="J19" s="15">
        <v>1.6513</v>
      </c>
      <c r="K19" s="12"/>
    </row>
    <row r="20" spans="1:11">
      <c r="A20" s="9">
        <v>60</v>
      </c>
      <c r="B20" s="16">
        <v>292.73</v>
      </c>
      <c r="C20" s="16">
        <v>1.7378000000000001E-2</v>
      </c>
      <c r="D20" s="16">
        <v>7.1769999999999996</v>
      </c>
      <c r="E20" s="16">
        <v>262.06</v>
      </c>
      <c r="F20" s="16">
        <v>1098.3</v>
      </c>
      <c r="G20" s="16">
        <v>262.25</v>
      </c>
      <c r="H20" s="16">
        <v>1178</v>
      </c>
      <c r="I20" s="16">
        <v>0.42732999999999999</v>
      </c>
      <c r="J20" s="16">
        <v>1.6444000000000001</v>
      </c>
      <c r="K20" s="12"/>
    </row>
    <row r="21" spans="1:11">
      <c r="A21" s="9">
        <v>65</v>
      </c>
      <c r="B21" s="9">
        <v>298</v>
      </c>
      <c r="C21" s="9">
        <v>1.7429E-2</v>
      </c>
      <c r="D21" s="9">
        <v>6.657</v>
      </c>
      <c r="E21" s="9">
        <v>267.45999999999998</v>
      </c>
      <c r="F21" s="9">
        <v>1099.5</v>
      </c>
      <c r="G21" s="9">
        <v>267.67</v>
      </c>
      <c r="H21" s="9">
        <v>1179.5999999999999</v>
      </c>
      <c r="I21" s="9">
        <v>0.4345</v>
      </c>
      <c r="J21" s="9">
        <v>1.6379999999999999</v>
      </c>
      <c r="K21" s="12"/>
    </row>
    <row r="22" spans="1:11">
      <c r="A22" s="9">
        <v>70</v>
      </c>
      <c r="B22" s="9">
        <v>302.95999999999998</v>
      </c>
      <c r="C22" s="9">
        <v>1.7478E-2</v>
      </c>
      <c r="D22" s="9">
        <v>6.2089999999999996</v>
      </c>
      <c r="E22" s="9">
        <v>272.56</v>
      </c>
      <c r="F22" s="9">
        <v>1100.5999999999999</v>
      </c>
      <c r="G22" s="9">
        <v>272.79000000000002</v>
      </c>
      <c r="H22" s="9">
        <v>1181</v>
      </c>
      <c r="I22" s="9">
        <v>0.44119999999999998</v>
      </c>
      <c r="J22" s="9">
        <v>1.6321000000000001</v>
      </c>
      <c r="K22" s="12"/>
    </row>
    <row r="23" spans="1:11">
      <c r="A23" s="9">
        <v>75</v>
      </c>
      <c r="B23" s="9">
        <v>307.63</v>
      </c>
      <c r="C23" s="9">
        <v>1.7524000000000001E-2</v>
      </c>
      <c r="D23" s="9">
        <v>5.8179999999999996</v>
      </c>
      <c r="E23" s="9">
        <v>277.37</v>
      </c>
      <c r="F23" s="9">
        <v>1101.5999999999999</v>
      </c>
      <c r="G23" s="9">
        <v>277.61</v>
      </c>
      <c r="H23" s="9">
        <v>1182.4000000000001</v>
      </c>
      <c r="I23" s="9">
        <v>0.44749</v>
      </c>
      <c r="J23" s="9">
        <v>1.6265000000000001</v>
      </c>
      <c r="K23" s="12"/>
    </row>
    <row r="24" spans="1:11">
      <c r="A24" s="9">
        <v>80</v>
      </c>
      <c r="B24" s="9">
        <v>312.07</v>
      </c>
      <c r="C24" s="9">
        <v>1.7569999999999999E-2</v>
      </c>
      <c r="D24" s="9">
        <v>5.4740000000000002</v>
      </c>
      <c r="E24" s="9">
        <v>281.95</v>
      </c>
      <c r="F24" s="9">
        <v>1102.5999999999999</v>
      </c>
      <c r="G24" s="9">
        <v>282.20999999999998</v>
      </c>
      <c r="H24" s="9">
        <v>1183.5999999999999</v>
      </c>
      <c r="I24" s="9">
        <v>0.45344000000000001</v>
      </c>
      <c r="J24" s="9">
        <v>1.6214</v>
      </c>
      <c r="K24" s="12"/>
    </row>
    <row r="25" spans="1:11">
      <c r="A25" s="9">
        <v>85</v>
      </c>
      <c r="B25" s="9">
        <v>316.29000000000002</v>
      </c>
      <c r="C25" s="9">
        <v>1.7613E-2</v>
      </c>
      <c r="D25" s="9">
        <v>5.17</v>
      </c>
      <c r="E25" s="9">
        <v>286.3</v>
      </c>
      <c r="F25" s="9">
        <v>1103.5</v>
      </c>
      <c r="G25" s="9">
        <v>286.58</v>
      </c>
      <c r="H25" s="9">
        <v>1184.8</v>
      </c>
      <c r="I25" s="9">
        <v>0.45906999999999998</v>
      </c>
      <c r="J25" s="9">
        <v>1.6165</v>
      </c>
      <c r="K25" s="12"/>
    </row>
    <row r="26" spans="1:11">
      <c r="A26" s="9">
        <v>90</v>
      </c>
      <c r="B26" s="9">
        <v>320.31</v>
      </c>
      <c r="C26" s="9">
        <v>1.7655000000000001E-2</v>
      </c>
      <c r="D26" s="9">
        <v>4.8979999999999997</v>
      </c>
      <c r="E26" s="9">
        <v>290.45999999999998</v>
      </c>
      <c r="F26" s="9">
        <v>1104.3</v>
      </c>
      <c r="G26" s="9">
        <v>290.76</v>
      </c>
      <c r="H26" s="9">
        <v>1185.9000000000001</v>
      </c>
      <c r="I26" s="9">
        <v>0.46442</v>
      </c>
      <c r="J26" s="9">
        <v>1.6119000000000001</v>
      </c>
      <c r="K26" s="12"/>
    </row>
    <row r="27" spans="1:11">
      <c r="A27" s="9">
        <v>95</v>
      </c>
      <c r="B27" s="9">
        <v>324.16000000000003</v>
      </c>
      <c r="C27" s="9">
        <v>1.7696E-2</v>
      </c>
      <c r="D27" s="9">
        <v>4.6539999999999999</v>
      </c>
      <c r="E27" s="9">
        <v>294.45</v>
      </c>
      <c r="F27" s="9">
        <v>1105</v>
      </c>
      <c r="G27" s="9">
        <v>294.76</v>
      </c>
      <c r="H27" s="9">
        <v>1186.9000000000001</v>
      </c>
      <c r="I27" s="9">
        <v>0.46951999999999999</v>
      </c>
      <c r="J27" s="9">
        <v>1.6075999999999999</v>
      </c>
      <c r="K27" s="12"/>
    </row>
    <row r="28" spans="1:11">
      <c r="A28" s="9">
        <v>100</v>
      </c>
      <c r="B28" s="9">
        <v>327.86</v>
      </c>
      <c r="C28" s="9">
        <v>1.7735999999999998E-2</v>
      </c>
      <c r="D28" s="9">
        <v>4.4340000000000002</v>
      </c>
      <c r="E28" s="9">
        <v>298.27999999999997</v>
      </c>
      <c r="F28" s="9">
        <v>1105.8</v>
      </c>
      <c r="G28" s="9">
        <v>298.61</v>
      </c>
      <c r="H28" s="9">
        <v>1187.8</v>
      </c>
      <c r="I28" s="9">
        <v>0.47438999999999998</v>
      </c>
      <c r="J28" s="9">
        <v>1.6033999999999999</v>
      </c>
      <c r="K28" s="12"/>
    </row>
    <row r="29" spans="1:11">
      <c r="A29" s="9">
        <v>110</v>
      </c>
      <c r="B29" s="9">
        <v>334.82</v>
      </c>
      <c r="C29" s="9">
        <v>1.7812999999999999E-2</v>
      </c>
      <c r="D29" s="9">
        <v>4.0510000000000002</v>
      </c>
      <c r="E29" s="9">
        <v>305.52</v>
      </c>
      <c r="F29" s="9">
        <v>1107.0999999999999</v>
      </c>
      <c r="G29" s="9">
        <v>305.88</v>
      </c>
      <c r="H29" s="9">
        <v>1189.5999999999999</v>
      </c>
      <c r="I29" s="9">
        <v>0.48354999999999998</v>
      </c>
      <c r="J29" s="9">
        <v>1.5956999999999999</v>
      </c>
      <c r="K29" s="12"/>
    </row>
    <row r="30" spans="1:11">
      <c r="A30" s="9">
        <v>120</v>
      </c>
      <c r="B30" s="9">
        <v>341.3</v>
      </c>
      <c r="C30" s="9">
        <v>1.7885999999999999E-2</v>
      </c>
      <c r="D30" s="9">
        <v>3.73</v>
      </c>
      <c r="E30" s="9">
        <v>312.27</v>
      </c>
      <c r="F30" s="9">
        <v>1108.3</v>
      </c>
      <c r="G30" s="9">
        <v>312.67</v>
      </c>
      <c r="H30" s="9">
        <v>1191.0999999999999</v>
      </c>
      <c r="I30" s="9">
        <v>0.49201</v>
      </c>
      <c r="J30" s="9">
        <v>1.5886</v>
      </c>
      <c r="K30" s="12"/>
    </row>
    <row r="31" spans="1:11">
      <c r="A31" s="9">
        <v>130</v>
      </c>
      <c r="B31" s="9">
        <v>347.37</v>
      </c>
      <c r="C31" s="9">
        <v>1.7957000000000001E-2</v>
      </c>
      <c r="D31" s="9">
        <v>3.4569999999999999</v>
      </c>
      <c r="E31" s="9">
        <v>318.61</v>
      </c>
      <c r="F31" s="9">
        <v>1109.4000000000001</v>
      </c>
      <c r="G31" s="9">
        <v>319.04000000000002</v>
      </c>
      <c r="H31" s="9">
        <v>1192.5</v>
      </c>
      <c r="I31" s="9">
        <v>0.49989</v>
      </c>
      <c r="J31" s="9">
        <v>1.5821000000000001</v>
      </c>
      <c r="K31" s="12"/>
    </row>
    <row r="32" spans="1:11">
      <c r="A32" s="9">
        <v>140</v>
      </c>
      <c r="B32" s="9">
        <v>353.08</v>
      </c>
      <c r="C32" s="9">
        <v>1.8023999999999998E-2</v>
      </c>
      <c r="D32" s="9">
        <v>3.2210000000000001</v>
      </c>
      <c r="E32" s="9">
        <v>324.58</v>
      </c>
      <c r="F32" s="9">
        <v>1110.3</v>
      </c>
      <c r="G32" s="9">
        <v>325.05</v>
      </c>
      <c r="H32" s="9">
        <v>1193.8</v>
      </c>
      <c r="I32" s="9">
        <v>0.50727</v>
      </c>
      <c r="J32" s="9">
        <v>1.5761000000000001</v>
      </c>
      <c r="K32" s="12"/>
    </row>
    <row r="33" spans="1:11">
      <c r="A33" s="9">
        <v>150</v>
      </c>
      <c r="B33" s="9">
        <v>358.48</v>
      </c>
      <c r="C33" s="9">
        <v>1.8089000000000001E-2</v>
      </c>
      <c r="D33" s="9">
        <v>3.016</v>
      </c>
      <c r="E33" s="9">
        <v>330.24</v>
      </c>
      <c r="F33" s="9">
        <v>1111.2</v>
      </c>
      <c r="G33" s="9">
        <v>330.75</v>
      </c>
      <c r="H33" s="9">
        <v>1194.9000000000001</v>
      </c>
      <c r="I33" s="9">
        <v>0.51422000000000001</v>
      </c>
      <c r="J33" s="9">
        <v>1.5704</v>
      </c>
      <c r="K33" s="12"/>
    </row>
    <row r="34" spans="1:11">
      <c r="A34" s="9">
        <v>160</v>
      </c>
      <c r="B34" s="9">
        <v>363.6</v>
      </c>
      <c r="C34" s="9">
        <v>1.8152000000000001E-2</v>
      </c>
      <c r="D34" s="9">
        <v>2.8359999999999999</v>
      </c>
      <c r="E34" s="9">
        <v>335.63</v>
      </c>
      <c r="F34" s="9">
        <v>1112</v>
      </c>
      <c r="G34" s="9">
        <v>336.16</v>
      </c>
      <c r="H34" s="9">
        <v>1196</v>
      </c>
      <c r="I34" s="9">
        <v>0.52078000000000002</v>
      </c>
      <c r="J34" s="9">
        <v>1.5650999999999999</v>
      </c>
      <c r="K34" s="12"/>
    </row>
    <row r="35" spans="1:11">
      <c r="A35" s="9">
        <v>170</v>
      </c>
      <c r="B35" s="9">
        <v>368.47</v>
      </c>
      <c r="C35" s="9">
        <v>1.8214000000000001E-2</v>
      </c>
      <c r="D35" s="9">
        <v>2.6760000000000002</v>
      </c>
      <c r="E35" s="9">
        <v>340.76</v>
      </c>
      <c r="F35" s="9">
        <v>1112.7</v>
      </c>
      <c r="G35" s="9">
        <v>341.33</v>
      </c>
      <c r="H35" s="9">
        <v>1196.9000000000001</v>
      </c>
      <c r="I35" s="9">
        <v>0.52700000000000002</v>
      </c>
      <c r="J35" s="9">
        <v>1.56</v>
      </c>
      <c r="K35" s="12"/>
    </row>
    <row r="36" spans="1:11">
      <c r="A36" s="9">
        <v>180</v>
      </c>
      <c r="B36" s="9">
        <v>373.13</v>
      </c>
      <c r="C36" s="9">
        <v>1.8273000000000001E-2</v>
      </c>
      <c r="D36" s="9">
        <v>2.5329999999999999</v>
      </c>
      <c r="E36" s="9">
        <v>345.68</v>
      </c>
      <c r="F36" s="9">
        <v>1113.4000000000001</v>
      </c>
      <c r="G36" s="9">
        <v>346.29</v>
      </c>
      <c r="H36" s="9">
        <v>1197.8</v>
      </c>
      <c r="I36" s="9">
        <v>0.53291999999999995</v>
      </c>
      <c r="J36" s="9">
        <v>1.5552999999999999</v>
      </c>
      <c r="K36" s="12"/>
    </row>
    <row r="37" spans="1:11">
      <c r="A37" s="9">
        <v>190</v>
      </c>
      <c r="B37" s="9">
        <v>377.59</v>
      </c>
      <c r="C37" s="9">
        <v>1.8331E-2</v>
      </c>
      <c r="D37" s="9">
        <v>2.4049999999999998</v>
      </c>
      <c r="E37" s="9">
        <v>350.39</v>
      </c>
      <c r="F37" s="9">
        <v>1114</v>
      </c>
      <c r="G37" s="9">
        <v>351.04</v>
      </c>
      <c r="H37" s="9">
        <v>1198.5999999999999</v>
      </c>
      <c r="I37" s="9">
        <v>0.53856999999999999</v>
      </c>
      <c r="J37" s="9">
        <v>1.5507</v>
      </c>
      <c r="K37" s="12"/>
    </row>
    <row r="38" spans="1:11">
      <c r="A38" s="9">
        <v>200</v>
      </c>
      <c r="B38" s="9">
        <v>381.86</v>
      </c>
      <c r="C38" s="9">
        <v>1.8387000000000001E-2</v>
      </c>
      <c r="D38" s="9">
        <v>2.2890000000000001</v>
      </c>
      <c r="E38" s="9">
        <v>354.9</v>
      </c>
      <c r="F38" s="9">
        <v>1114.5999999999999</v>
      </c>
      <c r="G38" s="9">
        <v>355.6</v>
      </c>
      <c r="H38" s="9">
        <v>1199.3</v>
      </c>
      <c r="I38" s="9">
        <v>0.54400000000000004</v>
      </c>
      <c r="J38" s="9">
        <v>1.5464</v>
      </c>
      <c r="K38" s="12"/>
    </row>
    <row r="39" spans="1:11">
      <c r="A39" s="9">
        <v>250</v>
      </c>
      <c r="B39" s="9">
        <v>401.04</v>
      </c>
      <c r="C39" s="9">
        <v>1.8652999999999999E-2</v>
      </c>
      <c r="D39" s="9">
        <v>1.8448</v>
      </c>
      <c r="E39" s="9">
        <v>375.4</v>
      </c>
      <c r="F39" s="9">
        <v>1116.7</v>
      </c>
      <c r="G39" s="9">
        <v>376.2</v>
      </c>
      <c r="H39" s="9">
        <v>1202.0999999999999</v>
      </c>
      <c r="I39" s="9">
        <v>0.56799999999999995</v>
      </c>
      <c r="J39" s="9">
        <v>1.5274000000000001</v>
      </c>
      <c r="K39" s="12"/>
    </row>
    <row r="40" spans="1:11">
      <c r="A40" s="9">
        <v>300</v>
      </c>
      <c r="B40" s="9">
        <v>417.43</v>
      </c>
      <c r="C40" s="9">
        <v>1.8896E-2</v>
      </c>
      <c r="D40" s="9" t="s">
        <v>64</v>
      </c>
      <c r="E40" s="9">
        <v>393</v>
      </c>
      <c r="F40" s="9">
        <v>1118.2</v>
      </c>
      <c r="G40" s="9">
        <v>394.1</v>
      </c>
      <c r="H40" s="9">
        <v>1203.9000000000001</v>
      </c>
      <c r="I40" s="9">
        <v>0.58830000000000005</v>
      </c>
      <c r="J40" s="9">
        <v>1.5115000000000001</v>
      </c>
      <c r="K40" s="12"/>
    </row>
    <row r="41" spans="1:11">
      <c r="A41" s="9">
        <v>350</v>
      </c>
      <c r="B41" s="9">
        <v>431.82</v>
      </c>
      <c r="C41" s="9">
        <v>1.9123999999999999E-2</v>
      </c>
      <c r="D41" s="9">
        <v>1.3267</v>
      </c>
      <c r="E41" s="9">
        <v>408.7</v>
      </c>
      <c r="F41" s="9">
        <v>1119</v>
      </c>
      <c r="G41" s="9">
        <v>409.9</v>
      </c>
      <c r="H41" s="9">
        <v>1204.9000000000001</v>
      </c>
      <c r="I41" s="9">
        <v>0.60599999999999998</v>
      </c>
      <c r="J41" s="9">
        <v>1.4978</v>
      </c>
      <c r="K41" s="12"/>
    </row>
    <row r="42" spans="1:11">
      <c r="A42" s="9">
        <v>400</v>
      </c>
      <c r="B42" s="9">
        <v>444.7</v>
      </c>
      <c r="C42" s="9">
        <v>1.934E-2</v>
      </c>
      <c r="D42" s="9">
        <v>1.1619999999999999</v>
      </c>
      <c r="E42" s="9">
        <v>422.8</v>
      </c>
      <c r="F42" s="9">
        <v>1119.5</v>
      </c>
      <c r="G42" s="9">
        <v>424.2</v>
      </c>
      <c r="H42" s="9">
        <v>1205.5</v>
      </c>
      <c r="I42" s="9">
        <v>0.62180000000000002</v>
      </c>
      <c r="J42" s="9">
        <v>1.4856</v>
      </c>
      <c r="K42" s="12"/>
    </row>
    <row r="43" spans="1:11">
      <c r="A43" s="9">
        <v>450</v>
      </c>
      <c r="B43" s="9">
        <v>456.39</v>
      </c>
      <c r="C43" s="9">
        <v>1.9546999999999998E-2</v>
      </c>
      <c r="D43" s="9">
        <v>1.0326</v>
      </c>
      <c r="E43" s="9">
        <v>435.7</v>
      </c>
      <c r="F43" s="9">
        <v>1119.5999999999999</v>
      </c>
      <c r="G43" s="9">
        <v>437.4</v>
      </c>
      <c r="H43" s="9">
        <v>1205.5999999999999</v>
      </c>
      <c r="I43" s="9">
        <v>0.63600000000000001</v>
      </c>
      <c r="J43" s="9">
        <v>1.4745999999999999</v>
      </c>
      <c r="K43" s="12"/>
    </row>
    <row r="44" spans="1:11">
      <c r="A44" s="9">
        <v>500</v>
      </c>
      <c r="B44" s="9">
        <v>467.13</v>
      </c>
      <c r="C44" s="9">
        <v>1.9748000000000002E-2</v>
      </c>
      <c r="D44" s="9">
        <v>0.92830000000000001</v>
      </c>
      <c r="E44" s="9">
        <v>447.7</v>
      </c>
      <c r="F44" s="9">
        <v>1119.4000000000001</v>
      </c>
      <c r="G44" s="9">
        <v>449.5</v>
      </c>
      <c r="H44" s="9">
        <v>1205.3</v>
      </c>
      <c r="I44" s="9">
        <v>0.64900000000000002</v>
      </c>
      <c r="J44" s="9">
        <v>1.4644999999999999</v>
      </c>
      <c r="K44" s="12"/>
    </row>
    <row r="45" spans="1:11">
      <c r="A45" s="9">
        <v>550</v>
      </c>
      <c r="B45" s="9">
        <v>477.07</v>
      </c>
      <c r="C45" s="9">
        <v>1.9942999999999999E-2</v>
      </c>
      <c r="D45" s="9">
        <v>0.84230000000000005</v>
      </c>
      <c r="E45" s="9">
        <v>458.9</v>
      </c>
      <c r="F45" s="9">
        <v>1119.0999999999999</v>
      </c>
      <c r="G45" s="9">
        <v>460.9</v>
      </c>
      <c r="H45" s="9">
        <v>1204.8</v>
      </c>
      <c r="I45" s="9">
        <v>0.66110000000000002</v>
      </c>
      <c r="J45" s="9">
        <v>1.4551000000000001</v>
      </c>
      <c r="K45" s="12"/>
    </row>
    <row r="46" spans="1:11">
      <c r="A46" s="9">
        <v>600</v>
      </c>
      <c r="B46" s="9">
        <v>486.33</v>
      </c>
      <c r="C46" s="9">
        <v>2.0129999999999999E-2</v>
      </c>
      <c r="D46" s="9">
        <v>0.7702</v>
      </c>
      <c r="E46" s="9">
        <v>469.4</v>
      </c>
      <c r="F46" s="9">
        <v>1118.5999999999999</v>
      </c>
      <c r="G46" s="9">
        <v>471.7</v>
      </c>
      <c r="H46" s="9">
        <v>1204.0999999999999</v>
      </c>
      <c r="I46" s="9">
        <v>0.67230000000000001</v>
      </c>
      <c r="J46" s="9">
        <v>1.4463999999999999</v>
      </c>
      <c r="K46" s="12"/>
    </row>
    <row r="47" spans="1:11">
      <c r="A47" s="9">
        <v>700</v>
      </c>
      <c r="B47" s="9">
        <v>503.23</v>
      </c>
      <c r="C47" s="9">
        <v>2.051E-2</v>
      </c>
      <c r="D47" s="9">
        <v>0.65580000000000005</v>
      </c>
      <c r="E47" s="9">
        <v>488.9</v>
      </c>
      <c r="F47" s="9">
        <v>1117</v>
      </c>
      <c r="G47" s="9">
        <v>491.5</v>
      </c>
      <c r="H47" s="9">
        <v>1202</v>
      </c>
      <c r="I47" s="9">
        <v>0.69269999999999998</v>
      </c>
      <c r="J47" s="9">
        <v>1.4305000000000001</v>
      </c>
      <c r="K47" s="12"/>
    </row>
    <row r="48" spans="1:11">
      <c r="A48" s="9">
        <v>800</v>
      </c>
      <c r="B48" s="9">
        <v>518.36</v>
      </c>
      <c r="C48" s="9">
        <v>2.087E-2</v>
      </c>
      <c r="D48" s="9">
        <v>0.56910000000000005</v>
      </c>
      <c r="E48" s="9">
        <v>506.6</v>
      </c>
      <c r="F48" s="9">
        <v>1115</v>
      </c>
      <c r="G48" s="9">
        <v>509.7</v>
      </c>
      <c r="H48" s="9">
        <v>1199.3</v>
      </c>
      <c r="I48" s="9">
        <v>0.71099999999999997</v>
      </c>
      <c r="J48" s="9">
        <v>1.4159999999999999</v>
      </c>
      <c r="K48" s="12"/>
    </row>
    <row r="49" spans="1:11">
      <c r="A49" s="9">
        <v>900</v>
      </c>
      <c r="B49" s="9">
        <v>532.12</v>
      </c>
      <c r="C49" s="9">
        <v>2.1229999999999999E-2</v>
      </c>
      <c r="D49" s="9">
        <v>0.50090000000000001</v>
      </c>
      <c r="E49" s="9">
        <v>523</v>
      </c>
      <c r="F49" s="9">
        <v>1112.5999999999999</v>
      </c>
      <c r="G49" s="9">
        <v>526.6</v>
      </c>
      <c r="H49" s="9">
        <v>1196</v>
      </c>
      <c r="I49" s="9">
        <v>0.72770000000000001</v>
      </c>
      <c r="J49" s="9">
        <v>1.4027000000000001</v>
      </c>
      <c r="K49" s="12"/>
    </row>
    <row r="50" spans="1:11">
      <c r="A50" s="9">
        <v>1000</v>
      </c>
      <c r="B50" s="9">
        <v>544.75</v>
      </c>
      <c r="C50" s="9">
        <v>2.1590000000000002E-2</v>
      </c>
      <c r="D50" s="9">
        <v>0.44590000000000002</v>
      </c>
      <c r="E50" s="9">
        <v>538.4</v>
      </c>
      <c r="F50" s="9">
        <v>1109.9000000000001</v>
      </c>
      <c r="G50" s="9">
        <v>542.4</v>
      </c>
      <c r="H50" s="9">
        <v>1192.4000000000001</v>
      </c>
      <c r="I50" s="9">
        <v>0.74319999999999997</v>
      </c>
      <c r="J50" s="9">
        <v>1.3903000000000001</v>
      </c>
      <c r="K50" s="12"/>
    </row>
    <row r="51" spans="1:11">
      <c r="A51" s="9">
        <v>1200</v>
      </c>
      <c r="B51" s="9">
        <v>567.37</v>
      </c>
      <c r="C51" s="9">
        <v>2.232E-2</v>
      </c>
      <c r="D51" s="9">
        <v>0.36230000000000001</v>
      </c>
      <c r="E51" s="9">
        <v>566.70000000000005</v>
      </c>
      <c r="F51" s="9">
        <v>1103.5</v>
      </c>
      <c r="G51" s="9">
        <v>571.70000000000005</v>
      </c>
      <c r="H51" s="9">
        <v>1183.9000000000001</v>
      </c>
      <c r="I51" s="9">
        <v>0.7712</v>
      </c>
      <c r="J51" s="9">
        <v>1.3673</v>
      </c>
      <c r="K51" s="12"/>
    </row>
    <row r="52" spans="1:11">
      <c r="A52" s="9">
        <v>1400</v>
      </c>
      <c r="B52" s="9">
        <v>587.25</v>
      </c>
      <c r="C52" s="9">
        <v>2.307E-2</v>
      </c>
      <c r="D52" s="9">
        <v>0.30159999999999998</v>
      </c>
      <c r="E52" s="9">
        <v>592.70000000000005</v>
      </c>
      <c r="F52" s="9">
        <v>1096</v>
      </c>
      <c r="G52" s="9">
        <v>598.6</v>
      </c>
      <c r="H52" s="9">
        <v>1174.0999999999999</v>
      </c>
      <c r="I52" s="9">
        <v>0.7964</v>
      </c>
      <c r="J52" s="9">
        <v>1.3461000000000001</v>
      </c>
      <c r="K52" s="12"/>
    </row>
    <row r="53" spans="1:11">
      <c r="A53" s="9">
        <v>1600</v>
      </c>
      <c r="B53" s="9">
        <v>605.05999999999995</v>
      </c>
      <c r="C53" s="9">
        <v>2.3859999999999999E-2</v>
      </c>
      <c r="D53" s="9">
        <v>0.25519999999999998</v>
      </c>
      <c r="E53" s="9">
        <v>616.9</v>
      </c>
      <c r="F53" s="9">
        <v>1087.4000000000001</v>
      </c>
      <c r="G53" s="9">
        <v>624</v>
      </c>
      <c r="H53" s="9">
        <v>1162.9000000000001</v>
      </c>
      <c r="I53" s="9">
        <v>0.8196</v>
      </c>
      <c r="J53" s="9">
        <v>1.3258000000000001</v>
      </c>
      <c r="K53" s="12"/>
    </row>
    <row r="54" spans="1:11">
      <c r="A54" s="9">
        <v>1800</v>
      </c>
      <c r="B54" s="9">
        <v>621.21</v>
      </c>
      <c r="C54" s="9">
        <v>2.4719999999999999E-2</v>
      </c>
      <c r="D54" s="9" t="s">
        <v>65</v>
      </c>
      <c r="E54" s="9">
        <v>640</v>
      </c>
      <c r="F54" s="9">
        <v>1077.7</v>
      </c>
      <c r="G54" s="9">
        <v>648.29999999999995</v>
      </c>
      <c r="H54" s="9">
        <v>1150.4000000000001</v>
      </c>
      <c r="I54" s="9">
        <v>0.84140000000000004</v>
      </c>
      <c r="J54" s="9">
        <v>1.306</v>
      </c>
      <c r="K54" s="12"/>
    </row>
    <row r="55" spans="1:11">
      <c r="A55" s="9">
        <v>2000</v>
      </c>
      <c r="B55" s="9">
        <v>636</v>
      </c>
      <c r="C55" s="9">
        <v>2.5649999999999999E-2</v>
      </c>
      <c r="D55" s="9">
        <v>0.18812999999999999</v>
      </c>
      <c r="E55" s="9">
        <v>662.4</v>
      </c>
      <c r="F55" s="9">
        <v>1066.5999999999999</v>
      </c>
      <c r="G55" s="9">
        <v>671.9</v>
      </c>
      <c r="H55" s="9">
        <v>1136.3</v>
      </c>
      <c r="I55" s="9">
        <v>0.86229999999999996</v>
      </c>
      <c r="J55" s="9">
        <v>1.2861</v>
      </c>
      <c r="K55" s="12"/>
    </row>
    <row r="56" spans="1:11">
      <c r="A56" s="9">
        <v>2500</v>
      </c>
      <c r="B56" s="9">
        <v>668.31</v>
      </c>
      <c r="C56" s="9">
        <v>2.86E-2</v>
      </c>
      <c r="D56" s="9">
        <v>0.13059000000000001</v>
      </c>
      <c r="E56" s="9">
        <v>717.7</v>
      </c>
      <c r="F56" s="9">
        <v>1031</v>
      </c>
      <c r="G56" s="9">
        <v>730.9</v>
      </c>
      <c r="H56" s="9">
        <v>1091.4000000000001</v>
      </c>
      <c r="I56" s="9">
        <v>0.91310000000000002</v>
      </c>
      <c r="J56" s="9">
        <v>1.2326999999999999</v>
      </c>
      <c r="K56" s="12"/>
    </row>
    <row r="57" spans="1:11">
      <c r="A57" s="9">
        <v>3000</v>
      </c>
      <c r="B57" s="9">
        <v>695.52</v>
      </c>
      <c r="C57" s="9">
        <v>3.431E-2</v>
      </c>
      <c r="D57" s="9">
        <v>8.4040000000000004E-2</v>
      </c>
      <c r="E57" s="9">
        <v>783.4</v>
      </c>
      <c r="F57" s="9">
        <v>968.8</v>
      </c>
      <c r="G57" s="9">
        <v>802.5</v>
      </c>
      <c r="H57" s="9">
        <v>1015.5</v>
      </c>
      <c r="I57" s="9">
        <v>0.97319999999999995</v>
      </c>
      <c r="J57" s="9">
        <v>1.1575</v>
      </c>
      <c r="K57" s="12"/>
    </row>
    <row r="58" spans="1:11">
      <c r="A58" s="17">
        <v>3203.6</v>
      </c>
      <c r="B58" s="17">
        <v>705.44</v>
      </c>
      <c r="C58" s="17">
        <v>5.0529999999999999E-2</v>
      </c>
      <c r="D58" s="17">
        <v>5.0529999999999999E-2</v>
      </c>
      <c r="E58" s="17">
        <v>872.6</v>
      </c>
      <c r="F58" s="17">
        <v>872.6</v>
      </c>
      <c r="G58" s="17">
        <v>902.5</v>
      </c>
      <c r="H58" s="17">
        <v>902.5</v>
      </c>
      <c r="I58" s="17">
        <v>1.0580000000000001</v>
      </c>
      <c r="J58" s="17">
        <v>1.0580000000000001</v>
      </c>
    </row>
  </sheetData>
  <customSheetViews>
    <customSheetView guid="{E7ACAE69-9EF1-4C13-8DE7-715E540F83CD}" state="hidden">
      <selection activeCell="Q36" sqref="Q36"/>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K15"/>
  <sheetViews>
    <sheetView zoomScaleNormal="100" workbookViewId="0">
      <selection activeCell="G7" sqref="G7"/>
    </sheetView>
  </sheetViews>
  <sheetFormatPr defaultRowHeight="12.75"/>
  <cols>
    <col min="1" max="1" width="3" style="64" customWidth="1"/>
    <col min="2" max="2" width="19" style="64" bestFit="1" customWidth="1"/>
    <col min="3" max="3" width="8.85546875" style="64" bestFit="1" customWidth="1"/>
    <col min="4" max="4" width="11.85546875" style="64" bestFit="1" customWidth="1"/>
    <col min="5" max="5" width="4.42578125" style="64" customWidth="1"/>
    <col min="6" max="6" width="30" style="64" bestFit="1" customWidth="1"/>
    <col min="7" max="7" width="12.28515625" style="64" bestFit="1" customWidth="1"/>
    <col min="8" max="8" width="7.140625" style="64" bestFit="1" customWidth="1"/>
    <col min="9" max="9" width="12.85546875" style="64" customWidth="1"/>
    <col min="10" max="16384" width="9.140625" style="64"/>
  </cols>
  <sheetData>
    <row r="1" spans="2:11" ht="13.5" thickBot="1"/>
    <row r="2" spans="2:11" ht="39" thickBot="1">
      <c r="B2" s="270" t="s">
        <v>15</v>
      </c>
      <c r="C2" s="268" t="s">
        <v>120</v>
      </c>
      <c r="D2" s="269" t="s">
        <v>121</v>
      </c>
      <c r="E2" s="65"/>
      <c r="F2" s="593" t="s">
        <v>114</v>
      </c>
      <c r="G2" s="594"/>
      <c r="H2" s="595"/>
      <c r="I2" s="65"/>
      <c r="J2" s="65"/>
    </row>
    <row r="3" spans="2:11" s="267" customFormat="1">
      <c r="B3" s="399" t="str">
        <f>Baseline!D3</f>
        <v xml:space="preserve">Boiler </v>
      </c>
      <c r="C3" s="476">
        <f>Baseline!J28/100000</f>
        <v>0</v>
      </c>
      <c r="D3" s="477">
        <f>Proposed!J28/100000</f>
        <v>0</v>
      </c>
      <c r="E3" s="265"/>
      <c r="F3" s="283" t="s">
        <v>122</v>
      </c>
      <c r="G3" s="483">
        <f>'Measure Savings'!C7-'Measure Savings'!D7</f>
        <v>0</v>
      </c>
      <c r="H3" s="284" t="s">
        <v>20</v>
      </c>
      <c r="I3" s="266"/>
      <c r="J3" s="266"/>
    </row>
    <row r="4" spans="2:11">
      <c r="B4" s="400" t="str">
        <f>Baseline!K3</f>
        <v xml:space="preserve">Boiler </v>
      </c>
      <c r="C4" s="478">
        <f>Baseline!Q28/100000</f>
        <v>0</v>
      </c>
      <c r="D4" s="479">
        <f>Proposed!Q28/100000</f>
        <v>0</v>
      </c>
      <c r="E4" s="222"/>
      <c r="F4" s="285" t="s">
        <v>104</v>
      </c>
      <c r="G4" s="484" t="e">
        <f>(C7-D7)/C7</f>
        <v>#DIV/0!</v>
      </c>
      <c r="H4" s="286" t="s">
        <v>116</v>
      </c>
      <c r="I4" s="65"/>
      <c r="J4" s="65"/>
    </row>
    <row r="5" spans="2:11">
      <c r="B5" s="400" t="str">
        <f>Baseline!R3</f>
        <v xml:space="preserve">Boiler </v>
      </c>
      <c r="C5" s="478">
        <f>Baseline!X28/100000</f>
        <v>0</v>
      </c>
      <c r="D5" s="479">
        <f>Proposed!X28/100000</f>
        <v>0</v>
      </c>
      <c r="E5" s="417"/>
      <c r="F5" s="287" t="s">
        <v>93</v>
      </c>
      <c r="G5" s="485">
        <f>'Utility Data'!C23</f>
        <v>0</v>
      </c>
      <c r="H5" s="286" t="s">
        <v>115</v>
      </c>
      <c r="I5" s="65"/>
      <c r="J5" s="65"/>
    </row>
    <row r="6" spans="2:11" ht="13.5" thickBot="1">
      <c r="B6" s="401" t="str">
        <f>Baseline!Y3</f>
        <v xml:space="preserve">Boiler </v>
      </c>
      <c r="C6" s="480">
        <f>Baseline!AE28/10^5</f>
        <v>0</v>
      </c>
      <c r="D6" s="479">
        <f>Proposed!AE28/10^5</f>
        <v>0</v>
      </c>
      <c r="E6" s="417"/>
      <c r="F6" s="287" t="s">
        <v>123</v>
      </c>
      <c r="G6" s="486">
        <f>G3*G5</f>
        <v>0</v>
      </c>
      <c r="H6" s="257" t="s">
        <v>115</v>
      </c>
      <c r="I6" s="65"/>
      <c r="J6" s="65"/>
    </row>
    <row r="7" spans="2:11" ht="13.5" thickBot="1">
      <c r="B7" s="66" t="s">
        <v>67</v>
      </c>
      <c r="C7" s="481">
        <f>SUM(C3:C6)</f>
        <v>0</v>
      </c>
      <c r="D7" s="482">
        <f>SUM(D3:D6)</f>
        <v>0</v>
      </c>
      <c r="E7" s="417"/>
      <c r="F7" s="287" t="s">
        <v>94</v>
      </c>
      <c r="G7" s="351"/>
      <c r="H7" s="257" t="s">
        <v>115</v>
      </c>
      <c r="I7" s="65"/>
      <c r="J7" s="65"/>
    </row>
    <row r="8" spans="2:11">
      <c r="B8" s="1"/>
      <c r="C8" s="68"/>
      <c r="D8" s="68"/>
      <c r="E8" s="417"/>
      <c r="F8" s="287" t="s">
        <v>95</v>
      </c>
      <c r="G8" s="487">
        <f>IF(AND(G3&gt;500000,G3&lt;G7*0.5),500000,IF(AND(G3&lt;=0.5*G7,G3&lt;=15000),G3*0.75,IF(AND(G3&lt;=0.5*G7,G3&gt;=15000),G3,G7*0.5)))</f>
        <v>0</v>
      </c>
      <c r="H8" s="288" t="s">
        <v>115</v>
      </c>
      <c r="I8" s="65"/>
      <c r="J8" s="65"/>
    </row>
    <row r="9" spans="2:11">
      <c r="E9" s="1"/>
      <c r="F9" s="285" t="s">
        <v>125</v>
      </c>
      <c r="G9" s="488" t="e">
        <f>G7/G6</f>
        <v>#DIV/0!</v>
      </c>
      <c r="H9" s="288" t="s">
        <v>117</v>
      </c>
      <c r="I9" s="67"/>
      <c r="J9" s="65"/>
      <c r="K9" s="65"/>
    </row>
    <row r="10" spans="2:11" ht="13.5" thickBot="1">
      <c r="F10" s="289" t="s">
        <v>124</v>
      </c>
      <c r="G10" s="489" t="e">
        <f>(G7-G8)/G6</f>
        <v>#DIV/0!</v>
      </c>
      <c r="H10" s="282" t="s">
        <v>117</v>
      </c>
    </row>
    <row r="11" spans="2:11" ht="39" customHeight="1"/>
    <row r="12" spans="2:11" ht="13.5" customHeight="1">
      <c r="G12" s="398"/>
    </row>
    <row r="13" spans="2:11">
      <c r="G13" s="398"/>
    </row>
    <row r="14" spans="2:11">
      <c r="G14" s="398"/>
    </row>
    <row r="15" spans="2:11">
      <c r="G15" s="398"/>
    </row>
  </sheetData>
  <sheetProtection password="8A33" sheet="1" objects="1" scenarios="1"/>
  <protectedRanges>
    <protectedRange sqref="G7" name="Implementation Cost"/>
  </protectedRanges>
  <customSheetViews>
    <customSheetView guid="{E7ACAE69-9EF1-4C13-8DE7-715E540F83CD}">
      <selection activeCell="G9" sqref="G9"/>
      <pageMargins left="0.7" right="0.7" top="0.75" bottom="0.75" header="0.3" footer="0.3"/>
      <pageSetup orientation="portrait" r:id="rId1"/>
    </customSheetView>
  </customSheetViews>
  <mergeCells count="1">
    <mergeCell ref="F2:H2"/>
  </mergeCells>
  <conditionalFormatting sqref="G7">
    <cfRule type="expression" dxfId="204" priority="1">
      <formula>G7=""</formula>
    </cfRule>
  </conditionalFormatting>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B105"/>
  <sheetViews>
    <sheetView zoomScaleNormal="100" workbookViewId="0">
      <selection activeCell="B6" sqref="B6"/>
    </sheetView>
  </sheetViews>
  <sheetFormatPr defaultRowHeight="12.75"/>
  <cols>
    <col min="1" max="1" width="5.42578125" style="354" customWidth="1"/>
    <col min="2" max="2" width="27" style="354" bestFit="1" customWidth="1"/>
    <col min="3" max="3" width="15.5703125" style="354" bestFit="1" customWidth="1"/>
    <col min="4" max="4" width="16.7109375" style="354" bestFit="1" customWidth="1"/>
    <col min="5" max="5" width="20.28515625" style="354" bestFit="1" customWidth="1"/>
    <col min="6" max="6" width="13.5703125" style="354" bestFit="1" customWidth="1"/>
    <col min="7" max="7" width="14.5703125" style="354" bestFit="1" customWidth="1"/>
    <col min="8" max="8" width="19.28515625" style="354" bestFit="1" customWidth="1"/>
    <col min="9" max="10" width="20.7109375" style="354" bestFit="1" customWidth="1"/>
    <col min="11" max="12" width="19.28515625" style="354" bestFit="1" customWidth="1"/>
    <col min="13" max="13" width="14.5703125" style="354" bestFit="1" customWidth="1"/>
    <col min="14" max="14" width="20.7109375" style="354" bestFit="1" customWidth="1"/>
    <col min="15" max="24" width="9.140625" style="354"/>
    <col min="25" max="26" width="9.140625" style="354" customWidth="1"/>
    <col min="27" max="27" width="9.140625" style="354" hidden="1" customWidth="1"/>
    <col min="28" max="28" width="0" style="354" hidden="1" customWidth="1"/>
    <col min="29" max="16384" width="9.140625" style="354"/>
  </cols>
  <sheetData>
    <row r="1" spans="2:28" ht="25.5" customHeight="1" thickBot="1"/>
    <row r="2" spans="2:28" ht="13.5" thickBot="1">
      <c r="B2" s="352" t="s">
        <v>101</v>
      </c>
      <c r="C2" s="353" t="s">
        <v>78</v>
      </c>
    </row>
    <row r="3" spans="2:28" ht="25.5" customHeight="1" thickBot="1">
      <c r="AA3" s="354" t="s">
        <v>76</v>
      </c>
    </row>
    <row r="4" spans="2:28" ht="15.75" thickBot="1">
      <c r="B4" s="596" t="s">
        <v>23</v>
      </c>
      <c r="C4" s="597"/>
      <c r="D4" s="597"/>
      <c r="E4" s="598"/>
      <c r="AA4" s="354" t="s">
        <v>77</v>
      </c>
    </row>
    <row r="5" spans="2:28" ht="13.5" thickBot="1">
      <c r="B5" s="355" t="s">
        <v>148</v>
      </c>
      <c r="C5" s="356" t="s">
        <v>66</v>
      </c>
      <c r="D5" s="356" t="s">
        <v>140</v>
      </c>
      <c r="E5" s="357" t="s">
        <v>149</v>
      </c>
      <c r="AB5" s="354" t="s">
        <v>18</v>
      </c>
    </row>
    <row r="6" spans="2:28">
      <c r="B6" s="358"/>
      <c r="C6" s="359"/>
      <c r="D6" s="359"/>
      <c r="E6" s="395"/>
      <c r="Q6" s="413"/>
      <c r="R6" s="413"/>
      <c r="S6" s="413"/>
      <c r="T6" s="413"/>
      <c r="U6" s="413"/>
      <c r="V6" s="413"/>
      <c r="W6" s="413"/>
      <c r="X6" s="413"/>
      <c r="Y6" s="413"/>
      <c r="AB6" s="354" t="s">
        <v>19</v>
      </c>
    </row>
    <row r="7" spans="2:28">
      <c r="B7" s="361"/>
      <c r="C7" s="362"/>
      <c r="D7" s="362"/>
      <c r="E7" s="396"/>
      <c r="Q7" s="413"/>
      <c r="R7" s="413"/>
      <c r="S7" s="413"/>
      <c r="T7" s="413"/>
      <c r="U7" s="413"/>
      <c r="V7" s="413"/>
      <c r="W7" s="413"/>
      <c r="X7" s="413"/>
      <c r="Y7" s="413"/>
      <c r="AB7" s="354" t="s">
        <v>21</v>
      </c>
    </row>
    <row r="8" spans="2:28">
      <c r="B8" s="361"/>
      <c r="C8" s="362"/>
      <c r="D8" s="362"/>
      <c r="E8" s="396"/>
      <c r="Q8" s="413"/>
      <c r="R8" s="413"/>
      <c r="S8" s="413"/>
      <c r="T8" s="413"/>
      <c r="U8" s="413"/>
      <c r="V8" s="413"/>
      <c r="W8" s="413"/>
      <c r="X8" s="413"/>
      <c r="Y8" s="413"/>
      <c r="AB8" s="354" t="s">
        <v>81</v>
      </c>
    </row>
    <row r="9" spans="2:28" ht="13.5" thickBot="1">
      <c r="B9" s="364"/>
      <c r="C9" s="365"/>
      <c r="D9" s="365"/>
      <c r="E9" s="397"/>
      <c r="Q9" s="413"/>
      <c r="R9" s="413"/>
      <c r="S9" s="413"/>
      <c r="T9" s="413"/>
      <c r="U9" s="413"/>
      <c r="V9" s="413"/>
      <c r="W9" s="413"/>
      <c r="X9" s="413"/>
      <c r="Y9" s="413"/>
      <c r="AB9" s="354" t="s">
        <v>97</v>
      </c>
    </row>
    <row r="10" spans="2:28" ht="27" customHeight="1" thickBot="1">
      <c r="P10" s="413"/>
      <c r="Q10" s="413"/>
      <c r="R10" s="413"/>
      <c r="S10" s="413"/>
      <c r="T10" s="413"/>
      <c r="U10" s="413"/>
      <c r="V10" s="413"/>
      <c r="W10" s="413"/>
      <c r="X10" s="413"/>
      <c r="AA10" s="354" t="s">
        <v>132</v>
      </c>
    </row>
    <row r="11" spans="2:28" ht="15.75" thickBot="1">
      <c r="B11" s="596" t="s">
        <v>24</v>
      </c>
      <c r="C11" s="597"/>
      <c r="D11" s="597"/>
      <c r="E11" s="598"/>
      <c r="P11" s="413"/>
      <c r="Q11" s="413"/>
      <c r="R11" s="413"/>
      <c r="S11" s="413"/>
      <c r="T11" s="413"/>
      <c r="U11" s="413"/>
      <c r="V11" s="413"/>
      <c r="W11" s="413"/>
      <c r="X11" s="413"/>
      <c r="AA11" s="354" t="s">
        <v>133</v>
      </c>
    </row>
    <row r="12" spans="2:28" ht="13.5" thickBot="1">
      <c r="B12" s="355" t="s">
        <v>148</v>
      </c>
      <c r="C12" s="356" t="s">
        <v>66</v>
      </c>
      <c r="D12" s="356" t="s">
        <v>140</v>
      </c>
      <c r="E12" s="357" t="s">
        <v>149</v>
      </c>
      <c r="Q12" s="413"/>
      <c r="R12" s="413"/>
      <c r="S12" s="413"/>
      <c r="T12" s="413"/>
      <c r="U12" s="413"/>
      <c r="V12" s="413"/>
      <c r="W12" s="413"/>
      <c r="X12" s="413"/>
      <c r="Y12" s="413"/>
      <c r="AA12" s="354" t="s">
        <v>141</v>
      </c>
    </row>
    <row r="13" spans="2:28">
      <c r="B13" s="410"/>
      <c r="C13" s="359"/>
      <c r="D13" s="359"/>
      <c r="E13" s="402"/>
      <c r="P13" s="413"/>
      <c r="Q13" s="413"/>
      <c r="R13" s="413"/>
      <c r="S13" s="413"/>
      <c r="T13" s="413"/>
      <c r="U13" s="413"/>
      <c r="V13" s="413"/>
      <c r="W13" s="413"/>
      <c r="X13" s="413"/>
      <c r="AA13" s="354" t="s">
        <v>139</v>
      </c>
    </row>
    <row r="14" spans="2:28">
      <c r="B14" s="371"/>
      <c r="C14" s="362"/>
      <c r="D14" s="362"/>
      <c r="E14" s="403"/>
      <c r="P14" s="413"/>
      <c r="Q14" s="413"/>
      <c r="R14" s="413"/>
      <c r="S14" s="413"/>
      <c r="T14" s="413"/>
      <c r="U14" s="413"/>
      <c r="V14" s="413"/>
      <c r="W14" s="413"/>
      <c r="X14" s="413"/>
    </row>
    <row r="15" spans="2:28">
      <c r="B15" s="371"/>
      <c r="C15" s="362"/>
      <c r="D15" s="362"/>
      <c r="E15" s="403"/>
      <c r="P15" s="413"/>
      <c r="Q15" s="413"/>
      <c r="R15" s="413"/>
      <c r="S15" s="413"/>
      <c r="T15" s="413"/>
      <c r="U15" s="413"/>
      <c r="V15" s="413"/>
      <c r="W15" s="413"/>
    </row>
    <row r="16" spans="2:28" ht="13.5" thickBot="1">
      <c r="B16" s="372"/>
      <c r="C16" s="365"/>
      <c r="D16" s="365"/>
      <c r="E16" s="404"/>
      <c r="P16" s="413"/>
      <c r="Q16" s="413"/>
      <c r="R16" s="413"/>
      <c r="S16" s="413"/>
      <c r="T16" s="413"/>
      <c r="U16" s="413"/>
      <c r="V16" s="413"/>
      <c r="W16" s="413"/>
    </row>
    <row r="17" spans="2:23" ht="24.75" customHeight="1" thickBot="1">
      <c r="O17" s="413"/>
      <c r="P17" s="413"/>
      <c r="Q17" s="413"/>
      <c r="R17" s="413"/>
      <c r="S17" s="413"/>
      <c r="T17" s="413"/>
      <c r="U17" s="413"/>
      <c r="V17" s="413"/>
      <c r="W17" s="413"/>
    </row>
    <row r="18" spans="2:23" ht="15.75" thickBot="1">
      <c r="B18" s="596" t="s">
        <v>135</v>
      </c>
      <c r="C18" s="598"/>
      <c r="D18" s="367"/>
      <c r="O18" s="413"/>
      <c r="P18" s="413"/>
      <c r="Q18" s="413"/>
      <c r="R18" s="413"/>
      <c r="S18" s="413"/>
      <c r="T18" s="413"/>
      <c r="U18" s="413"/>
      <c r="V18" s="413"/>
      <c r="W18" s="413"/>
    </row>
    <row r="19" spans="2:23" ht="13.5" thickBot="1">
      <c r="B19" s="611" t="s">
        <v>23</v>
      </c>
      <c r="C19" s="612"/>
      <c r="D19" s="413"/>
      <c r="O19" s="413"/>
      <c r="P19" s="413"/>
      <c r="Q19" s="413"/>
      <c r="R19" s="413"/>
      <c r="S19" s="413"/>
      <c r="T19" s="413"/>
      <c r="U19" s="413"/>
      <c r="V19" s="413"/>
      <c r="W19" s="413"/>
    </row>
    <row r="20" spans="2:23">
      <c r="B20" s="368" t="str">
        <f>"# Turndown Steps Boiler: "&amp;B6</f>
        <v xml:space="preserve"># Turndown Steps Boiler: </v>
      </c>
      <c r="C20" s="369"/>
      <c r="D20" s="413"/>
      <c r="O20" s="615"/>
      <c r="P20" s="615"/>
      <c r="Q20" s="615"/>
      <c r="R20" s="615"/>
      <c r="S20" s="615"/>
      <c r="T20" s="615"/>
      <c r="U20" s="615"/>
      <c r="V20" s="615"/>
      <c r="W20" s="413"/>
    </row>
    <row r="21" spans="2:23">
      <c r="B21" s="368" t="str">
        <f t="shared" ref="B21:B23" si="0">"# Turndown Steps Boiler: "&amp;B7</f>
        <v xml:space="preserve"># Turndown Steps Boiler: </v>
      </c>
      <c r="C21" s="369"/>
      <c r="D21" s="413"/>
      <c r="O21" s="615"/>
      <c r="P21" s="615"/>
      <c r="Q21" s="615"/>
      <c r="R21" s="615"/>
      <c r="S21" s="615"/>
      <c r="T21" s="615"/>
      <c r="U21" s="615"/>
      <c r="V21" s="615"/>
      <c r="W21" s="413"/>
    </row>
    <row r="22" spans="2:23">
      <c r="B22" s="368" t="str">
        <f t="shared" si="0"/>
        <v xml:space="preserve"># Turndown Steps Boiler: </v>
      </c>
      <c r="C22" s="369"/>
      <c r="D22" s="413"/>
      <c r="O22" s="413"/>
      <c r="P22" s="413"/>
      <c r="Q22" s="413"/>
      <c r="R22" s="413"/>
      <c r="S22" s="413"/>
      <c r="T22" s="413"/>
      <c r="U22" s="413"/>
      <c r="V22" s="413"/>
      <c r="W22" s="413"/>
    </row>
    <row r="23" spans="2:23" ht="13.5" thickBot="1">
      <c r="B23" s="368" t="str">
        <f t="shared" si="0"/>
        <v xml:space="preserve"># Turndown Steps Boiler: </v>
      </c>
      <c r="C23" s="369"/>
      <c r="D23" s="413"/>
      <c r="O23" s="413"/>
      <c r="P23" s="490"/>
      <c r="Q23" s="491"/>
      <c r="R23" s="491"/>
      <c r="S23" s="413"/>
      <c r="T23" s="492"/>
      <c r="U23" s="413"/>
      <c r="V23" s="413"/>
      <c r="W23" s="413"/>
    </row>
    <row r="24" spans="2:23" ht="13.5" thickBot="1">
      <c r="B24" s="613" t="s">
        <v>134</v>
      </c>
      <c r="C24" s="614"/>
      <c r="D24" s="413"/>
      <c r="O24" s="490"/>
      <c r="P24" s="491"/>
      <c r="Q24" s="491"/>
      <c r="R24" s="413"/>
      <c r="S24" s="492"/>
      <c r="T24" s="413"/>
      <c r="U24" s="413"/>
      <c r="V24" s="413"/>
    </row>
    <row r="25" spans="2:23">
      <c r="B25" s="410" t="str">
        <f>"O2 Trim Boiler: "&amp;B13</f>
        <v xml:space="preserve">O2 Trim Boiler: </v>
      </c>
      <c r="C25" s="360"/>
      <c r="O25" s="413"/>
      <c r="P25" s="490"/>
      <c r="Q25" s="491"/>
      <c r="R25" s="491"/>
      <c r="S25" s="413"/>
      <c r="T25" s="492"/>
      <c r="U25" s="413"/>
      <c r="V25" s="413"/>
      <c r="W25" s="413"/>
    </row>
    <row r="26" spans="2:23">
      <c r="B26" s="371" t="str">
        <f t="shared" ref="B26:B28" si="1">"O2 Trim Boiler: "&amp;B14</f>
        <v xml:space="preserve">O2 Trim Boiler: </v>
      </c>
      <c r="C26" s="363"/>
      <c r="O26" s="413"/>
      <c r="P26" s="490"/>
      <c r="Q26" s="491"/>
      <c r="R26" s="491"/>
      <c r="S26" s="413"/>
      <c r="T26" s="492"/>
      <c r="U26" s="413"/>
      <c r="V26" s="413"/>
      <c r="W26" s="413"/>
    </row>
    <row r="27" spans="2:23">
      <c r="B27" s="371" t="str">
        <f t="shared" si="1"/>
        <v xml:space="preserve">O2 Trim Boiler: </v>
      </c>
      <c r="C27" s="363"/>
      <c r="O27" s="413"/>
      <c r="P27" s="490"/>
      <c r="Q27" s="491"/>
      <c r="R27" s="491"/>
      <c r="S27" s="413"/>
      <c r="T27" s="492"/>
      <c r="U27" s="413"/>
      <c r="V27" s="413"/>
      <c r="W27" s="413"/>
    </row>
    <row r="28" spans="2:23">
      <c r="B28" s="371" t="str">
        <f t="shared" si="1"/>
        <v xml:space="preserve">O2 Trim Boiler: </v>
      </c>
      <c r="C28" s="363"/>
      <c r="O28" s="413"/>
      <c r="P28" s="490"/>
      <c r="Q28" s="491"/>
      <c r="R28" s="491"/>
      <c r="S28" s="413"/>
      <c r="T28" s="492"/>
      <c r="U28" s="413"/>
      <c r="V28" s="413"/>
      <c r="W28" s="413"/>
    </row>
    <row r="29" spans="2:23">
      <c r="B29" s="371" t="str">
        <f>"Burner for Boiler: "&amp;B13</f>
        <v xml:space="preserve">Burner for Boiler: </v>
      </c>
      <c r="C29" s="363"/>
      <c r="O29" s="413"/>
      <c r="P29" s="490"/>
      <c r="Q29" s="491"/>
      <c r="R29" s="491"/>
      <c r="S29" s="413"/>
      <c r="T29" s="492"/>
      <c r="U29" s="413"/>
      <c r="V29" s="413"/>
      <c r="W29" s="413"/>
    </row>
    <row r="30" spans="2:23">
      <c r="B30" s="371" t="str">
        <f t="shared" ref="B30:B32" si="2">"Burner for Boiler: "&amp;B14</f>
        <v xml:space="preserve">Burner for Boiler: </v>
      </c>
      <c r="C30" s="363"/>
      <c r="O30" s="413"/>
      <c r="P30" s="490"/>
      <c r="Q30" s="491"/>
      <c r="R30" s="491"/>
      <c r="S30" s="413"/>
      <c r="T30" s="492"/>
      <c r="U30" s="413"/>
      <c r="V30" s="413"/>
      <c r="W30" s="413"/>
    </row>
    <row r="31" spans="2:23">
      <c r="B31" s="371" t="str">
        <f t="shared" si="2"/>
        <v xml:space="preserve">Burner for Boiler: </v>
      </c>
      <c r="C31" s="363"/>
      <c r="O31" s="413"/>
      <c r="P31" s="490"/>
      <c r="Q31" s="491"/>
      <c r="R31" s="491"/>
      <c r="S31" s="413"/>
      <c r="T31" s="492"/>
      <c r="U31" s="413"/>
      <c r="V31" s="413"/>
      <c r="W31" s="413"/>
    </row>
    <row r="32" spans="2:23">
      <c r="B32" s="371" t="str">
        <f t="shared" si="2"/>
        <v xml:space="preserve">Burner for Boiler: </v>
      </c>
      <c r="C32" s="363"/>
      <c r="O32" s="413"/>
      <c r="P32" s="413"/>
      <c r="Q32" s="413"/>
      <c r="R32" s="413"/>
      <c r="S32" s="413"/>
      <c r="T32" s="413"/>
      <c r="U32" s="413"/>
      <c r="V32" s="413"/>
      <c r="W32" s="413"/>
    </row>
    <row r="33" spans="2:23">
      <c r="B33" s="371" t="str">
        <f>"# Turndown Steps Boiler: "&amp;B13</f>
        <v xml:space="preserve"># Turndown Steps Boiler: </v>
      </c>
      <c r="C33" s="363"/>
      <c r="O33" s="413"/>
      <c r="P33" s="413"/>
      <c r="Q33" s="413"/>
      <c r="R33" s="413"/>
      <c r="S33" s="413"/>
      <c r="T33" s="413"/>
      <c r="U33" s="413"/>
      <c r="V33" s="413"/>
      <c r="W33" s="413"/>
    </row>
    <row r="34" spans="2:23">
      <c r="B34" s="371" t="str">
        <f t="shared" ref="B34:B36" si="3">"# Turndown Steps Boiler: "&amp;B14</f>
        <v xml:space="preserve"># Turndown Steps Boiler: </v>
      </c>
      <c r="C34" s="363"/>
      <c r="O34" s="413"/>
      <c r="P34" s="413"/>
      <c r="Q34" s="413"/>
      <c r="R34" s="413"/>
      <c r="S34" s="413"/>
      <c r="T34" s="413"/>
      <c r="U34" s="413"/>
      <c r="V34" s="413"/>
      <c r="W34" s="413"/>
    </row>
    <row r="35" spans="2:23">
      <c r="B35" s="371" t="str">
        <f t="shared" si="3"/>
        <v xml:space="preserve"># Turndown Steps Boiler: </v>
      </c>
      <c r="C35" s="363"/>
      <c r="O35" s="413"/>
      <c r="P35" s="413"/>
      <c r="Q35" s="413"/>
      <c r="R35" s="413"/>
      <c r="S35" s="413"/>
      <c r="T35" s="413"/>
      <c r="U35" s="413"/>
      <c r="V35" s="413"/>
      <c r="W35" s="413"/>
    </row>
    <row r="36" spans="2:23" ht="13.5" thickBot="1">
      <c r="B36" s="372" t="str">
        <f t="shared" si="3"/>
        <v xml:space="preserve"># Turndown Steps Boiler: </v>
      </c>
      <c r="C36" s="366"/>
      <c r="O36" s="413"/>
      <c r="P36" s="413"/>
      <c r="Q36" s="413"/>
      <c r="R36" s="413"/>
      <c r="S36" s="413"/>
      <c r="T36" s="413"/>
      <c r="U36" s="413"/>
      <c r="V36" s="413"/>
      <c r="W36" s="413"/>
    </row>
    <row r="37" spans="2:23" ht="25.5" customHeight="1" thickBot="1">
      <c r="O37" s="413"/>
      <c r="P37" s="413"/>
      <c r="Q37" s="413"/>
      <c r="R37" s="413"/>
      <c r="S37" s="413"/>
      <c r="T37" s="413"/>
      <c r="U37" s="413"/>
      <c r="V37" s="413"/>
      <c r="W37" s="413"/>
    </row>
    <row r="38" spans="2:23" ht="15.75" thickBot="1">
      <c r="B38" s="596" t="s">
        <v>80</v>
      </c>
      <c r="C38" s="598"/>
      <c r="D38" s="413"/>
      <c r="O38" s="413"/>
      <c r="P38" s="413"/>
      <c r="Q38" s="413"/>
      <c r="R38" s="413"/>
      <c r="S38" s="413"/>
      <c r="T38" s="413"/>
      <c r="U38" s="413"/>
      <c r="V38" s="413"/>
      <c r="W38" s="413"/>
    </row>
    <row r="39" spans="2:23">
      <c r="B39" s="368" t="s">
        <v>128</v>
      </c>
      <c r="C39" s="474">
        <f>'Utility Data'!D21</f>
        <v>0</v>
      </c>
      <c r="D39" s="413"/>
      <c r="O39" s="413"/>
      <c r="P39" s="413"/>
      <c r="Q39" s="413"/>
      <c r="R39" s="413"/>
      <c r="S39" s="413"/>
      <c r="T39" s="413"/>
      <c r="U39" s="413"/>
      <c r="V39" s="413"/>
      <c r="W39" s="413"/>
    </row>
    <row r="40" spans="2:23">
      <c r="B40" s="368" t="s">
        <v>130</v>
      </c>
      <c r="C40" s="373"/>
      <c r="O40" s="413"/>
      <c r="P40" s="413"/>
      <c r="Q40" s="413"/>
      <c r="R40" s="413"/>
      <c r="S40" s="413"/>
      <c r="T40" s="413"/>
      <c r="U40" s="413"/>
      <c r="V40" s="413"/>
    </row>
    <row r="41" spans="2:23" ht="13.5" thickBot="1">
      <c r="B41" s="374" t="s">
        <v>129</v>
      </c>
      <c r="C41" s="475">
        <f>C40*C39</f>
        <v>0</v>
      </c>
      <c r="O41" s="413"/>
      <c r="P41" s="413"/>
      <c r="Q41" s="413"/>
      <c r="R41" s="413"/>
      <c r="S41" s="413"/>
      <c r="T41" s="413"/>
      <c r="U41" s="413"/>
      <c r="V41" s="413"/>
      <c r="W41" s="413"/>
    </row>
    <row r="42" spans="2:23" ht="25.5" customHeight="1" thickBot="1"/>
    <row r="43" spans="2:23" ht="15.75" thickBot="1">
      <c r="B43" s="608" t="s">
        <v>74</v>
      </c>
      <c r="C43" s="609"/>
      <c r="D43" s="609"/>
      <c r="E43" s="610"/>
    </row>
    <row r="44" spans="2:23" ht="13.5" thickBot="1">
      <c r="B44" s="375" t="s">
        <v>15</v>
      </c>
      <c r="C44" s="358" t="s">
        <v>107</v>
      </c>
      <c r="D44" s="411" t="s">
        <v>105</v>
      </c>
      <c r="E44" s="376" t="s">
        <v>106</v>
      </c>
    </row>
    <row r="45" spans="2:23">
      <c r="B45" s="410" t="str">
        <f>"Baseline Boiler: "&amp;B6</f>
        <v xml:space="preserve">Baseline Boiler: </v>
      </c>
      <c r="C45" s="410"/>
      <c r="D45" s="359"/>
      <c r="E45" s="412"/>
      <c r="F45" s="493"/>
      <c r="G45" s="493"/>
      <c r="H45" s="494"/>
      <c r="I45" s="495"/>
    </row>
    <row r="46" spans="2:23">
      <c r="B46" s="371" t="str">
        <f t="shared" ref="B46:B48" si="4">"Baseline Boiler: "&amp;B7</f>
        <v xml:space="preserve">Baseline Boiler: </v>
      </c>
      <c r="C46" s="371"/>
      <c r="D46" s="362"/>
      <c r="E46" s="377"/>
      <c r="F46" s="493"/>
      <c r="G46" s="493"/>
      <c r="H46" s="494"/>
      <c r="I46" s="495"/>
    </row>
    <row r="47" spans="2:23">
      <c r="B47" s="371" t="str">
        <f t="shared" si="4"/>
        <v xml:space="preserve">Baseline Boiler: </v>
      </c>
      <c r="C47" s="371"/>
      <c r="D47" s="362"/>
      <c r="E47" s="377"/>
    </row>
    <row r="48" spans="2:23" ht="13.5" thickBot="1">
      <c r="B48" s="372" t="str">
        <f t="shared" si="4"/>
        <v xml:space="preserve">Baseline Boiler: </v>
      </c>
      <c r="C48" s="372"/>
      <c r="D48" s="365"/>
      <c r="E48" s="414"/>
    </row>
    <row r="49" spans="2:5" ht="25.5" customHeight="1" thickBot="1">
      <c r="B49" s="413"/>
      <c r="C49" s="378"/>
      <c r="D49" s="378"/>
      <c r="E49" s="378"/>
    </row>
    <row r="50" spans="2:5" ht="15.75" thickBot="1">
      <c r="B50" s="596" t="s">
        <v>127</v>
      </c>
      <c r="C50" s="597"/>
      <c r="D50" s="598"/>
      <c r="E50" s="378"/>
    </row>
    <row r="51" spans="2:5" ht="13.5" thickBot="1">
      <c r="B51" s="368" t="s">
        <v>15</v>
      </c>
      <c r="C51" s="361" t="str">
        <f>IF(D6="Steam","Steam Pressure",IF(D6="Hot Water","Hot Water",""))&amp;" Setpoint"</f>
        <v xml:space="preserve"> Setpoint</v>
      </c>
      <c r="D51" s="363" t="s">
        <v>144</v>
      </c>
    </row>
    <row r="52" spans="2:5">
      <c r="B52" s="410" t="str">
        <f>"Baseline Boiler: "&amp;B6</f>
        <v xml:space="preserve">Baseline Boiler: </v>
      </c>
      <c r="C52" s="410"/>
      <c r="D52" s="360"/>
    </row>
    <row r="53" spans="2:5">
      <c r="B53" s="371" t="str">
        <f>"Baseline Boiler: "&amp;B7</f>
        <v xml:space="preserve">Baseline Boiler: </v>
      </c>
      <c r="C53" s="371"/>
      <c r="D53" s="363"/>
    </row>
    <row r="54" spans="2:5">
      <c r="B54" s="371" t="str">
        <f>"Baseline Boiler: "&amp;B8</f>
        <v xml:space="preserve">Baseline Boiler: </v>
      </c>
      <c r="C54" s="371"/>
      <c r="D54" s="363"/>
    </row>
    <row r="55" spans="2:5" ht="13.5" thickBot="1">
      <c r="B55" s="372" t="str">
        <f>"Baseline Boiler: "&amp;B9</f>
        <v xml:space="preserve">Baseline Boiler: </v>
      </c>
      <c r="C55" s="372"/>
      <c r="D55" s="366"/>
    </row>
    <row r="56" spans="2:5" ht="27" customHeight="1" thickBot="1"/>
    <row r="57" spans="2:5" ht="15.75" thickBot="1">
      <c r="B57" s="616" t="s">
        <v>102</v>
      </c>
      <c r="C57" s="617"/>
      <c r="D57" s="617"/>
      <c r="E57" s="618"/>
    </row>
    <row r="58" spans="2:5" ht="13.5" thickBot="1">
      <c r="B58" s="599" t="str">
        <f>"Baseline Boiler: "&amp;B6</f>
        <v xml:space="preserve">Baseline Boiler: </v>
      </c>
      <c r="C58" s="600"/>
      <c r="D58" s="600"/>
      <c r="E58" s="601"/>
    </row>
    <row r="59" spans="2:5" ht="13.5" thickBot="1">
      <c r="B59" s="379" t="s">
        <v>79</v>
      </c>
      <c r="C59" s="356" t="s">
        <v>150</v>
      </c>
      <c r="D59" s="380" t="s">
        <v>136</v>
      </c>
      <c r="E59" s="381" t="s">
        <v>137</v>
      </c>
    </row>
    <row r="60" spans="2:5">
      <c r="B60" s="410">
        <f>IF($C$6&lt;&gt;"Pony",10,10/10)</f>
        <v>10</v>
      </c>
      <c r="C60" s="469">
        <f>IF(C6="Pony",1/C20,1)</f>
        <v>1</v>
      </c>
      <c r="D60" s="358"/>
      <c r="E60" s="412"/>
    </row>
    <row r="61" spans="2:5">
      <c r="B61" s="371">
        <f>IF(AND($C$6&lt;&gt;"Pony",B60-1&gt;0),B60-1,IF(AND($C$6="Pony",B60+1&lt;=10,B60&lt;&gt;0),B60+1,0))</f>
        <v>9</v>
      </c>
      <c r="C61" s="470" t="e">
        <f>IF((1-1/$C$20)/(10-1)*(B61-10)+1&gt;0,(1-1/$C$20)/(10-1)*(B61-10)+1,0)</f>
        <v>#DIV/0!</v>
      </c>
      <c r="D61" s="361"/>
      <c r="E61" s="377"/>
    </row>
    <row r="62" spans="2:5">
      <c r="B62" s="371">
        <f t="shared" ref="B62:B69" si="5">IF(AND($C$6&lt;&gt;"Pony",B61-1&gt;0),B61-1,IF(AND($C$6="Pony",B61+1&lt;=10,B61&lt;&gt;0),B61+1,0))</f>
        <v>8</v>
      </c>
      <c r="C62" s="470" t="e">
        <f t="shared" ref="C62:C69" si="6">IF((1-1/$C$20)/(10-1)*(B62-10)+1&gt;0,(1-1/$C$20)/(10-1)*(B62-10)+1,0)</f>
        <v>#DIV/0!</v>
      </c>
      <c r="D62" s="361"/>
      <c r="E62" s="377"/>
    </row>
    <row r="63" spans="2:5">
      <c r="B63" s="371">
        <f t="shared" si="5"/>
        <v>7</v>
      </c>
      <c r="C63" s="470" t="e">
        <f t="shared" si="6"/>
        <v>#DIV/0!</v>
      </c>
      <c r="D63" s="361"/>
      <c r="E63" s="377"/>
    </row>
    <row r="64" spans="2:5">
      <c r="B64" s="371">
        <f t="shared" si="5"/>
        <v>6</v>
      </c>
      <c r="C64" s="470" t="e">
        <f t="shared" si="6"/>
        <v>#DIV/0!</v>
      </c>
      <c r="D64" s="361"/>
      <c r="E64" s="377"/>
    </row>
    <row r="65" spans="2:5">
      <c r="B65" s="371">
        <f t="shared" si="5"/>
        <v>5</v>
      </c>
      <c r="C65" s="470" t="e">
        <f t="shared" si="6"/>
        <v>#DIV/0!</v>
      </c>
      <c r="D65" s="361"/>
      <c r="E65" s="377"/>
    </row>
    <row r="66" spans="2:5">
      <c r="B66" s="371">
        <f t="shared" si="5"/>
        <v>4</v>
      </c>
      <c r="C66" s="470" t="e">
        <f t="shared" si="6"/>
        <v>#DIV/0!</v>
      </c>
      <c r="D66" s="361"/>
      <c r="E66" s="377"/>
    </row>
    <row r="67" spans="2:5">
      <c r="B67" s="371">
        <f t="shared" si="5"/>
        <v>3</v>
      </c>
      <c r="C67" s="470" t="e">
        <f t="shared" si="6"/>
        <v>#DIV/0!</v>
      </c>
      <c r="D67" s="361"/>
      <c r="E67" s="377"/>
    </row>
    <row r="68" spans="2:5">
      <c r="B68" s="371">
        <f t="shared" si="5"/>
        <v>2</v>
      </c>
      <c r="C68" s="470" t="e">
        <f t="shared" si="6"/>
        <v>#DIV/0!</v>
      </c>
      <c r="D68" s="361"/>
      <c r="E68" s="377"/>
    </row>
    <row r="69" spans="2:5" ht="13.5" thickBot="1">
      <c r="B69" s="371">
        <f t="shared" si="5"/>
        <v>1</v>
      </c>
      <c r="C69" s="470" t="e">
        <f t="shared" si="6"/>
        <v>#DIV/0!</v>
      </c>
      <c r="D69" s="364"/>
      <c r="E69" s="414"/>
    </row>
    <row r="70" spans="2:5" ht="13.5" thickBot="1">
      <c r="B70" s="602" t="str">
        <f>"Baseline Boiler: "&amp;B7</f>
        <v xml:space="preserve">Baseline Boiler: </v>
      </c>
      <c r="C70" s="603"/>
      <c r="D70" s="619"/>
      <c r="E70" s="620"/>
    </row>
    <row r="71" spans="2:5" ht="13.5" thickBot="1">
      <c r="B71" s="371" t="s">
        <v>79</v>
      </c>
      <c r="C71" s="382" t="s">
        <v>150</v>
      </c>
      <c r="D71" s="380" t="s">
        <v>136</v>
      </c>
      <c r="E71" s="381" t="s">
        <v>137</v>
      </c>
    </row>
    <row r="72" spans="2:5">
      <c r="B72" s="410">
        <f>IF($C$7&lt;&gt;"Pony",10,10/10)</f>
        <v>10</v>
      </c>
      <c r="C72" s="471">
        <f>IF(C7="Pony",1/C21,1)</f>
        <v>1</v>
      </c>
      <c r="D72" s="358"/>
      <c r="E72" s="412"/>
    </row>
    <row r="73" spans="2:5">
      <c r="B73" s="371">
        <f>IF(AND($C$7&lt;&gt;"Pony",B72-1&gt;0),B72-1,IF(AND($C$7="Pony",B72+1&lt;=10,B72&lt;&gt;0),B72+1,0))</f>
        <v>9</v>
      </c>
      <c r="C73" s="472" t="e">
        <f>IF((1-1/$C$21)/(10-1)*(B73-10)+1&gt;0,(1-1/$C$21)/(10-1)*(B73-10)+1,0)</f>
        <v>#DIV/0!</v>
      </c>
      <c r="D73" s="361"/>
      <c r="E73" s="377"/>
    </row>
    <row r="74" spans="2:5">
      <c r="B74" s="371">
        <f t="shared" ref="B74:B81" si="7">IF(AND($C$7&lt;&gt;"Pony",B73-1&gt;0),B73-1,IF(AND($C$7="Pony",B73+1&lt;=10,B73&lt;&gt;0),B73+1,0))</f>
        <v>8</v>
      </c>
      <c r="C74" s="472" t="e">
        <f t="shared" ref="C74:C81" si="8">IF((1-1/$C$21)/(10-1)*(B74-10)+1&gt;0,(1-1/$C$21)/(10-1)*(B74-10)+1,0)</f>
        <v>#DIV/0!</v>
      </c>
      <c r="D74" s="361"/>
      <c r="E74" s="377"/>
    </row>
    <row r="75" spans="2:5">
      <c r="B75" s="371">
        <f t="shared" si="7"/>
        <v>7</v>
      </c>
      <c r="C75" s="472" t="e">
        <f t="shared" si="8"/>
        <v>#DIV/0!</v>
      </c>
      <c r="D75" s="361"/>
      <c r="E75" s="377"/>
    </row>
    <row r="76" spans="2:5">
      <c r="B76" s="371">
        <f t="shared" si="7"/>
        <v>6</v>
      </c>
      <c r="C76" s="472" t="e">
        <f t="shared" si="8"/>
        <v>#DIV/0!</v>
      </c>
      <c r="D76" s="361"/>
      <c r="E76" s="377"/>
    </row>
    <row r="77" spans="2:5">
      <c r="B77" s="371">
        <f t="shared" si="7"/>
        <v>5</v>
      </c>
      <c r="C77" s="472" t="e">
        <f t="shared" si="8"/>
        <v>#DIV/0!</v>
      </c>
      <c r="D77" s="361"/>
      <c r="E77" s="377"/>
    </row>
    <row r="78" spans="2:5">
      <c r="B78" s="371">
        <f t="shared" si="7"/>
        <v>4</v>
      </c>
      <c r="C78" s="472" t="e">
        <f t="shared" si="8"/>
        <v>#DIV/0!</v>
      </c>
      <c r="D78" s="361"/>
      <c r="E78" s="377"/>
    </row>
    <row r="79" spans="2:5">
      <c r="B79" s="371">
        <f t="shared" si="7"/>
        <v>3</v>
      </c>
      <c r="C79" s="472" t="e">
        <f t="shared" si="8"/>
        <v>#DIV/0!</v>
      </c>
      <c r="D79" s="361"/>
      <c r="E79" s="377"/>
    </row>
    <row r="80" spans="2:5">
      <c r="B80" s="371">
        <f t="shared" si="7"/>
        <v>2</v>
      </c>
      <c r="C80" s="472" t="e">
        <f t="shared" si="8"/>
        <v>#DIV/0!</v>
      </c>
      <c r="D80" s="361"/>
      <c r="E80" s="377"/>
    </row>
    <row r="81" spans="2:5" ht="13.5" thickBot="1">
      <c r="B81" s="371">
        <f t="shared" si="7"/>
        <v>1</v>
      </c>
      <c r="C81" s="472" t="e">
        <f t="shared" si="8"/>
        <v>#DIV/0!</v>
      </c>
      <c r="D81" s="364"/>
      <c r="E81" s="414"/>
    </row>
    <row r="82" spans="2:5" ht="13.5" thickBot="1">
      <c r="B82" s="602" t="str">
        <f>"Baseline Boiler: "&amp;B8</f>
        <v xml:space="preserve">Baseline Boiler: </v>
      </c>
      <c r="C82" s="603"/>
      <c r="D82" s="603"/>
      <c r="E82" s="604"/>
    </row>
    <row r="83" spans="2:5" ht="13.5" thickBot="1">
      <c r="B83" s="371" t="s">
        <v>79</v>
      </c>
      <c r="C83" s="382" t="s">
        <v>150</v>
      </c>
      <c r="D83" s="380" t="s">
        <v>136</v>
      </c>
      <c r="E83" s="381" t="s">
        <v>137</v>
      </c>
    </row>
    <row r="84" spans="2:5">
      <c r="B84" s="410">
        <f>IF($C$8&lt;&gt;"Pony",10,10/10)</f>
        <v>10</v>
      </c>
      <c r="C84" s="471">
        <f>IF(C8="Pony",1/C22,1)</f>
        <v>1</v>
      </c>
      <c r="D84" s="358"/>
      <c r="E84" s="412"/>
    </row>
    <row r="85" spans="2:5">
      <c r="B85" s="371">
        <f>IF(AND($C$8&lt;&gt;"Pony",B84-1&gt;0),B84-1,IF(AND($C$8="Pony",B84+1&lt;=10,B84&lt;&gt;0),B84+1,0))</f>
        <v>9</v>
      </c>
      <c r="C85" s="472" t="e">
        <f>IF((1-1/$C$22)/(10-1)*(B85-10)+1&gt;0,(1-1/$C$22)/(10-1)*(B85-10)+1,0)</f>
        <v>#DIV/0!</v>
      </c>
      <c r="D85" s="361"/>
      <c r="E85" s="377"/>
    </row>
    <row r="86" spans="2:5">
      <c r="B86" s="371">
        <f t="shared" ref="B86:B93" si="9">IF(AND($C$8&lt;&gt;"Pony",B85-1&gt;0),B85-1,IF(AND($C$8="Pony",B85+1&lt;=10,B85&lt;&gt;0),B85+1,0))</f>
        <v>8</v>
      </c>
      <c r="C86" s="472" t="e">
        <f t="shared" ref="C86:C93" si="10">IF((1-1/$C$22)/(10-1)*(B86-10)+1&gt;0,(1-1/$C$22)/(10-1)*(B86-10)+1,0)</f>
        <v>#DIV/0!</v>
      </c>
      <c r="D86" s="361"/>
      <c r="E86" s="377"/>
    </row>
    <row r="87" spans="2:5">
      <c r="B87" s="371">
        <f t="shared" si="9"/>
        <v>7</v>
      </c>
      <c r="C87" s="472" t="e">
        <f t="shared" si="10"/>
        <v>#DIV/0!</v>
      </c>
      <c r="D87" s="361"/>
      <c r="E87" s="377"/>
    </row>
    <row r="88" spans="2:5">
      <c r="B88" s="371">
        <f t="shared" si="9"/>
        <v>6</v>
      </c>
      <c r="C88" s="472" t="e">
        <f t="shared" si="10"/>
        <v>#DIV/0!</v>
      </c>
      <c r="D88" s="361"/>
      <c r="E88" s="377"/>
    </row>
    <row r="89" spans="2:5">
      <c r="B89" s="371">
        <f t="shared" si="9"/>
        <v>5</v>
      </c>
      <c r="C89" s="472" t="e">
        <f t="shared" si="10"/>
        <v>#DIV/0!</v>
      </c>
      <c r="D89" s="361"/>
      <c r="E89" s="377"/>
    </row>
    <row r="90" spans="2:5">
      <c r="B90" s="371">
        <f t="shared" si="9"/>
        <v>4</v>
      </c>
      <c r="C90" s="472" t="e">
        <f t="shared" si="10"/>
        <v>#DIV/0!</v>
      </c>
      <c r="D90" s="361"/>
      <c r="E90" s="377"/>
    </row>
    <row r="91" spans="2:5">
      <c r="B91" s="371">
        <f t="shared" si="9"/>
        <v>3</v>
      </c>
      <c r="C91" s="472" t="e">
        <f t="shared" si="10"/>
        <v>#DIV/0!</v>
      </c>
      <c r="D91" s="361"/>
      <c r="E91" s="377"/>
    </row>
    <row r="92" spans="2:5">
      <c r="B92" s="371">
        <f t="shared" si="9"/>
        <v>2</v>
      </c>
      <c r="C92" s="472" t="e">
        <f t="shared" si="10"/>
        <v>#DIV/0!</v>
      </c>
      <c r="D92" s="361"/>
      <c r="E92" s="377"/>
    </row>
    <row r="93" spans="2:5" ht="13.5" thickBot="1">
      <c r="B93" s="371">
        <f t="shared" si="9"/>
        <v>1</v>
      </c>
      <c r="C93" s="472" t="e">
        <f t="shared" si="10"/>
        <v>#DIV/0!</v>
      </c>
      <c r="D93" s="364"/>
      <c r="E93" s="414"/>
    </row>
    <row r="94" spans="2:5" ht="13.5" thickBot="1">
      <c r="B94" s="605" t="str">
        <f>"Baseline Boiler: "&amp;B9</f>
        <v xml:space="preserve">Baseline Boiler: </v>
      </c>
      <c r="C94" s="606"/>
      <c r="D94" s="606"/>
      <c r="E94" s="607"/>
    </row>
    <row r="95" spans="2:5" ht="13.5" thickBot="1">
      <c r="B95" s="410" t="s">
        <v>79</v>
      </c>
      <c r="C95" s="383" t="s">
        <v>150</v>
      </c>
      <c r="D95" s="411" t="s">
        <v>136</v>
      </c>
      <c r="E95" s="370" t="s">
        <v>137</v>
      </c>
    </row>
    <row r="96" spans="2:5">
      <c r="B96" s="410">
        <f>IF($C$9&lt;&gt;"Pony",10,10/10)</f>
        <v>10</v>
      </c>
      <c r="C96" s="471">
        <f>IF(C9="Pony",1/C23,1)</f>
        <v>1</v>
      </c>
      <c r="D96" s="358"/>
      <c r="E96" s="412"/>
    </row>
    <row r="97" spans="2:5">
      <c r="B97" s="371">
        <f>IF(AND($C$9&lt;&gt;"Pony",B96-1&gt;0),B96-1,IF(AND($C$9="Pony",B96+1&lt;=10,B96&lt;&gt;0),B96+1,0))</f>
        <v>9</v>
      </c>
      <c r="C97" s="472" t="e">
        <f>IF((1-1/$C$23)/(10-1)*(B97-10)+1&gt;0,(1-1/$C$23)/(10-1)*(B97-10)+1,0)</f>
        <v>#DIV/0!</v>
      </c>
      <c r="D97" s="361"/>
      <c r="E97" s="377"/>
    </row>
    <row r="98" spans="2:5">
      <c r="B98" s="371">
        <f t="shared" ref="B98:B105" si="11">IF(AND($C$9&lt;&gt;"Pony",B97-1&gt;0),B97-1,IF(AND($C$9="Pony",B97+1&lt;=10,B97&lt;&gt;0),B97+1,0))</f>
        <v>8</v>
      </c>
      <c r="C98" s="472" t="e">
        <f t="shared" ref="C98:C105" si="12">IF((1-1/$C$23)/(10-1)*(B98-10)+1&gt;0,(1-1/$C$23)/(10-1)*(B98-10)+1,0)</f>
        <v>#DIV/0!</v>
      </c>
      <c r="D98" s="361"/>
      <c r="E98" s="377"/>
    </row>
    <row r="99" spans="2:5">
      <c r="B99" s="371">
        <f t="shared" si="11"/>
        <v>7</v>
      </c>
      <c r="C99" s="472" t="e">
        <f t="shared" si="12"/>
        <v>#DIV/0!</v>
      </c>
      <c r="D99" s="361"/>
      <c r="E99" s="377"/>
    </row>
    <row r="100" spans="2:5">
      <c r="B100" s="371">
        <f t="shared" si="11"/>
        <v>6</v>
      </c>
      <c r="C100" s="472" t="e">
        <f t="shared" si="12"/>
        <v>#DIV/0!</v>
      </c>
      <c r="D100" s="361"/>
      <c r="E100" s="377"/>
    </row>
    <row r="101" spans="2:5">
      <c r="B101" s="371">
        <f t="shared" si="11"/>
        <v>5</v>
      </c>
      <c r="C101" s="472" t="e">
        <f t="shared" si="12"/>
        <v>#DIV/0!</v>
      </c>
      <c r="D101" s="361"/>
      <c r="E101" s="377"/>
    </row>
    <row r="102" spans="2:5">
      <c r="B102" s="371">
        <f t="shared" si="11"/>
        <v>4</v>
      </c>
      <c r="C102" s="472" t="e">
        <f t="shared" si="12"/>
        <v>#DIV/0!</v>
      </c>
      <c r="D102" s="361"/>
      <c r="E102" s="377"/>
    </row>
    <row r="103" spans="2:5">
      <c r="B103" s="371">
        <f t="shared" si="11"/>
        <v>3</v>
      </c>
      <c r="C103" s="472" t="e">
        <f t="shared" si="12"/>
        <v>#DIV/0!</v>
      </c>
      <c r="D103" s="361"/>
      <c r="E103" s="377"/>
    </row>
    <row r="104" spans="2:5">
      <c r="B104" s="371">
        <f t="shared" si="11"/>
        <v>2</v>
      </c>
      <c r="C104" s="472" t="e">
        <f t="shared" si="12"/>
        <v>#DIV/0!</v>
      </c>
      <c r="D104" s="361"/>
      <c r="E104" s="377"/>
    </row>
    <row r="105" spans="2:5" ht="13.5" thickBot="1">
      <c r="B105" s="372">
        <f t="shared" si="11"/>
        <v>1</v>
      </c>
      <c r="C105" s="473" t="e">
        <f t="shared" si="12"/>
        <v>#DIV/0!</v>
      </c>
      <c r="D105" s="364"/>
      <c r="E105" s="414"/>
    </row>
  </sheetData>
  <sheetProtection password="8A33" sheet="1" objects="1" scenarios="1"/>
  <protectedRanges>
    <protectedRange sqref="B6:E9 B13:E16 C20:C23 C2 C25:C36 C40 C45:E48 C52:D55 D60:E69 D72:E81 D84:E93 D96:E105" name="Inputs"/>
  </protectedRanges>
  <customSheetViews>
    <customSheetView guid="{E7ACAE69-9EF1-4C13-8DE7-715E540F83CD}">
      <selection activeCell="E19" sqref="E19"/>
      <pageMargins left="0.7" right="0.7" top="0.75" bottom="0.75" header="0.3" footer="0.3"/>
      <pageSetup orientation="portrait" r:id="rId1"/>
    </customSheetView>
  </customSheetViews>
  <mergeCells count="15">
    <mergeCell ref="O20:V20"/>
    <mergeCell ref="O21:V21"/>
    <mergeCell ref="B57:E57"/>
    <mergeCell ref="B70:E70"/>
    <mergeCell ref="B11:E11"/>
    <mergeCell ref="B4:E4"/>
    <mergeCell ref="B58:E58"/>
    <mergeCell ref="B82:E82"/>
    <mergeCell ref="B94:E94"/>
    <mergeCell ref="B38:C38"/>
    <mergeCell ref="B43:E43"/>
    <mergeCell ref="B19:C19"/>
    <mergeCell ref="B18:C18"/>
    <mergeCell ref="B24:C24"/>
    <mergeCell ref="B50:D50"/>
  </mergeCells>
  <conditionalFormatting sqref="B6">
    <cfRule type="expression" dxfId="203" priority="140">
      <formula>B6=""</formula>
    </cfRule>
  </conditionalFormatting>
  <conditionalFormatting sqref="B7:B9">
    <cfRule type="expression" dxfId="202" priority="139">
      <formula>B7=""</formula>
    </cfRule>
  </conditionalFormatting>
  <conditionalFormatting sqref="C6">
    <cfRule type="expression" dxfId="201" priority="138">
      <formula>C6=""</formula>
    </cfRule>
  </conditionalFormatting>
  <conditionalFormatting sqref="C7:C9">
    <cfRule type="expression" dxfId="200" priority="137">
      <formula>C7=""</formula>
    </cfRule>
  </conditionalFormatting>
  <conditionalFormatting sqref="D6">
    <cfRule type="expression" dxfId="199" priority="136">
      <formula>D6=""</formula>
    </cfRule>
  </conditionalFormatting>
  <conditionalFormatting sqref="D7:D9">
    <cfRule type="expression" dxfId="198" priority="135">
      <formula>D7=""</formula>
    </cfRule>
  </conditionalFormatting>
  <conditionalFormatting sqref="E6">
    <cfRule type="expression" dxfId="197" priority="134">
      <formula>E6=""</formula>
    </cfRule>
  </conditionalFormatting>
  <conditionalFormatting sqref="E7:E9">
    <cfRule type="expression" dxfId="196" priority="133">
      <formula>E7=""</formula>
    </cfRule>
  </conditionalFormatting>
  <conditionalFormatting sqref="C40">
    <cfRule type="expression" dxfId="195" priority="121">
      <formula>C40=""</formula>
    </cfRule>
  </conditionalFormatting>
  <conditionalFormatting sqref="D60:E69">
    <cfRule type="expression" dxfId="194" priority="1">
      <formula>$B$6=""</formula>
    </cfRule>
    <cfRule type="expression" dxfId="193" priority="118">
      <formula>D60=""</formula>
    </cfRule>
  </conditionalFormatting>
  <conditionalFormatting sqref="D72:E81">
    <cfRule type="expression" dxfId="192" priority="117">
      <formula>D72=""</formula>
    </cfRule>
  </conditionalFormatting>
  <conditionalFormatting sqref="D84:E93">
    <cfRule type="expression" dxfId="191" priority="3">
      <formula>$B$8=""</formula>
    </cfRule>
    <cfRule type="expression" dxfId="190" priority="116">
      <formula>D84=""</formula>
    </cfRule>
  </conditionalFormatting>
  <conditionalFormatting sqref="D96:E105">
    <cfRule type="expression" dxfId="189" priority="2">
      <formula>$B$9=""</formula>
    </cfRule>
    <cfRule type="expression" dxfId="188" priority="115">
      <formula>D96=""</formula>
    </cfRule>
  </conditionalFormatting>
  <conditionalFormatting sqref="B72:E81">
    <cfRule type="expression" dxfId="187" priority="114">
      <formula>$B$7=""</formula>
    </cfRule>
  </conditionalFormatting>
  <conditionalFormatting sqref="C21">
    <cfRule type="expression" dxfId="186" priority="102">
      <formula>$B$7=""</formula>
    </cfRule>
    <cfRule type="expression" dxfId="185" priority="113">
      <formula>C21=""</formula>
    </cfRule>
  </conditionalFormatting>
  <conditionalFormatting sqref="C23">
    <cfRule type="expression" dxfId="184" priority="111">
      <formula>$B$9=""</formula>
    </cfRule>
    <cfRule type="expression" dxfId="183" priority="123">
      <formula>C23=""</formula>
    </cfRule>
  </conditionalFormatting>
  <conditionalFormatting sqref="C20">
    <cfRule type="expression" dxfId="182" priority="110">
      <formula>C20=""</formula>
    </cfRule>
  </conditionalFormatting>
  <conditionalFormatting sqref="C20">
    <cfRule type="expression" dxfId="181" priority="109">
      <formula>$B$6=""</formula>
    </cfRule>
  </conditionalFormatting>
  <conditionalFormatting sqref="C22">
    <cfRule type="expression" dxfId="180" priority="100">
      <formula>$B$8=""</formula>
    </cfRule>
    <cfRule type="expression" dxfId="179" priority="101">
      <formula>$C$22=""</formula>
    </cfRule>
  </conditionalFormatting>
  <conditionalFormatting sqref="C26">
    <cfRule type="expression" dxfId="178" priority="94">
      <formula>$B$7=""</formula>
    </cfRule>
    <cfRule type="expression" dxfId="177" priority="98">
      <formula>C26=""</formula>
    </cfRule>
  </conditionalFormatting>
  <conditionalFormatting sqref="C28">
    <cfRule type="expression" dxfId="176" priority="97">
      <formula>$B$9=""</formula>
    </cfRule>
    <cfRule type="expression" dxfId="175" priority="99">
      <formula>C28=""</formula>
    </cfRule>
  </conditionalFormatting>
  <conditionalFormatting sqref="C25">
    <cfRule type="expression" dxfId="174" priority="96">
      <formula>C25=""</formula>
    </cfRule>
  </conditionalFormatting>
  <conditionalFormatting sqref="C25">
    <cfRule type="expression" dxfId="173" priority="95">
      <formula>$B$6=""</formula>
    </cfRule>
  </conditionalFormatting>
  <conditionalFormatting sqref="C27">
    <cfRule type="expression" dxfId="172" priority="92">
      <formula>$B$8=""</formula>
    </cfRule>
    <cfRule type="expression" dxfId="171" priority="93">
      <formula>$C$22=""</formula>
    </cfRule>
  </conditionalFormatting>
  <conditionalFormatting sqref="C30">
    <cfRule type="expression" dxfId="170" priority="86">
      <formula>$B$7=""</formula>
    </cfRule>
    <cfRule type="expression" dxfId="169" priority="90">
      <formula>C30=""</formula>
    </cfRule>
  </conditionalFormatting>
  <conditionalFormatting sqref="C32">
    <cfRule type="expression" dxfId="168" priority="89">
      <formula>$B$9=""</formula>
    </cfRule>
    <cfRule type="expression" dxfId="167" priority="91">
      <formula>C32=""</formula>
    </cfRule>
  </conditionalFormatting>
  <conditionalFormatting sqref="C29">
    <cfRule type="expression" dxfId="166" priority="88">
      <formula>C29=""</formula>
    </cfRule>
  </conditionalFormatting>
  <conditionalFormatting sqref="C29">
    <cfRule type="expression" dxfId="165" priority="87">
      <formula>$B$6=""</formula>
    </cfRule>
  </conditionalFormatting>
  <conditionalFormatting sqref="C31">
    <cfRule type="expression" dxfId="164" priority="84">
      <formula>$B$8=""</formula>
    </cfRule>
    <cfRule type="expression" dxfId="163" priority="85">
      <formula>$C$22=""</formula>
    </cfRule>
  </conditionalFormatting>
  <conditionalFormatting sqref="C34">
    <cfRule type="expression" dxfId="162" priority="78">
      <formula>$B$7=""</formula>
    </cfRule>
    <cfRule type="expression" dxfId="161" priority="82">
      <formula>C34=""</formula>
    </cfRule>
  </conditionalFormatting>
  <conditionalFormatting sqref="C36">
    <cfRule type="expression" dxfId="160" priority="81">
      <formula>$B$9=""</formula>
    </cfRule>
    <cfRule type="expression" dxfId="159" priority="83">
      <formula>C36=""</formula>
    </cfRule>
  </conditionalFormatting>
  <conditionalFormatting sqref="C33">
    <cfRule type="expression" dxfId="158" priority="80">
      <formula>C33=""</formula>
    </cfRule>
  </conditionalFormatting>
  <conditionalFormatting sqref="C33">
    <cfRule type="expression" dxfId="157" priority="79">
      <formula>$B$6=""</formula>
    </cfRule>
  </conditionalFormatting>
  <conditionalFormatting sqref="C35">
    <cfRule type="expression" dxfId="156" priority="76">
      <formula>$B$8=""</formula>
    </cfRule>
    <cfRule type="expression" dxfId="155" priority="77">
      <formula>$C$22=""</formula>
    </cfRule>
  </conditionalFormatting>
  <conditionalFormatting sqref="B14">
    <cfRule type="expression" dxfId="154" priority="70">
      <formula>$B$7=""</formula>
    </cfRule>
    <cfRule type="expression" dxfId="153" priority="74">
      <formula>B14=""</formula>
    </cfRule>
  </conditionalFormatting>
  <conditionalFormatting sqref="B16">
    <cfRule type="expression" dxfId="152" priority="73">
      <formula>$B$9=""</formula>
    </cfRule>
    <cfRule type="expression" dxfId="151" priority="75">
      <formula>B16=""</formula>
    </cfRule>
  </conditionalFormatting>
  <conditionalFormatting sqref="B13">
    <cfRule type="expression" dxfId="150" priority="72">
      <formula>B13=""</formula>
    </cfRule>
  </conditionalFormatting>
  <conditionalFormatting sqref="B13">
    <cfRule type="expression" dxfId="149" priority="71">
      <formula>$B$6=""</formula>
    </cfRule>
  </conditionalFormatting>
  <conditionalFormatting sqref="B15">
    <cfRule type="expression" dxfId="148" priority="68">
      <formula>$B$8=""</formula>
    </cfRule>
    <cfRule type="expression" dxfId="147" priority="69">
      <formula>$C$22=""</formula>
    </cfRule>
  </conditionalFormatting>
  <conditionalFormatting sqref="C14">
    <cfRule type="expression" dxfId="146" priority="62">
      <formula>$B$7=""</formula>
    </cfRule>
    <cfRule type="expression" dxfId="145" priority="66">
      <formula>C14=""</formula>
    </cfRule>
  </conditionalFormatting>
  <conditionalFormatting sqref="C16">
    <cfRule type="expression" dxfId="144" priority="65">
      <formula>$B$9=""</formula>
    </cfRule>
    <cfRule type="expression" dxfId="143" priority="67">
      <formula>C16=""</formula>
    </cfRule>
  </conditionalFormatting>
  <conditionalFormatting sqref="C13">
    <cfRule type="expression" dxfId="142" priority="64">
      <formula>C13=""</formula>
    </cfRule>
  </conditionalFormatting>
  <conditionalFormatting sqref="C13">
    <cfRule type="expression" dxfId="141" priority="63">
      <formula>$B$6=""</formula>
    </cfRule>
  </conditionalFormatting>
  <conditionalFormatting sqref="C15">
    <cfRule type="expression" dxfId="140" priority="60">
      <formula>$B$8=""</formula>
    </cfRule>
    <cfRule type="expression" dxfId="139" priority="61">
      <formula>$C$22=""</formula>
    </cfRule>
  </conditionalFormatting>
  <conditionalFormatting sqref="D14">
    <cfRule type="expression" dxfId="138" priority="54">
      <formula>$B$7=""</formula>
    </cfRule>
    <cfRule type="expression" dxfId="137" priority="58">
      <formula>D14=""</formula>
    </cfRule>
  </conditionalFormatting>
  <conditionalFormatting sqref="D16">
    <cfRule type="expression" dxfId="136" priority="57">
      <formula>$B$9=""</formula>
    </cfRule>
    <cfRule type="expression" dxfId="135" priority="59">
      <formula>D16=""</formula>
    </cfRule>
  </conditionalFormatting>
  <conditionalFormatting sqref="D13">
    <cfRule type="expression" dxfId="134" priority="56">
      <formula>D13=""</formula>
    </cfRule>
  </conditionalFormatting>
  <conditionalFormatting sqref="D13">
    <cfRule type="expression" dxfId="133" priority="55">
      <formula>$B$6=""</formula>
    </cfRule>
  </conditionalFormatting>
  <conditionalFormatting sqref="D15">
    <cfRule type="expression" dxfId="132" priority="52">
      <formula>$B$8=""</formula>
    </cfRule>
    <cfRule type="expression" dxfId="131" priority="53">
      <formula>$C$22=""</formula>
    </cfRule>
  </conditionalFormatting>
  <conditionalFormatting sqref="E14">
    <cfRule type="expression" dxfId="130" priority="46">
      <formula>$B$7=""</formula>
    </cfRule>
    <cfRule type="expression" dxfId="129" priority="50">
      <formula>E14=""</formula>
    </cfRule>
  </conditionalFormatting>
  <conditionalFormatting sqref="E16">
    <cfRule type="expression" dxfId="128" priority="49">
      <formula>$B$9=""</formula>
    </cfRule>
    <cfRule type="expression" dxfId="127" priority="51">
      <formula>E16=""</formula>
    </cfRule>
  </conditionalFormatting>
  <conditionalFormatting sqref="E13">
    <cfRule type="expression" dxfId="126" priority="48">
      <formula>E13=""</formula>
    </cfRule>
  </conditionalFormatting>
  <conditionalFormatting sqref="E13">
    <cfRule type="expression" dxfId="125" priority="47">
      <formula>$B$6=""</formula>
    </cfRule>
  </conditionalFormatting>
  <conditionalFormatting sqref="E15">
    <cfRule type="expression" dxfId="124" priority="44">
      <formula>$B$8=""</formula>
    </cfRule>
    <cfRule type="expression" dxfId="123" priority="45">
      <formula>$C$22=""</formula>
    </cfRule>
  </conditionalFormatting>
  <conditionalFormatting sqref="C46">
    <cfRule type="expression" dxfId="122" priority="38">
      <formula>$B$7=""</formula>
    </cfRule>
    <cfRule type="expression" dxfId="121" priority="42">
      <formula>C46=""</formula>
    </cfRule>
  </conditionalFormatting>
  <conditionalFormatting sqref="C48">
    <cfRule type="expression" dxfId="120" priority="41">
      <formula>$B$9=""</formula>
    </cfRule>
    <cfRule type="expression" dxfId="119" priority="43">
      <formula>C48=""</formula>
    </cfRule>
  </conditionalFormatting>
  <conditionalFormatting sqref="C45">
    <cfRule type="expression" dxfId="118" priority="40">
      <formula>C45=""</formula>
    </cfRule>
  </conditionalFormatting>
  <conditionalFormatting sqref="C45">
    <cfRule type="expression" dxfId="117" priority="39">
      <formula>$B$6=""</formula>
    </cfRule>
  </conditionalFormatting>
  <conditionalFormatting sqref="C47">
    <cfRule type="expression" dxfId="116" priority="36">
      <formula>$B$8=""</formula>
    </cfRule>
    <cfRule type="expression" dxfId="115" priority="37">
      <formula>$C$22=""</formula>
    </cfRule>
  </conditionalFormatting>
  <conditionalFormatting sqref="D46">
    <cfRule type="expression" dxfId="114" priority="30">
      <formula>$B$7=""</formula>
    </cfRule>
    <cfRule type="expression" dxfId="113" priority="34">
      <formula>D46=""</formula>
    </cfRule>
  </conditionalFormatting>
  <conditionalFormatting sqref="D48">
    <cfRule type="expression" dxfId="112" priority="33">
      <formula>$B$9=""</formula>
    </cfRule>
    <cfRule type="expression" dxfId="111" priority="35">
      <formula>D48=""</formula>
    </cfRule>
  </conditionalFormatting>
  <conditionalFormatting sqref="D45">
    <cfRule type="expression" dxfId="110" priority="32">
      <formula>D45=""</formula>
    </cfRule>
  </conditionalFormatting>
  <conditionalFormatting sqref="D45">
    <cfRule type="expression" dxfId="109" priority="31">
      <formula>$B$6=""</formula>
    </cfRule>
  </conditionalFormatting>
  <conditionalFormatting sqref="D47">
    <cfRule type="expression" dxfId="108" priority="28">
      <formula>$B$8=""</formula>
    </cfRule>
    <cfRule type="expression" dxfId="107" priority="29">
      <formula>$C$22=""</formula>
    </cfRule>
  </conditionalFormatting>
  <conditionalFormatting sqref="E46">
    <cfRule type="expression" dxfId="106" priority="22">
      <formula>$B$7=""</formula>
    </cfRule>
    <cfRule type="expression" dxfId="105" priority="26">
      <formula>E46=""</formula>
    </cfRule>
  </conditionalFormatting>
  <conditionalFormatting sqref="E48">
    <cfRule type="expression" dxfId="104" priority="25">
      <formula>$B$9=""</formula>
    </cfRule>
    <cfRule type="expression" dxfId="103" priority="27">
      <formula>E48=""</formula>
    </cfRule>
  </conditionalFormatting>
  <conditionalFormatting sqref="E45">
    <cfRule type="expression" dxfId="102" priority="24">
      <formula>E45=""</formula>
    </cfRule>
  </conditionalFormatting>
  <conditionalFormatting sqref="E45">
    <cfRule type="expression" dxfId="101" priority="23">
      <formula>$B$6=""</formula>
    </cfRule>
  </conditionalFormatting>
  <conditionalFormatting sqref="E47">
    <cfRule type="expression" dxfId="100" priority="20">
      <formula>$B$8=""</formula>
    </cfRule>
    <cfRule type="expression" dxfId="99" priority="21">
      <formula>$C$22=""</formula>
    </cfRule>
  </conditionalFormatting>
  <conditionalFormatting sqref="C53">
    <cfRule type="expression" dxfId="98" priority="14">
      <formula>$B$7=""</formula>
    </cfRule>
    <cfRule type="expression" dxfId="97" priority="18">
      <formula>C53=""</formula>
    </cfRule>
  </conditionalFormatting>
  <conditionalFormatting sqref="C55">
    <cfRule type="expression" dxfId="96" priority="17">
      <formula>$B$9=""</formula>
    </cfRule>
    <cfRule type="expression" dxfId="95" priority="19">
      <formula>C55=""</formula>
    </cfRule>
  </conditionalFormatting>
  <conditionalFormatting sqref="C52">
    <cfRule type="expression" dxfId="94" priority="16">
      <formula>C52=""</formula>
    </cfRule>
  </conditionalFormatting>
  <conditionalFormatting sqref="C52">
    <cfRule type="expression" dxfId="93" priority="15">
      <formula>$B$6=""</formula>
    </cfRule>
  </conditionalFormatting>
  <conditionalFormatting sqref="C54">
    <cfRule type="expression" dxfId="92" priority="12">
      <formula>$B$8=""</formula>
    </cfRule>
    <cfRule type="expression" dxfId="91" priority="13">
      <formula>$C$22=""</formula>
    </cfRule>
  </conditionalFormatting>
  <conditionalFormatting sqref="D53">
    <cfRule type="expression" dxfId="90" priority="6">
      <formula>$B$7=""</formula>
    </cfRule>
    <cfRule type="expression" dxfId="89" priority="10">
      <formula>D53=""</formula>
    </cfRule>
  </conditionalFormatting>
  <conditionalFormatting sqref="D55">
    <cfRule type="expression" dxfId="88" priority="9">
      <formula>$B$9=""</formula>
    </cfRule>
    <cfRule type="expression" dxfId="87" priority="11">
      <formula>D55=""</formula>
    </cfRule>
  </conditionalFormatting>
  <conditionalFormatting sqref="D52">
    <cfRule type="expression" dxfId="86" priority="8">
      <formula>D52=""</formula>
    </cfRule>
  </conditionalFormatting>
  <conditionalFormatting sqref="D52">
    <cfRule type="expression" dxfId="85" priority="7">
      <formula>$B$6=""</formula>
    </cfRule>
  </conditionalFormatting>
  <conditionalFormatting sqref="D54">
    <cfRule type="expression" dxfId="84" priority="4">
      <formula>$B$8=""</formula>
    </cfRule>
    <cfRule type="expression" dxfId="83" priority="5">
      <formula>$C$22=""</formula>
    </cfRule>
  </conditionalFormatting>
  <dataValidations count="4">
    <dataValidation type="list" allowBlank="1" showInputMessage="1" showErrorMessage="1" sqref="C13:C16 C6:C9">
      <formula1>$AB$5:$AB$9</formula1>
    </dataValidation>
    <dataValidation type="list" allowBlank="1" showInputMessage="1" showErrorMessage="1" sqref="C29:C32">
      <formula1>$AA$10:$AA$11</formula1>
    </dataValidation>
    <dataValidation type="list" allowBlank="1" showInputMessage="1" showErrorMessage="1" sqref="C25:C28">
      <formula1>$AA$3:$AA$4</formula1>
    </dataValidation>
    <dataValidation type="list" allowBlank="1" showInputMessage="1" showErrorMessage="1" sqref="D13:D16 D6:D9">
      <formula1>$AA$12:$AA$13</formula1>
    </dataValidation>
  </dataValidation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2"/>
  <sheetViews>
    <sheetView workbookViewId="0">
      <selection activeCell="C2" sqref="C2:D2"/>
    </sheetView>
  </sheetViews>
  <sheetFormatPr defaultRowHeight="14.25"/>
  <cols>
    <col min="1" max="1" width="3" style="496" customWidth="1"/>
    <col min="2" max="2" width="15.5703125" style="496" bestFit="1" customWidth="1"/>
    <col min="3" max="3" width="20.85546875" style="496" customWidth="1"/>
    <col min="4" max="4" width="12.7109375" style="496" bestFit="1" customWidth="1"/>
    <col min="5" max="5" width="4.5703125" style="496" customWidth="1"/>
    <col min="6" max="16384" width="9.140625" style="496"/>
  </cols>
  <sheetData>
    <row r="1" spans="1:7" ht="15" thickBot="1"/>
    <row r="2" spans="1:7" ht="15">
      <c r="B2" s="522" t="s">
        <v>158</v>
      </c>
      <c r="C2" s="623"/>
      <c r="D2" s="624"/>
      <c r="F2" s="497"/>
      <c r="G2" s="497"/>
    </row>
    <row r="3" spans="1:7" ht="15">
      <c r="B3" s="523" t="s">
        <v>159</v>
      </c>
      <c r="C3" s="625"/>
      <c r="D3" s="626"/>
      <c r="F3" s="497"/>
      <c r="G3" s="497"/>
    </row>
    <row r="4" spans="1:7" ht="15">
      <c r="B4" s="523" t="s">
        <v>160</v>
      </c>
      <c r="C4" s="625"/>
      <c r="D4" s="626"/>
    </row>
    <row r="5" spans="1:7" ht="15">
      <c r="B5" s="523" t="s">
        <v>161</v>
      </c>
      <c r="C5" s="625"/>
      <c r="D5" s="626"/>
    </row>
    <row r="6" spans="1:7" ht="15.75" thickBot="1">
      <c r="B6" s="524" t="s">
        <v>162</v>
      </c>
      <c r="C6" s="627"/>
      <c r="D6" s="628"/>
    </row>
    <row r="7" spans="1:7" ht="15" thickBot="1">
      <c r="A7" s="497"/>
      <c r="B7" s="629"/>
      <c r="C7" s="630"/>
      <c r="D7" s="631"/>
    </row>
    <row r="8" spans="1:7" ht="15.75" thickBot="1">
      <c r="A8" s="497"/>
      <c r="B8" s="498" t="s">
        <v>154</v>
      </c>
      <c r="C8" s="499" t="s">
        <v>155</v>
      </c>
      <c r="D8" s="500" t="s">
        <v>20</v>
      </c>
    </row>
    <row r="9" spans="1:7">
      <c r="A9" s="497"/>
      <c r="B9" s="514"/>
      <c r="C9" s="515"/>
      <c r="D9" s="516"/>
    </row>
    <row r="10" spans="1:7">
      <c r="A10" s="501"/>
      <c r="B10" s="517"/>
      <c r="C10" s="510"/>
      <c r="D10" s="518"/>
    </row>
    <row r="11" spans="1:7">
      <c r="A11" s="501"/>
      <c r="B11" s="517"/>
      <c r="C11" s="510"/>
      <c r="D11" s="518"/>
    </row>
    <row r="12" spans="1:7">
      <c r="A12" s="501"/>
      <c r="B12" s="517"/>
      <c r="C12" s="510"/>
      <c r="D12" s="518"/>
    </row>
    <row r="13" spans="1:7">
      <c r="A13" s="501"/>
      <c r="B13" s="517"/>
      <c r="C13" s="510"/>
      <c r="D13" s="518"/>
    </row>
    <row r="14" spans="1:7">
      <c r="A14" s="501"/>
      <c r="B14" s="517"/>
      <c r="C14" s="510"/>
      <c r="D14" s="518"/>
    </row>
    <row r="15" spans="1:7">
      <c r="A15" s="501"/>
      <c r="B15" s="517"/>
      <c r="C15" s="510"/>
      <c r="D15" s="518"/>
    </row>
    <row r="16" spans="1:7">
      <c r="A16" s="501"/>
      <c r="B16" s="517"/>
      <c r="C16" s="510"/>
      <c r="D16" s="518"/>
    </row>
    <row r="17" spans="1:5">
      <c r="A17" s="501"/>
      <c r="B17" s="517"/>
      <c r="C17" s="510"/>
      <c r="D17" s="518"/>
    </row>
    <row r="18" spans="1:5">
      <c r="A18" s="501"/>
      <c r="B18" s="517"/>
      <c r="C18" s="510"/>
      <c r="D18" s="518"/>
      <c r="E18" s="497"/>
    </row>
    <row r="19" spans="1:5">
      <c r="A19" s="501"/>
      <c r="B19" s="517"/>
      <c r="C19" s="510"/>
      <c r="D19" s="518"/>
      <c r="E19" s="497"/>
    </row>
    <row r="20" spans="1:5" ht="15" thickBot="1">
      <c r="A20" s="501"/>
      <c r="B20" s="519"/>
      <c r="C20" s="520"/>
      <c r="D20" s="521"/>
      <c r="E20" s="501"/>
    </row>
    <row r="21" spans="1:5" ht="15.75" thickBot="1">
      <c r="A21" s="501"/>
      <c r="B21" s="621" t="s">
        <v>138</v>
      </c>
      <c r="C21" s="622"/>
      <c r="D21" s="502">
        <f>SUM(D9:D20)</f>
        <v>0</v>
      </c>
      <c r="E21" s="497"/>
    </row>
    <row r="22" spans="1:5" ht="15.75" thickBot="1">
      <c r="A22" s="497"/>
      <c r="D22" s="503"/>
    </row>
    <row r="23" spans="1:5" ht="15.75" thickBot="1">
      <c r="B23" s="511" t="s">
        <v>118</v>
      </c>
      <c r="C23" s="512"/>
      <c r="D23" s="513" t="s">
        <v>119</v>
      </c>
      <c r="E23" s="504"/>
    </row>
    <row r="24" spans="1:5">
      <c r="B24" s="505"/>
      <c r="C24" s="505"/>
      <c r="D24" s="506"/>
    </row>
    <row r="25" spans="1:5">
      <c r="B25" s="505"/>
      <c r="C25" s="505"/>
      <c r="D25" s="506"/>
    </row>
    <row r="26" spans="1:5">
      <c r="B26" s="505"/>
      <c r="C26" s="505"/>
      <c r="D26" s="506"/>
    </row>
    <row r="27" spans="1:5">
      <c r="B27" s="505"/>
      <c r="C27" s="505"/>
      <c r="D27" s="507"/>
    </row>
    <row r="28" spans="1:5">
      <c r="B28" s="505"/>
      <c r="C28" s="505"/>
      <c r="D28" s="506"/>
    </row>
    <row r="29" spans="1:5">
      <c r="B29" s="505"/>
      <c r="C29" s="505"/>
      <c r="D29" s="508"/>
    </row>
    <row r="30" spans="1:5">
      <c r="B30" s="505"/>
      <c r="C30" s="505"/>
      <c r="D30" s="509"/>
    </row>
    <row r="31" spans="1:5">
      <c r="B31" s="505"/>
      <c r="C31" s="505"/>
      <c r="D31" s="506"/>
    </row>
    <row r="32" spans="1:5">
      <c r="B32" s="505"/>
      <c r="C32" s="505"/>
      <c r="D32" s="506"/>
    </row>
    <row r="33" spans="2:4">
      <c r="B33" s="505"/>
      <c r="C33" s="505"/>
      <c r="D33" s="506"/>
    </row>
    <row r="34" spans="2:4">
      <c r="B34" s="505"/>
      <c r="C34" s="505"/>
      <c r="D34" s="506"/>
    </row>
    <row r="35" spans="2:4">
      <c r="B35" s="505"/>
      <c r="C35" s="505"/>
      <c r="D35" s="506"/>
    </row>
    <row r="36" spans="2:4">
      <c r="B36" s="505"/>
      <c r="C36" s="505"/>
      <c r="D36" s="506"/>
    </row>
    <row r="37" spans="2:4">
      <c r="B37" s="505"/>
      <c r="C37" s="505"/>
      <c r="D37" s="506"/>
    </row>
    <row r="38" spans="2:4">
      <c r="B38" s="505"/>
      <c r="C38" s="505"/>
      <c r="D38" s="506"/>
    </row>
    <row r="39" spans="2:4">
      <c r="B39" s="505"/>
      <c r="C39" s="505"/>
      <c r="D39" s="506"/>
    </row>
    <row r="40" spans="2:4">
      <c r="B40" s="505"/>
      <c r="C40" s="505"/>
      <c r="D40" s="506"/>
    </row>
    <row r="41" spans="2:4">
      <c r="B41" s="505"/>
      <c r="C41" s="505"/>
      <c r="D41" s="506"/>
    </row>
    <row r="42" spans="2:4">
      <c r="B42" s="505"/>
      <c r="C42" s="505"/>
      <c r="D42" s="506"/>
    </row>
  </sheetData>
  <sheetProtection password="8A33" sheet="1" objects="1" scenarios="1"/>
  <protectedRanges>
    <protectedRange sqref="C2:D6 B9:D20 C23" name="Utility Data"/>
  </protectedRanges>
  <customSheetViews>
    <customSheetView guid="{E7ACAE69-9EF1-4C13-8DE7-715E540F83CD}">
      <pageMargins left="0.7" right="0.7" top="0.75" bottom="0.75" header="0.3" footer="0.3"/>
    </customSheetView>
  </customSheetViews>
  <mergeCells count="7">
    <mergeCell ref="B21:C21"/>
    <mergeCell ref="C2:D2"/>
    <mergeCell ref="C3:D3"/>
    <mergeCell ref="C6:D6"/>
    <mergeCell ref="C5:D5"/>
    <mergeCell ref="B7:D7"/>
    <mergeCell ref="C4:D4"/>
  </mergeCells>
  <conditionalFormatting sqref="C2">
    <cfRule type="expression" dxfId="82" priority="42">
      <formula>C2=""</formula>
    </cfRule>
  </conditionalFormatting>
  <conditionalFormatting sqref="C3">
    <cfRule type="expression" dxfId="81" priority="41">
      <formula>C3=""</formula>
    </cfRule>
  </conditionalFormatting>
  <conditionalFormatting sqref="C4">
    <cfRule type="expression" dxfId="80" priority="40">
      <formula>C4=""</formula>
    </cfRule>
  </conditionalFormatting>
  <conditionalFormatting sqref="C5">
    <cfRule type="expression" dxfId="79" priority="39">
      <formula>C5=""</formula>
    </cfRule>
  </conditionalFormatting>
  <conditionalFormatting sqref="C6">
    <cfRule type="expression" dxfId="78" priority="38">
      <formula>C6=""</formula>
    </cfRule>
  </conditionalFormatting>
  <conditionalFormatting sqref="B9">
    <cfRule type="expression" dxfId="77" priority="37">
      <formula>B9=""</formula>
    </cfRule>
  </conditionalFormatting>
  <conditionalFormatting sqref="C9">
    <cfRule type="expression" dxfId="76" priority="36">
      <formula>C9=""</formula>
    </cfRule>
  </conditionalFormatting>
  <conditionalFormatting sqref="D9">
    <cfRule type="expression" dxfId="75" priority="35">
      <formula>D9=""</formula>
    </cfRule>
  </conditionalFormatting>
  <conditionalFormatting sqref="B10">
    <cfRule type="expression" dxfId="74" priority="34">
      <formula>B10=""</formula>
    </cfRule>
  </conditionalFormatting>
  <conditionalFormatting sqref="C10">
    <cfRule type="expression" dxfId="73" priority="33">
      <formula>C10=""</formula>
    </cfRule>
  </conditionalFormatting>
  <conditionalFormatting sqref="D10">
    <cfRule type="expression" dxfId="72" priority="32">
      <formula>D10=""</formula>
    </cfRule>
  </conditionalFormatting>
  <conditionalFormatting sqref="B11">
    <cfRule type="expression" dxfId="71" priority="31">
      <formula>B11=""</formula>
    </cfRule>
  </conditionalFormatting>
  <conditionalFormatting sqref="C11">
    <cfRule type="expression" dxfId="70" priority="30">
      <formula>C11=""</formula>
    </cfRule>
  </conditionalFormatting>
  <conditionalFormatting sqref="D11">
    <cfRule type="expression" dxfId="69" priority="29">
      <formula>D11=""</formula>
    </cfRule>
  </conditionalFormatting>
  <conditionalFormatting sqref="B12">
    <cfRule type="expression" dxfId="68" priority="28">
      <formula>B12=""</formula>
    </cfRule>
  </conditionalFormatting>
  <conditionalFormatting sqref="C12">
    <cfRule type="expression" dxfId="67" priority="27">
      <formula>C12=""</formula>
    </cfRule>
  </conditionalFormatting>
  <conditionalFormatting sqref="D12">
    <cfRule type="expression" dxfId="66" priority="26">
      <formula>D12=""</formula>
    </cfRule>
  </conditionalFormatting>
  <conditionalFormatting sqref="B13">
    <cfRule type="expression" dxfId="65" priority="25">
      <formula>B13=""</formula>
    </cfRule>
  </conditionalFormatting>
  <conditionalFormatting sqref="C14">
    <cfRule type="expression" dxfId="64" priority="24">
      <formula>C14=""</formula>
    </cfRule>
  </conditionalFormatting>
  <conditionalFormatting sqref="C13">
    <cfRule type="expression" dxfId="63" priority="23">
      <formula>C13=""</formula>
    </cfRule>
  </conditionalFormatting>
  <conditionalFormatting sqref="B14">
    <cfRule type="expression" dxfId="62" priority="22">
      <formula>B14=""</formula>
    </cfRule>
  </conditionalFormatting>
  <conditionalFormatting sqref="B15">
    <cfRule type="expression" dxfId="61" priority="21">
      <formula>B15=""</formula>
    </cfRule>
  </conditionalFormatting>
  <conditionalFormatting sqref="B16">
    <cfRule type="expression" dxfId="60" priority="20">
      <formula>B16=""</formula>
    </cfRule>
  </conditionalFormatting>
  <conditionalFormatting sqref="B17">
    <cfRule type="expression" dxfId="59" priority="19">
      <formula>B17=""</formula>
    </cfRule>
  </conditionalFormatting>
  <conditionalFormatting sqref="B18">
    <cfRule type="expression" dxfId="58" priority="18">
      <formula>B18=""</formula>
    </cfRule>
  </conditionalFormatting>
  <conditionalFormatting sqref="B19">
    <cfRule type="expression" dxfId="57" priority="17">
      <formula>B19=""</formula>
    </cfRule>
  </conditionalFormatting>
  <conditionalFormatting sqref="B20">
    <cfRule type="expression" dxfId="56" priority="16">
      <formula>B20=""</formula>
    </cfRule>
  </conditionalFormatting>
  <conditionalFormatting sqref="C23">
    <cfRule type="expression" dxfId="55" priority="15">
      <formula>C23=""</formula>
    </cfRule>
  </conditionalFormatting>
  <conditionalFormatting sqref="C20">
    <cfRule type="expression" dxfId="54" priority="14">
      <formula>C20=""</formula>
    </cfRule>
  </conditionalFormatting>
  <conditionalFormatting sqref="C18">
    <cfRule type="expression" dxfId="53" priority="13">
      <formula>C18=""</formula>
    </cfRule>
  </conditionalFormatting>
  <conditionalFormatting sqref="C19">
    <cfRule type="expression" dxfId="52" priority="12">
      <formula>C19=""</formula>
    </cfRule>
  </conditionalFormatting>
  <conditionalFormatting sqref="C17">
    <cfRule type="expression" dxfId="51" priority="11">
      <formula>C17=""</formula>
    </cfRule>
  </conditionalFormatting>
  <conditionalFormatting sqref="C16">
    <cfRule type="expression" dxfId="50" priority="10">
      <formula>C16=""</formula>
    </cfRule>
  </conditionalFormatting>
  <conditionalFormatting sqref="C15">
    <cfRule type="expression" dxfId="49" priority="9">
      <formula>C15=""</formula>
    </cfRule>
  </conditionalFormatting>
  <conditionalFormatting sqref="D13">
    <cfRule type="expression" dxfId="48" priority="8">
      <formula>D13=""</formula>
    </cfRule>
  </conditionalFormatting>
  <conditionalFormatting sqref="D14">
    <cfRule type="expression" dxfId="47" priority="7">
      <formula>D14=""</formula>
    </cfRule>
  </conditionalFormatting>
  <conditionalFormatting sqref="D15">
    <cfRule type="expression" dxfId="46" priority="6">
      <formula>D15=""</formula>
    </cfRule>
  </conditionalFormatting>
  <conditionalFormatting sqref="D16">
    <cfRule type="expression" dxfId="45" priority="5">
      <formula>D16=""</formula>
    </cfRule>
  </conditionalFormatting>
  <conditionalFormatting sqref="D17">
    <cfRule type="expression" dxfId="44" priority="4">
      <formula>D17=""</formula>
    </cfRule>
  </conditionalFormatting>
  <conditionalFormatting sqref="D19">
    <cfRule type="expression" dxfId="43" priority="3">
      <formula>D19=""</formula>
    </cfRule>
  </conditionalFormatting>
  <conditionalFormatting sqref="D18">
    <cfRule type="expression" dxfId="42" priority="2">
      <formula>D18=""</formula>
    </cfRule>
  </conditionalFormatting>
  <conditionalFormatting sqref="D20">
    <cfRule type="expression" dxfId="41" priority="1">
      <formula>D20=""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52"/>
  <sheetViews>
    <sheetView zoomScaleNormal="100" workbookViewId="0">
      <selection activeCell="C4" sqref="C4:E6"/>
    </sheetView>
  </sheetViews>
  <sheetFormatPr defaultRowHeight="12.75"/>
  <cols>
    <col min="1" max="1" width="3" style="63" customWidth="1"/>
    <col min="2" max="2" width="19" style="63" bestFit="1" customWidth="1"/>
    <col min="3" max="12" width="7.28515625" style="63" bestFit="1" customWidth="1"/>
    <col min="13" max="13" width="9.140625" style="63"/>
    <col min="14" max="14" width="10.42578125" style="63" bestFit="1" customWidth="1"/>
    <col min="15" max="15" width="9.140625" style="63"/>
    <col min="16" max="16" width="6.7109375" style="63" bestFit="1" customWidth="1"/>
    <col min="17" max="17" width="6.140625" style="63" bestFit="1" customWidth="1"/>
    <col min="18" max="26" width="9.140625" style="63"/>
    <col min="27" max="37" width="0" style="63" hidden="1" customWidth="1"/>
    <col min="38" max="16384" width="9.140625" style="63"/>
  </cols>
  <sheetData>
    <row r="1" spans="1:37" ht="13.5" thickBot="1"/>
    <row r="2" spans="1:37" ht="13.5" customHeight="1" thickBot="1">
      <c r="A2" s="128"/>
      <c r="B2" s="641" t="s">
        <v>23</v>
      </c>
      <c r="C2" s="642"/>
      <c r="D2" s="642"/>
      <c r="E2" s="643"/>
      <c r="AA2" s="632" t="s">
        <v>23</v>
      </c>
      <c r="AB2" s="633"/>
      <c r="AC2" s="633"/>
      <c r="AD2" s="633"/>
      <c r="AE2" s="633"/>
      <c r="AF2" s="633"/>
      <c r="AG2" s="633"/>
      <c r="AH2" s="633"/>
      <c r="AI2" s="633"/>
      <c r="AJ2" s="633"/>
      <c r="AK2" s="634"/>
    </row>
    <row r="3" spans="1:37" ht="13.5" thickBot="1">
      <c r="A3" s="128"/>
      <c r="B3" s="323" t="str">
        <f>"Boiler "&amp;Inputs!B6</f>
        <v xml:space="preserve">Boiler </v>
      </c>
      <c r="C3" s="324" t="s">
        <v>147</v>
      </c>
      <c r="D3" s="324" t="s">
        <v>146</v>
      </c>
      <c r="E3" s="316" t="s">
        <v>145</v>
      </c>
      <c r="AA3" s="635" t="str">
        <f>"Boiler #"&amp;Inputs!B6</f>
        <v>Boiler #</v>
      </c>
      <c r="AB3" s="636"/>
      <c r="AC3" s="636"/>
      <c r="AD3" s="636"/>
      <c r="AE3" s="636"/>
      <c r="AF3" s="636"/>
      <c r="AG3" s="636"/>
      <c r="AH3" s="636"/>
      <c r="AI3" s="636"/>
      <c r="AJ3" s="636"/>
      <c r="AK3" s="637"/>
    </row>
    <row r="4" spans="1:37">
      <c r="A4" s="128"/>
      <c r="B4" s="405" t="s">
        <v>151</v>
      </c>
      <c r="C4" s="406"/>
      <c r="D4" s="406"/>
      <c r="E4" s="407"/>
      <c r="AA4" s="290" t="s">
        <v>131</v>
      </c>
      <c r="AB4" s="314">
        <v>10</v>
      </c>
      <c r="AC4" s="306">
        <f t="shared" ref="AC4:AK4" si="0">IF(AB4-1&gt;0,AB4-1,0)</f>
        <v>9</v>
      </c>
      <c r="AD4" s="307">
        <f t="shared" si="0"/>
        <v>8</v>
      </c>
      <c r="AE4" s="306">
        <f t="shared" si="0"/>
        <v>7</v>
      </c>
      <c r="AF4" s="307">
        <f t="shared" si="0"/>
        <v>6</v>
      </c>
      <c r="AG4" s="306">
        <f t="shared" si="0"/>
        <v>5</v>
      </c>
      <c r="AH4" s="307">
        <f t="shared" si="0"/>
        <v>4</v>
      </c>
      <c r="AI4" s="306">
        <f t="shared" si="0"/>
        <v>3</v>
      </c>
      <c r="AJ4" s="307">
        <f t="shared" si="0"/>
        <v>2</v>
      </c>
      <c r="AK4" s="308">
        <f t="shared" si="0"/>
        <v>1</v>
      </c>
    </row>
    <row r="5" spans="1:37">
      <c r="A5" s="128"/>
      <c r="B5" s="321" t="s">
        <v>152</v>
      </c>
      <c r="C5" s="320"/>
      <c r="D5" s="320"/>
      <c r="E5" s="408"/>
      <c r="AA5" s="291" t="s">
        <v>5</v>
      </c>
      <c r="AB5" s="327">
        <f>C4</f>
        <v>0</v>
      </c>
      <c r="AC5" s="328">
        <f>AB5</f>
        <v>0</v>
      </c>
      <c r="AD5" s="328">
        <f>AB5</f>
        <v>0</v>
      </c>
      <c r="AE5" s="329">
        <f>AB5</f>
        <v>0</v>
      </c>
      <c r="AF5" s="329">
        <f>D4</f>
        <v>0</v>
      </c>
      <c r="AG5" s="329">
        <f>D4</f>
        <v>0</v>
      </c>
      <c r="AH5" s="329">
        <f>AG5</f>
        <v>0</v>
      </c>
      <c r="AI5" s="329">
        <f>AK5</f>
        <v>0</v>
      </c>
      <c r="AJ5" s="329">
        <f>AK5</f>
        <v>0</v>
      </c>
      <c r="AK5" s="330">
        <f>E4</f>
        <v>0</v>
      </c>
    </row>
    <row r="6" spans="1:37" ht="15.75">
      <c r="A6" s="128"/>
      <c r="B6" s="321" t="s">
        <v>157</v>
      </c>
      <c r="C6" s="350"/>
      <c r="D6" s="350"/>
      <c r="E6" s="409"/>
      <c r="AA6" s="291" t="s">
        <v>6</v>
      </c>
      <c r="AB6" s="331">
        <f>C5</f>
        <v>0</v>
      </c>
      <c r="AC6" s="332">
        <f>($AB$6-$AF$6)/($AB$4-$AF$4)*(AC$4-$AF$4)+$AF$6</f>
        <v>0</v>
      </c>
      <c r="AD6" s="332">
        <f>($AB$6-$AF$6)/($AB$4-$AF$4)*(AD4-$AF$4)+$AF$6</f>
        <v>0</v>
      </c>
      <c r="AE6" s="332">
        <f>($AB$6-$AF$6)/($AB$4-$AF$4)*(AE4-$AF$4)+$AF$6</f>
        <v>0</v>
      </c>
      <c r="AF6" s="333">
        <f>D5</f>
        <v>0</v>
      </c>
      <c r="AG6" s="332">
        <f>D5</f>
        <v>0</v>
      </c>
      <c r="AH6" s="332">
        <f>($AG$6-$AK$6)/($AG$4-$AK$4)*(AH4-$AK$4)+$AK$6</f>
        <v>0</v>
      </c>
      <c r="AI6" s="332">
        <f>($AG$6-$AK$6)/($AG$4-$AK$4)*(AI4-$AK$4)+$AK$6</f>
        <v>0</v>
      </c>
      <c r="AJ6" s="332">
        <f>($AG$6-$AK$6)/($AG$4-$AK$4)*(AJ4-$AK$4)+$AK$6</f>
        <v>0</v>
      </c>
      <c r="AK6" s="334">
        <f>E5</f>
        <v>0</v>
      </c>
    </row>
    <row r="7" spans="1:37" ht="13.5" thickBot="1">
      <c r="A7" s="128"/>
      <c r="B7" s="322" t="s">
        <v>156</v>
      </c>
      <c r="C7" s="467">
        <f>C5-C4</f>
        <v>0</v>
      </c>
      <c r="D7" s="467">
        <f t="shared" ref="D7:E7" si="1">D5-D4</f>
        <v>0</v>
      </c>
      <c r="E7" s="468">
        <f t="shared" si="1"/>
        <v>0</v>
      </c>
      <c r="AA7" s="291" t="s">
        <v>7</v>
      </c>
      <c r="AB7" s="335">
        <f>C6</f>
        <v>0</v>
      </c>
      <c r="AC7" s="336">
        <f>($AB$7-$AF$7)/($AB$4-$AF$4)*(AC4-$AF$4)+$AF$7</f>
        <v>0</v>
      </c>
      <c r="AD7" s="336">
        <f>($AB$7-$AF$7)/($AB$4-$AF$4)*(AD4-$AF$4)+$AF$7</f>
        <v>0</v>
      </c>
      <c r="AE7" s="336">
        <f>($AB$7-$AF$7)/($AB$4-$AF$4)*(AE4-$AF$4)+$AF$7</f>
        <v>0</v>
      </c>
      <c r="AF7" s="149">
        <f>D6</f>
        <v>0</v>
      </c>
      <c r="AG7" s="336">
        <f>D6</f>
        <v>0</v>
      </c>
      <c r="AH7" s="336">
        <f>($AG$7-$AK$7)/($AG$4-$AK$4)*(AH4-$AK$4)+$AK$7</f>
        <v>0</v>
      </c>
      <c r="AI7" s="336">
        <f>($AG$7-$AK$7)/($AG$4-$AK$4)*(AI4-$AK$4)+$AK$7</f>
        <v>0</v>
      </c>
      <c r="AJ7" s="336">
        <f>($AG$7-$AK$7)/($AG$4-$AK$4)*(AJ4-$AK$4)+$AK$7</f>
        <v>0</v>
      </c>
      <c r="AK7" s="337">
        <f>E6</f>
        <v>0</v>
      </c>
    </row>
    <row r="8" spans="1:37" ht="13.5" thickBot="1">
      <c r="A8" s="128"/>
      <c r="B8" s="325"/>
      <c r="C8" s="299"/>
      <c r="D8" s="299"/>
      <c r="E8" s="326"/>
      <c r="AA8" s="291" t="s">
        <v>8</v>
      </c>
      <c r="AB8" s="315">
        <f t="shared" ref="AB8:AK8" si="2">AB6-AB5</f>
        <v>0</v>
      </c>
      <c r="AC8" s="311">
        <f t="shared" si="2"/>
        <v>0</v>
      </c>
      <c r="AD8" s="312">
        <f t="shared" si="2"/>
        <v>0</v>
      </c>
      <c r="AE8" s="311">
        <f t="shared" si="2"/>
        <v>0</v>
      </c>
      <c r="AF8" s="312">
        <f t="shared" si="2"/>
        <v>0</v>
      </c>
      <c r="AG8" s="311">
        <f t="shared" si="2"/>
        <v>0</v>
      </c>
      <c r="AH8" s="312">
        <f t="shared" si="2"/>
        <v>0</v>
      </c>
      <c r="AI8" s="311">
        <f t="shared" si="2"/>
        <v>0</v>
      </c>
      <c r="AJ8" s="312">
        <f t="shared" si="2"/>
        <v>0</v>
      </c>
      <c r="AK8" s="313">
        <f t="shared" si="2"/>
        <v>0</v>
      </c>
    </row>
    <row r="9" spans="1:37" ht="13.5" thickBot="1">
      <c r="B9" s="323" t="str">
        <f>"Boiler "&amp;Inputs!B7</f>
        <v xml:space="preserve">Boiler </v>
      </c>
      <c r="C9" s="324" t="s">
        <v>147</v>
      </c>
      <c r="D9" s="324" t="s">
        <v>146</v>
      </c>
      <c r="E9" s="394" t="s">
        <v>145</v>
      </c>
      <c r="AA9" s="638" t="str">
        <f>"Boiler #"&amp;Inputs!B7</f>
        <v>Boiler #</v>
      </c>
      <c r="AB9" s="639"/>
      <c r="AC9" s="639"/>
      <c r="AD9" s="639"/>
      <c r="AE9" s="639"/>
      <c r="AF9" s="639"/>
      <c r="AG9" s="639"/>
      <c r="AH9" s="639"/>
      <c r="AI9" s="639"/>
      <c r="AJ9" s="639"/>
      <c r="AK9" s="640"/>
    </row>
    <row r="10" spans="1:37">
      <c r="B10" s="405" t="s">
        <v>151</v>
      </c>
      <c r="C10" s="320"/>
      <c r="D10" s="320"/>
      <c r="E10" s="408"/>
      <c r="AA10" s="290" t="s">
        <v>131</v>
      </c>
      <c r="AB10" s="301">
        <v>10</v>
      </c>
      <c r="AC10" s="302">
        <f t="shared" ref="AC10:AK10" si="3">IF(AB10-1&gt;0,AB10-1,0)</f>
        <v>9</v>
      </c>
      <c r="AD10" s="303">
        <f t="shared" si="3"/>
        <v>8</v>
      </c>
      <c r="AE10" s="302">
        <f t="shared" si="3"/>
        <v>7</v>
      </c>
      <c r="AF10" s="303">
        <f t="shared" si="3"/>
        <v>6</v>
      </c>
      <c r="AG10" s="302">
        <f t="shared" si="3"/>
        <v>5</v>
      </c>
      <c r="AH10" s="303">
        <f t="shared" si="3"/>
        <v>4</v>
      </c>
      <c r="AI10" s="302">
        <f t="shared" si="3"/>
        <v>3</v>
      </c>
      <c r="AJ10" s="303">
        <f t="shared" si="3"/>
        <v>2</v>
      </c>
      <c r="AK10" s="304">
        <f t="shared" si="3"/>
        <v>1</v>
      </c>
    </row>
    <row r="11" spans="1:37">
      <c r="B11" s="321" t="s">
        <v>152</v>
      </c>
      <c r="C11" s="320"/>
      <c r="D11" s="320"/>
      <c r="E11" s="408"/>
      <c r="AA11" s="298" t="s">
        <v>5</v>
      </c>
      <c r="AB11" s="327">
        <f>C10</f>
        <v>0</v>
      </c>
      <c r="AC11" s="328">
        <f>AB11</f>
        <v>0</v>
      </c>
      <c r="AD11" s="328">
        <f>AB11</f>
        <v>0</v>
      </c>
      <c r="AE11" s="329">
        <f>AB11</f>
        <v>0</v>
      </c>
      <c r="AF11" s="329">
        <f>D10</f>
        <v>0</v>
      </c>
      <c r="AG11" s="329">
        <f>D10</f>
        <v>0</v>
      </c>
      <c r="AH11" s="329">
        <f>AG11</f>
        <v>0</v>
      </c>
      <c r="AI11" s="329">
        <f>AK11</f>
        <v>0</v>
      </c>
      <c r="AJ11" s="329">
        <f>AK11</f>
        <v>0</v>
      </c>
      <c r="AK11" s="330">
        <f>E10</f>
        <v>0</v>
      </c>
    </row>
    <row r="12" spans="1:37" ht="15.75">
      <c r="B12" s="321" t="s">
        <v>157</v>
      </c>
      <c r="C12" s="350"/>
      <c r="D12" s="350"/>
      <c r="E12" s="409"/>
      <c r="AA12" s="298" t="s">
        <v>6</v>
      </c>
      <c r="AB12" s="331">
        <f>C11</f>
        <v>0</v>
      </c>
      <c r="AC12" s="332">
        <f>($AB$12-$AF$12)/($AB$10-$AF$10)*(AC10-$AF$10)+$AF$12</f>
        <v>0</v>
      </c>
      <c r="AD12" s="332">
        <f>($AB$12-$AF$12)/($AB$10-$AF$10)*(AD10-$AF$10)+$AF$12</f>
        <v>0</v>
      </c>
      <c r="AE12" s="332">
        <f>($AB$12-$AF$12)/($AB$10-$AF$10)*(AE10-$AF$10)+$AF$12</f>
        <v>0</v>
      </c>
      <c r="AF12" s="333">
        <f>D11</f>
        <v>0</v>
      </c>
      <c r="AG12" s="332">
        <f>D11</f>
        <v>0</v>
      </c>
      <c r="AH12" s="332">
        <f>($AG$12-$AK$12)/($AG$10-$AK$10)*(AH10-$AK$10)+$AK$12</f>
        <v>0</v>
      </c>
      <c r="AI12" s="332">
        <f>($AG$12-$AK$12)/($AG$10-$AK$10)*(AI10-$AK$10)+$AK$12</f>
        <v>0</v>
      </c>
      <c r="AJ12" s="332">
        <f>($AG$12-$AK$12)/($AG$10-$AK$10)*(AJ10-$AK$10)+$AK$12</f>
        <v>0</v>
      </c>
      <c r="AK12" s="334">
        <f>E11</f>
        <v>0</v>
      </c>
    </row>
    <row r="13" spans="1:37" ht="13.5" thickBot="1">
      <c r="B13" s="322" t="s">
        <v>156</v>
      </c>
      <c r="C13" s="467">
        <f>C11-C10</f>
        <v>0</v>
      </c>
      <c r="D13" s="467">
        <f t="shared" ref="D13:E13" si="4">D11-D10</f>
        <v>0</v>
      </c>
      <c r="E13" s="468">
        <f t="shared" si="4"/>
        <v>0</v>
      </c>
      <c r="AA13" s="298" t="s">
        <v>7</v>
      </c>
      <c r="AB13" s="335">
        <f>C12</f>
        <v>0</v>
      </c>
      <c r="AC13" s="336">
        <f>($AB$13-$AF$13)/($AB$10-$AF$10)*(AC10-$AF$10)+$AF$13</f>
        <v>0</v>
      </c>
      <c r="AD13" s="336">
        <f>($AB$13-$AF$13)/($AB$10-$AF$10)*(AD10-$AF$10)+$AF$13</f>
        <v>0</v>
      </c>
      <c r="AE13" s="336">
        <f>($AB$13-$AF$13)/($AB$10-$AF$10)*(AE10-$AF$10)+$AF$13</f>
        <v>0</v>
      </c>
      <c r="AF13" s="149">
        <f>D12</f>
        <v>0</v>
      </c>
      <c r="AG13" s="336">
        <f>D12</f>
        <v>0</v>
      </c>
      <c r="AH13" s="336">
        <f>($AG$13-$AK$13)/($AG$10-$AK$10)*(AH10-$AK$10)+$AK$13</f>
        <v>0</v>
      </c>
      <c r="AI13" s="336">
        <f>($AG$13-$AK$13)/($AG$10-$AK$10)*(AI10-$AK$10)+$AK$13</f>
        <v>0</v>
      </c>
      <c r="AJ13" s="336">
        <f>($AG$13-$AK$13)/($AG$10-$AK$10)*(AJ10-$AK$10)+$AK$13</f>
        <v>0</v>
      </c>
      <c r="AK13" s="337">
        <f>E12</f>
        <v>0</v>
      </c>
    </row>
    <row r="14" spans="1:37" ht="13.5" thickBot="1">
      <c r="B14" s="325"/>
      <c r="C14" s="299"/>
      <c r="D14" s="299"/>
      <c r="E14" s="326"/>
      <c r="AA14" s="298" t="s">
        <v>8</v>
      </c>
      <c r="AB14" s="294">
        <f t="shared" ref="AB14:AK14" si="5">AB12-AB11</f>
        <v>0</v>
      </c>
      <c r="AC14" s="295">
        <f t="shared" si="5"/>
        <v>0</v>
      </c>
      <c r="AD14" s="296">
        <f t="shared" si="5"/>
        <v>0</v>
      </c>
      <c r="AE14" s="295">
        <f t="shared" si="5"/>
        <v>0</v>
      </c>
      <c r="AF14" s="296">
        <f t="shared" si="5"/>
        <v>0</v>
      </c>
      <c r="AG14" s="295">
        <f t="shared" si="5"/>
        <v>0</v>
      </c>
      <c r="AH14" s="296">
        <f t="shared" si="5"/>
        <v>0</v>
      </c>
      <c r="AI14" s="295">
        <f t="shared" si="5"/>
        <v>0</v>
      </c>
      <c r="AJ14" s="296">
        <f t="shared" si="5"/>
        <v>0</v>
      </c>
      <c r="AK14" s="297">
        <f t="shared" si="5"/>
        <v>0</v>
      </c>
    </row>
    <row r="15" spans="1:37" ht="13.5" thickBot="1">
      <c r="A15" s="299"/>
      <c r="B15" s="323" t="str">
        <f>"Boiler "&amp;Inputs!B8</f>
        <v xml:space="preserve">Boiler </v>
      </c>
      <c r="C15" s="324" t="s">
        <v>147</v>
      </c>
      <c r="D15" s="324" t="s">
        <v>146</v>
      </c>
      <c r="E15" s="394" t="s">
        <v>145</v>
      </c>
      <c r="AA15" s="638" t="str">
        <f>"Boiler #"&amp;Inputs!B8</f>
        <v>Boiler #</v>
      </c>
      <c r="AB15" s="639"/>
      <c r="AC15" s="639"/>
      <c r="AD15" s="639"/>
      <c r="AE15" s="639"/>
      <c r="AF15" s="639"/>
      <c r="AG15" s="639"/>
      <c r="AH15" s="639"/>
      <c r="AI15" s="639"/>
      <c r="AJ15" s="639"/>
      <c r="AK15" s="640"/>
    </row>
    <row r="16" spans="1:37">
      <c r="A16" s="299"/>
      <c r="B16" s="405" t="s">
        <v>151</v>
      </c>
      <c r="C16" s="320"/>
      <c r="D16" s="320"/>
      <c r="E16" s="408"/>
      <c r="AA16" s="290" t="s">
        <v>131</v>
      </c>
      <c r="AB16" s="301">
        <v>10</v>
      </c>
      <c r="AC16" s="302">
        <f t="shared" ref="AC16:AK16" si="6">IF(AB16-1&gt;0,AB16-1,0)</f>
        <v>9</v>
      </c>
      <c r="AD16" s="303">
        <f t="shared" si="6"/>
        <v>8</v>
      </c>
      <c r="AE16" s="302">
        <f t="shared" si="6"/>
        <v>7</v>
      </c>
      <c r="AF16" s="303">
        <f t="shared" si="6"/>
        <v>6</v>
      </c>
      <c r="AG16" s="302">
        <f t="shared" si="6"/>
        <v>5</v>
      </c>
      <c r="AH16" s="303">
        <f t="shared" si="6"/>
        <v>4</v>
      </c>
      <c r="AI16" s="302">
        <f t="shared" si="6"/>
        <v>3</v>
      </c>
      <c r="AJ16" s="303">
        <f t="shared" si="6"/>
        <v>2</v>
      </c>
      <c r="AK16" s="304">
        <f t="shared" si="6"/>
        <v>1</v>
      </c>
    </row>
    <row r="17" spans="1:37">
      <c r="A17" s="299"/>
      <c r="B17" s="321" t="s">
        <v>152</v>
      </c>
      <c r="C17" s="320"/>
      <c r="D17" s="320"/>
      <c r="E17" s="408"/>
      <c r="AA17" s="298" t="s">
        <v>5</v>
      </c>
      <c r="AB17" s="327">
        <f>C16</f>
        <v>0</v>
      </c>
      <c r="AC17" s="328">
        <f>AB17</f>
        <v>0</v>
      </c>
      <c r="AD17" s="328">
        <f>AB17</f>
        <v>0</v>
      </c>
      <c r="AE17" s="329">
        <f>AB17</f>
        <v>0</v>
      </c>
      <c r="AF17" s="329">
        <f>D16</f>
        <v>0</v>
      </c>
      <c r="AG17" s="329">
        <f>D16</f>
        <v>0</v>
      </c>
      <c r="AH17" s="329">
        <f>AG17</f>
        <v>0</v>
      </c>
      <c r="AI17" s="329">
        <f>AK17</f>
        <v>0</v>
      </c>
      <c r="AJ17" s="329">
        <f>AK17</f>
        <v>0</v>
      </c>
      <c r="AK17" s="330">
        <f>E16</f>
        <v>0</v>
      </c>
    </row>
    <row r="18" spans="1:37" ht="15.75">
      <c r="A18" s="299"/>
      <c r="B18" s="321" t="s">
        <v>157</v>
      </c>
      <c r="C18" s="350"/>
      <c r="D18" s="350"/>
      <c r="E18" s="409"/>
      <c r="AA18" s="298" t="s">
        <v>6</v>
      </c>
      <c r="AB18" s="331">
        <f>C17</f>
        <v>0</v>
      </c>
      <c r="AC18" s="332">
        <f>($AB$18-$AF$18)/($AB$16-$AF$16)*(AC16-$AF$16)+$AF$18</f>
        <v>0</v>
      </c>
      <c r="AD18" s="332">
        <f>($AB$18-$AF$18)/($AB$16-$AF$16)*(AD16-$AF$16)+$AF$18</f>
        <v>0</v>
      </c>
      <c r="AE18" s="332">
        <f>($AB$18-$AF$18)/($AB$16-$AF$16)*(AE16-$AF$16)+$AF$18</f>
        <v>0</v>
      </c>
      <c r="AF18" s="333">
        <f>D17</f>
        <v>0</v>
      </c>
      <c r="AG18" s="332">
        <f>D17</f>
        <v>0</v>
      </c>
      <c r="AH18" s="332">
        <f>($AG$18-$AK$18)/($AG$16-$AK$16)*(AH16-$AK$16)+$AK$18</f>
        <v>0</v>
      </c>
      <c r="AI18" s="332">
        <f>($AG$18-$AK$18)/($AG$16-$AK$16)*(AI16-$AK$16)+$AK$18</f>
        <v>0</v>
      </c>
      <c r="AJ18" s="332">
        <f>($AG$18-$AK$18)/($AG$16-$AK$16)*(AJ16-$AK$16)+$AK$18</f>
        <v>0</v>
      </c>
      <c r="AK18" s="334">
        <f>E17</f>
        <v>0</v>
      </c>
    </row>
    <row r="19" spans="1:37" ht="13.5" thickBot="1">
      <c r="A19" s="299"/>
      <c r="B19" s="322" t="s">
        <v>156</v>
      </c>
      <c r="C19" s="467">
        <f>C17-C16</f>
        <v>0</v>
      </c>
      <c r="D19" s="467">
        <f t="shared" ref="D19:E19" si="7">D17-D16</f>
        <v>0</v>
      </c>
      <c r="E19" s="468">
        <f t="shared" si="7"/>
        <v>0</v>
      </c>
      <c r="AA19" s="298" t="s">
        <v>7</v>
      </c>
      <c r="AB19" s="335">
        <f>C18</f>
        <v>0</v>
      </c>
      <c r="AC19" s="336">
        <f>($AB$19-$AF$19)/($AB$16-$AF$16)*(AC16-$AF$16)+$AF$19</f>
        <v>0</v>
      </c>
      <c r="AD19" s="336">
        <f>($AB$19-$AF$19)/($AB$16-$AF$16)*(AD16-$AF$16)+$AF$19</f>
        <v>0</v>
      </c>
      <c r="AE19" s="336">
        <f>($AB$19-$AF$19)/($AB$16-$AF$16)*(AE16-$AF$16)+$AF$19</f>
        <v>0</v>
      </c>
      <c r="AF19" s="149">
        <f>D18</f>
        <v>0</v>
      </c>
      <c r="AG19" s="336">
        <f>D18</f>
        <v>0</v>
      </c>
      <c r="AH19" s="336">
        <f>($AG$19-$AK$19)/($AG$16-$AK$16)*(AH16-$AK$16)+$AK$19</f>
        <v>0</v>
      </c>
      <c r="AI19" s="336">
        <f>($AG$19-$AK$19)/($AG$16-$AK$16)*(AI16-$AK$16)+$AK$19</f>
        <v>0</v>
      </c>
      <c r="AJ19" s="336">
        <f>($AG$19-$AK$19)/($AG$16-$AK$16)*(AJ16-$AK$16)+$AK$19</f>
        <v>0</v>
      </c>
      <c r="AK19" s="337">
        <f>E18</f>
        <v>0</v>
      </c>
    </row>
    <row r="20" spans="1:37" ht="13.5" thickBot="1">
      <c r="A20" s="299"/>
      <c r="B20" s="325"/>
      <c r="C20" s="299"/>
      <c r="D20" s="299"/>
      <c r="E20" s="326"/>
      <c r="AA20" s="298" t="s">
        <v>8</v>
      </c>
      <c r="AB20" s="294">
        <f t="shared" ref="AB20:AK20" si="8">AB18-AB17</f>
        <v>0</v>
      </c>
      <c r="AC20" s="295">
        <f t="shared" si="8"/>
        <v>0</v>
      </c>
      <c r="AD20" s="296">
        <f t="shared" si="8"/>
        <v>0</v>
      </c>
      <c r="AE20" s="295">
        <f t="shared" si="8"/>
        <v>0</v>
      </c>
      <c r="AF20" s="296">
        <f t="shared" si="8"/>
        <v>0</v>
      </c>
      <c r="AG20" s="295">
        <f t="shared" si="8"/>
        <v>0</v>
      </c>
      <c r="AH20" s="296">
        <f t="shared" si="8"/>
        <v>0</v>
      </c>
      <c r="AI20" s="295">
        <f t="shared" si="8"/>
        <v>0</v>
      </c>
      <c r="AJ20" s="296">
        <f t="shared" si="8"/>
        <v>0</v>
      </c>
      <c r="AK20" s="297">
        <f t="shared" si="8"/>
        <v>0</v>
      </c>
    </row>
    <row r="21" spans="1:37" ht="13.5" thickBot="1">
      <c r="A21" s="299"/>
      <c r="B21" s="323" t="str">
        <f>"Boiler "&amp;Inputs!B9</f>
        <v xml:space="preserve">Boiler </v>
      </c>
      <c r="C21" s="324" t="s">
        <v>147</v>
      </c>
      <c r="D21" s="324" t="s">
        <v>146</v>
      </c>
      <c r="E21" s="394" t="s">
        <v>145</v>
      </c>
      <c r="AA21" s="638" t="str">
        <f>"Boiler #"&amp;Inputs!B9</f>
        <v>Boiler #</v>
      </c>
      <c r="AB21" s="639"/>
      <c r="AC21" s="639"/>
      <c r="AD21" s="639"/>
      <c r="AE21" s="639"/>
      <c r="AF21" s="639"/>
      <c r="AG21" s="639"/>
      <c r="AH21" s="639"/>
      <c r="AI21" s="639"/>
      <c r="AJ21" s="639"/>
      <c r="AK21" s="640"/>
    </row>
    <row r="22" spans="1:37">
      <c r="A22" s="299"/>
      <c r="B22" s="405" t="s">
        <v>151</v>
      </c>
      <c r="C22" s="320"/>
      <c r="D22" s="320"/>
      <c r="E22" s="408"/>
      <c r="AA22" s="290" t="s">
        <v>131</v>
      </c>
      <c r="AB22" s="305">
        <v>10</v>
      </c>
      <c r="AC22" s="306">
        <f t="shared" ref="AC22:AK22" si="9">IF(AB22-1&gt;0,AB22-1,0)</f>
        <v>9</v>
      </c>
      <c r="AD22" s="307">
        <f t="shared" si="9"/>
        <v>8</v>
      </c>
      <c r="AE22" s="306">
        <f t="shared" si="9"/>
        <v>7</v>
      </c>
      <c r="AF22" s="307">
        <f t="shared" si="9"/>
        <v>6</v>
      </c>
      <c r="AG22" s="306">
        <f t="shared" si="9"/>
        <v>5</v>
      </c>
      <c r="AH22" s="307">
        <f t="shared" si="9"/>
        <v>4</v>
      </c>
      <c r="AI22" s="306">
        <f t="shared" si="9"/>
        <v>3</v>
      </c>
      <c r="AJ22" s="307">
        <f t="shared" si="9"/>
        <v>2</v>
      </c>
      <c r="AK22" s="308">
        <f t="shared" si="9"/>
        <v>1</v>
      </c>
    </row>
    <row r="23" spans="1:37">
      <c r="A23" s="299"/>
      <c r="B23" s="321" t="s">
        <v>152</v>
      </c>
      <c r="C23" s="320"/>
      <c r="D23" s="320"/>
      <c r="E23" s="408"/>
      <c r="AA23" s="291" t="s">
        <v>5</v>
      </c>
      <c r="AB23" s="327">
        <f>C22</f>
        <v>0</v>
      </c>
      <c r="AC23" s="328">
        <f>AB23</f>
        <v>0</v>
      </c>
      <c r="AD23" s="328">
        <f>AB23</f>
        <v>0</v>
      </c>
      <c r="AE23" s="329">
        <f>AB23</f>
        <v>0</v>
      </c>
      <c r="AF23" s="329">
        <f>D22</f>
        <v>0</v>
      </c>
      <c r="AG23" s="329">
        <f>D22</f>
        <v>0</v>
      </c>
      <c r="AH23" s="329">
        <f>AG23</f>
        <v>0</v>
      </c>
      <c r="AI23" s="329">
        <f>AK23</f>
        <v>0</v>
      </c>
      <c r="AJ23" s="329">
        <f>AK23</f>
        <v>0</v>
      </c>
      <c r="AK23" s="330">
        <f>E22</f>
        <v>0</v>
      </c>
    </row>
    <row r="24" spans="1:37" ht="15.75">
      <c r="A24" s="299"/>
      <c r="B24" s="321" t="s">
        <v>157</v>
      </c>
      <c r="C24" s="350"/>
      <c r="D24" s="350"/>
      <c r="E24" s="409"/>
      <c r="AA24" s="291" t="s">
        <v>6</v>
      </c>
      <c r="AB24" s="331">
        <f>C23</f>
        <v>0</v>
      </c>
      <c r="AC24" s="332">
        <f>($AB$12-$AF$12)/($AB$10-$AF$10)*(AC22-$AF$10)+$AF$12</f>
        <v>0</v>
      </c>
      <c r="AD24" s="332">
        <f>($AB$12-$AF$12)/($AB$10-$AF$10)*(AD22-$AF$10)+$AF$12</f>
        <v>0</v>
      </c>
      <c r="AE24" s="332">
        <f>($AB$12-$AF$12)/($AB$10-$AF$10)*(AE22-$AF$10)+$AF$12</f>
        <v>0</v>
      </c>
      <c r="AF24" s="333">
        <f>D23</f>
        <v>0</v>
      </c>
      <c r="AG24" s="332">
        <f>D23</f>
        <v>0</v>
      </c>
      <c r="AH24" s="332">
        <f>($AG$24-$AK$24)/($AG$22-$AK$22)*(AH22-$AK$22)+$AK$24</f>
        <v>0</v>
      </c>
      <c r="AI24" s="332">
        <f>($AG$24-$AK$24)/($AG$22-$AK$22)*(AI22-$AK$22)+$AK$24</f>
        <v>0</v>
      </c>
      <c r="AJ24" s="332">
        <f>($AG$24-$AK$24)/($AG$22-$AK$22)*(AJ22-$AK$22)+$AK$24</f>
        <v>0</v>
      </c>
      <c r="AK24" s="334">
        <f>E23</f>
        <v>0</v>
      </c>
    </row>
    <row r="25" spans="1:37" ht="13.5" thickBot="1">
      <c r="B25" s="322" t="s">
        <v>156</v>
      </c>
      <c r="C25" s="467">
        <f>C23-C22</f>
        <v>0</v>
      </c>
      <c r="D25" s="467">
        <f t="shared" ref="D25:E25" si="10">D23-D22</f>
        <v>0</v>
      </c>
      <c r="E25" s="468">
        <f t="shared" si="10"/>
        <v>0</v>
      </c>
      <c r="AA25" s="291" t="s">
        <v>7</v>
      </c>
      <c r="AB25" s="335">
        <f>C24</f>
        <v>0</v>
      </c>
      <c r="AC25" s="336">
        <f>($AB$25-$AF$25)/($AB$22-$AF$22)*(AC22-$AF$22)+$AF$25</f>
        <v>0</v>
      </c>
      <c r="AD25" s="336">
        <f>($AB$25-$AF$25)/($AB$22-$AF$22)*(AD22-$AF$22)+$AF$25</f>
        <v>0</v>
      </c>
      <c r="AE25" s="336">
        <f>($AB$25-$AF$25)/($AB$22-$AF$22)*(AE22-$AF$22)+$AF$25</f>
        <v>0</v>
      </c>
      <c r="AF25" s="149">
        <f>D24</f>
        <v>0</v>
      </c>
      <c r="AG25" s="336">
        <f>D24</f>
        <v>0</v>
      </c>
      <c r="AH25" s="336">
        <f>($AG$25-$AK$25)/($AG$22-$AK$22)*(AH22-$AK$22)+$AK$25</f>
        <v>0</v>
      </c>
      <c r="AI25" s="336">
        <f>($AG$25-$AK$25)/($AG$22-$AK$22)*(AI22-$AK$22)+$AK$25</f>
        <v>0</v>
      </c>
      <c r="AJ25" s="336">
        <f>($AG$25-$AK$25)/($AG$22-$AK$22)*(AJ22-$AK$22)+$AK$25</f>
        <v>0</v>
      </c>
      <c r="AK25" s="337">
        <f>E24</f>
        <v>0</v>
      </c>
    </row>
    <row r="26" spans="1:37" ht="13.5" thickBot="1">
      <c r="AA26" s="309" t="s">
        <v>8</v>
      </c>
      <c r="AB26" s="310">
        <f t="shared" ref="AB26:AK26" si="11">AB24-AB23</f>
        <v>0</v>
      </c>
      <c r="AC26" s="311">
        <f t="shared" si="11"/>
        <v>0</v>
      </c>
      <c r="AD26" s="312">
        <f t="shared" si="11"/>
        <v>0</v>
      </c>
      <c r="AE26" s="311">
        <f t="shared" si="11"/>
        <v>0</v>
      </c>
      <c r="AF26" s="312">
        <f t="shared" si="11"/>
        <v>0</v>
      </c>
      <c r="AG26" s="311">
        <f t="shared" si="11"/>
        <v>0</v>
      </c>
      <c r="AH26" s="312">
        <f t="shared" si="11"/>
        <v>0</v>
      </c>
      <c r="AI26" s="311">
        <f t="shared" si="11"/>
        <v>0</v>
      </c>
      <c r="AJ26" s="312">
        <f t="shared" si="11"/>
        <v>0</v>
      </c>
      <c r="AK26" s="313">
        <f t="shared" si="11"/>
        <v>0</v>
      </c>
    </row>
    <row r="27" spans="1:37" ht="13.5" thickBot="1">
      <c r="D27" s="338"/>
      <c r="V27" s="299"/>
      <c r="W27" s="299"/>
      <c r="X27" s="299"/>
      <c r="Y27" s="299"/>
      <c r="Z27" s="299"/>
      <c r="AA27" s="299"/>
      <c r="AB27" s="299"/>
      <c r="AC27" s="299"/>
      <c r="AD27" s="299"/>
      <c r="AE27" s="299"/>
      <c r="AF27" s="299"/>
      <c r="AG27" s="299"/>
    </row>
    <row r="28" spans="1:37" ht="13.5" thickBot="1">
      <c r="B28" s="632" t="s">
        <v>24</v>
      </c>
      <c r="C28" s="633"/>
      <c r="D28" s="633"/>
      <c r="E28" s="633"/>
      <c r="F28" s="633"/>
      <c r="G28" s="633"/>
      <c r="H28" s="633"/>
      <c r="I28" s="633"/>
      <c r="J28" s="633"/>
      <c r="K28" s="633"/>
      <c r="L28" s="634"/>
      <c r="V28" s="299"/>
      <c r="W28" s="299"/>
      <c r="X28" s="299"/>
      <c r="Y28" s="299"/>
      <c r="Z28" s="299"/>
      <c r="AA28" s="299"/>
      <c r="AB28" s="299"/>
      <c r="AC28" s="299"/>
      <c r="AD28" s="299"/>
      <c r="AE28" s="299"/>
      <c r="AF28" s="299"/>
      <c r="AG28" s="299"/>
    </row>
    <row r="29" spans="1:37" ht="13.5" thickBot="1">
      <c r="B29" s="635" t="str">
        <f>"Boiler "&amp;Inputs!B13</f>
        <v xml:space="preserve">Boiler </v>
      </c>
      <c r="C29" s="636"/>
      <c r="D29" s="636"/>
      <c r="E29" s="636"/>
      <c r="F29" s="636"/>
      <c r="G29" s="636"/>
      <c r="H29" s="636"/>
      <c r="I29" s="636"/>
      <c r="J29" s="636"/>
      <c r="K29" s="636"/>
      <c r="L29" s="637"/>
      <c r="V29" s="299"/>
      <c r="W29" s="299"/>
      <c r="X29" s="299"/>
      <c r="Y29" s="299"/>
      <c r="Z29" s="299"/>
      <c r="AA29" s="299"/>
      <c r="AB29" s="299"/>
      <c r="AC29" s="299"/>
      <c r="AD29" s="299"/>
      <c r="AE29" s="299"/>
      <c r="AF29" s="299"/>
      <c r="AG29" s="299"/>
    </row>
    <row r="30" spans="1:37" ht="13.5" thickBot="1">
      <c r="B30" s="290" t="s">
        <v>131</v>
      </c>
      <c r="C30" s="456" t="e">
        <f>IF(Inputs!C29="New",100/Inputs!C33/100,100/Inputs!C20/100)</f>
        <v>#DIV/0!</v>
      </c>
      <c r="D30" s="457" t="e">
        <f>IF(C30&lt;1,C30+$C$30,"")</f>
        <v>#DIV/0!</v>
      </c>
      <c r="E30" s="458" t="e">
        <f t="shared" ref="E30:L30" si="12">IF(D30&lt;1,D30+$C$30,"")</f>
        <v>#DIV/0!</v>
      </c>
      <c r="F30" s="457" t="e">
        <f t="shared" si="12"/>
        <v>#DIV/0!</v>
      </c>
      <c r="G30" s="458" t="e">
        <f t="shared" si="12"/>
        <v>#DIV/0!</v>
      </c>
      <c r="H30" s="457" t="e">
        <f t="shared" si="12"/>
        <v>#DIV/0!</v>
      </c>
      <c r="I30" s="458" t="e">
        <f t="shared" si="12"/>
        <v>#DIV/0!</v>
      </c>
      <c r="J30" s="457" t="e">
        <f t="shared" si="12"/>
        <v>#DIV/0!</v>
      </c>
      <c r="K30" s="457" t="e">
        <f t="shared" si="12"/>
        <v>#DIV/0!</v>
      </c>
      <c r="L30" s="459" t="e">
        <f t="shared" si="12"/>
        <v>#DIV/0!</v>
      </c>
      <c r="V30" s="299"/>
      <c r="W30" s="299"/>
      <c r="X30" s="299"/>
      <c r="Y30" s="299"/>
      <c r="Z30" s="299"/>
      <c r="AA30" s="299"/>
      <c r="AB30" s="299"/>
      <c r="AC30" s="299"/>
      <c r="AD30" s="299"/>
      <c r="AE30" s="299"/>
      <c r="AF30" s="299"/>
      <c r="AG30" s="299"/>
    </row>
    <row r="31" spans="1:37">
      <c r="B31" s="405" t="s">
        <v>151</v>
      </c>
      <c r="C31" s="343"/>
      <c r="D31" s="344"/>
      <c r="E31" s="292"/>
      <c r="F31" s="344"/>
      <c r="G31" s="292"/>
      <c r="H31" s="344"/>
      <c r="I31" s="292"/>
      <c r="J31" s="344"/>
      <c r="K31" s="344"/>
      <c r="L31" s="348"/>
      <c r="V31" s="141"/>
      <c r="W31" s="141"/>
      <c r="X31" s="141"/>
      <c r="Y31" s="141"/>
      <c r="Z31" s="141"/>
      <c r="AA31" s="141"/>
      <c r="AB31" s="141"/>
      <c r="AC31" s="141"/>
      <c r="AD31" s="292"/>
      <c r="AE31" s="292"/>
      <c r="AF31" s="292"/>
      <c r="AG31" s="299"/>
    </row>
    <row r="32" spans="1:37">
      <c r="B32" s="321" t="s">
        <v>152</v>
      </c>
      <c r="C32" s="343"/>
      <c r="D32" s="344"/>
      <c r="E32" s="292"/>
      <c r="F32" s="344"/>
      <c r="G32" s="292"/>
      <c r="H32" s="344"/>
      <c r="I32" s="292"/>
      <c r="J32" s="344"/>
      <c r="K32" s="344"/>
      <c r="L32" s="348"/>
      <c r="V32" s="141"/>
      <c r="W32" s="141"/>
      <c r="X32" s="141"/>
      <c r="Y32" s="141"/>
      <c r="Z32" s="141"/>
      <c r="AA32" s="141"/>
      <c r="AB32" s="141"/>
      <c r="AC32" s="141"/>
      <c r="AD32" s="292"/>
      <c r="AE32" s="292"/>
      <c r="AF32" s="292"/>
      <c r="AG32" s="299"/>
    </row>
    <row r="33" spans="2:33" ht="15.75">
      <c r="B33" s="321" t="s">
        <v>157</v>
      </c>
      <c r="C33" s="345"/>
      <c r="D33" s="346"/>
      <c r="E33" s="347"/>
      <c r="F33" s="346"/>
      <c r="G33" s="347"/>
      <c r="H33" s="346"/>
      <c r="I33" s="347"/>
      <c r="J33" s="346"/>
      <c r="K33" s="346"/>
      <c r="L33" s="349"/>
      <c r="V33" s="131"/>
      <c r="W33" s="131"/>
      <c r="X33" s="131"/>
      <c r="Y33" s="131"/>
      <c r="Z33" s="131"/>
      <c r="AA33" s="131"/>
      <c r="AB33" s="131"/>
      <c r="AC33" s="131"/>
      <c r="AD33" s="293"/>
      <c r="AE33" s="293"/>
      <c r="AF33" s="293"/>
      <c r="AG33" s="299"/>
    </row>
    <row r="34" spans="2:33" ht="13.5" thickBot="1">
      <c r="B34" s="322" t="s">
        <v>156</v>
      </c>
      <c r="C34" s="460">
        <f t="shared" ref="C34:L34" si="13">C32-C31</f>
        <v>0</v>
      </c>
      <c r="D34" s="461">
        <f t="shared" si="13"/>
        <v>0</v>
      </c>
      <c r="E34" s="462">
        <f t="shared" si="13"/>
        <v>0</v>
      </c>
      <c r="F34" s="461">
        <f t="shared" si="13"/>
        <v>0</v>
      </c>
      <c r="G34" s="462">
        <f t="shared" si="13"/>
        <v>0</v>
      </c>
      <c r="H34" s="461">
        <f t="shared" si="13"/>
        <v>0</v>
      </c>
      <c r="I34" s="462">
        <f t="shared" si="13"/>
        <v>0</v>
      </c>
      <c r="J34" s="461">
        <f t="shared" si="13"/>
        <v>0</v>
      </c>
      <c r="K34" s="461">
        <f t="shared" si="13"/>
        <v>0</v>
      </c>
      <c r="L34" s="463">
        <f t="shared" si="13"/>
        <v>0</v>
      </c>
      <c r="V34" s="299"/>
      <c r="W34" s="299"/>
      <c r="X34" s="299"/>
      <c r="Y34" s="299"/>
      <c r="Z34" s="299"/>
      <c r="AA34" s="299"/>
      <c r="AB34" s="299"/>
      <c r="AC34" s="299"/>
      <c r="AD34" s="299"/>
      <c r="AE34" s="299"/>
      <c r="AF34" s="299"/>
      <c r="AG34" s="299"/>
    </row>
    <row r="35" spans="2:33" ht="13.5" thickBot="1">
      <c r="B35" s="638" t="str">
        <f>"Boiler "&amp;Inputs!B14</f>
        <v xml:space="preserve">Boiler </v>
      </c>
      <c r="C35" s="644"/>
      <c r="D35" s="644"/>
      <c r="E35" s="644"/>
      <c r="F35" s="644"/>
      <c r="G35" s="644"/>
      <c r="H35" s="644"/>
      <c r="I35" s="644"/>
      <c r="J35" s="644"/>
      <c r="K35" s="644"/>
      <c r="L35" s="645"/>
      <c r="V35" s="299"/>
      <c r="W35" s="299"/>
      <c r="X35" s="299"/>
      <c r="Y35" s="299"/>
      <c r="Z35" s="299"/>
      <c r="AA35" s="299"/>
      <c r="AB35" s="299"/>
      <c r="AC35" s="299"/>
      <c r="AD35" s="299"/>
      <c r="AE35" s="299"/>
      <c r="AF35" s="299"/>
      <c r="AG35" s="299"/>
    </row>
    <row r="36" spans="2:33" ht="13.5" thickBot="1">
      <c r="B36" s="290" t="s">
        <v>131</v>
      </c>
      <c r="C36" s="464" t="e">
        <f>IF(Inputs!C30="New",100/Inputs!C34/100,100/Inputs!C21/100)</f>
        <v>#DIV/0!</v>
      </c>
      <c r="D36" s="457" t="e">
        <f>IF(C36&lt;1,C36+$C$36,"")</f>
        <v>#DIV/0!</v>
      </c>
      <c r="E36" s="457" t="e">
        <f t="shared" ref="E36:L36" si="14">IF(D36&lt;1,D36+$C$36,"")</f>
        <v>#DIV/0!</v>
      </c>
      <c r="F36" s="457" t="e">
        <f t="shared" si="14"/>
        <v>#DIV/0!</v>
      </c>
      <c r="G36" s="457" t="e">
        <f t="shared" si="14"/>
        <v>#DIV/0!</v>
      </c>
      <c r="H36" s="457" t="e">
        <f t="shared" si="14"/>
        <v>#DIV/0!</v>
      </c>
      <c r="I36" s="457" t="e">
        <f t="shared" si="14"/>
        <v>#DIV/0!</v>
      </c>
      <c r="J36" s="457" t="e">
        <f t="shared" si="14"/>
        <v>#DIV/0!</v>
      </c>
      <c r="K36" s="457" t="e">
        <f t="shared" si="14"/>
        <v>#DIV/0!</v>
      </c>
      <c r="L36" s="465" t="e">
        <f t="shared" si="14"/>
        <v>#DIV/0!</v>
      </c>
      <c r="V36" s="299"/>
      <c r="W36" s="299"/>
      <c r="X36" s="299"/>
      <c r="Y36" s="299"/>
      <c r="Z36" s="299"/>
      <c r="AA36" s="299"/>
      <c r="AB36" s="299"/>
      <c r="AC36" s="299"/>
      <c r="AD36" s="299"/>
      <c r="AE36" s="299"/>
      <c r="AF36" s="299"/>
      <c r="AG36" s="299"/>
    </row>
    <row r="37" spans="2:33">
      <c r="B37" s="405" t="s">
        <v>151</v>
      </c>
      <c r="C37" s="343"/>
      <c r="D37" s="344"/>
      <c r="E37" s="292"/>
      <c r="F37" s="344"/>
      <c r="G37" s="292"/>
      <c r="H37" s="344"/>
      <c r="I37" s="292"/>
      <c r="J37" s="344"/>
      <c r="K37" s="344"/>
      <c r="L37" s="348"/>
    </row>
    <row r="38" spans="2:33">
      <c r="B38" s="321" t="s">
        <v>152</v>
      </c>
      <c r="C38" s="343"/>
      <c r="D38" s="344"/>
      <c r="E38" s="292"/>
      <c r="F38" s="344"/>
      <c r="G38" s="292"/>
      <c r="H38" s="344"/>
      <c r="I38" s="292"/>
      <c r="J38" s="344"/>
      <c r="K38" s="344"/>
      <c r="L38" s="348"/>
    </row>
    <row r="39" spans="2:33" ht="15.75">
      <c r="B39" s="321" t="s">
        <v>157</v>
      </c>
      <c r="C39" s="345"/>
      <c r="D39" s="346"/>
      <c r="E39" s="347"/>
      <c r="F39" s="346"/>
      <c r="G39" s="347"/>
      <c r="H39" s="346"/>
      <c r="I39" s="347"/>
      <c r="J39" s="346"/>
      <c r="K39" s="346"/>
      <c r="L39" s="349"/>
    </row>
    <row r="40" spans="2:33" ht="13.5" thickBot="1">
      <c r="B40" s="322" t="s">
        <v>156</v>
      </c>
      <c r="C40" s="339">
        <f t="shared" ref="C40:L40" si="15">C38-C37</f>
        <v>0</v>
      </c>
      <c r="D40" s="340">
        <f t="shared" si="15"/>
        <v>0</v>
      </c>
      <c r="E40" s="341">
        <f t="shared" si="15"/>
        <v>0</v>
      </c>
      <c r="F40" s="340">
        <f t="shared" si="15"/>
        <v>0</v>
      </c>
      <c r="G40" s="341">
        <f t="shared" si="15"/>
        <v>0</v>
      </c>
      <c r="H40" s="340">
        <f t="shared" si="15"/>
        <v>0</v>
      </c>
      <c r="I40" s="341">
        <f t="shared" si="15"/>
        <v>0</v>
      </c>
      <c r="J40" s="340">
        <f t="shared" si="15"/>
        <v>0</v>
      </c>
      <c r="K40" s="341">
        <f t="shared" si="15"/>
        <v>0</v>
      </c>
      <c r="L40" s="342">
        <f t="shared" si="15"/>
        <v>0</v>
      </c>
    </row>
    <row r="41" spans="2:33" ht="13.5" thickBot="1">
      <c r="B41" s="638" t="str">
        <f>"Boiler "&amp;Inputs!B15</f>
        <v xml:space="preserve">Boiler </v>
      </c>
      <c r="C41" s="639"/>
      <c r="D41" s="639"/>
      <c r="E41" s="639"/>
      <c r="F41" s="639"/>
      <c r="G41" s="639"/>
      <c r="H41" s="639"/>
      <c r="I41" s="639"/>
      <c r="J41" s="639"/>
      <c r="K41" s="639"/>
      <c r="L41" s="640"/>
    </row>
    <row r="42" spans="2:33" ht="13.5" thickBot="1">
      <c r="B42" s="290" t="s">
        <v>131</v>
      </c>
      <c r="C42" s="464" t="e">
        <f>IF(Inputs!C31="New",100/Inputs!C35/100,100/Inputs!C22/100)</f>
        <v>#DIV/0!</v>
      </c>
      <c r="D42" s="457" t="e">
        <f>IF(C42&lt;1,C42+$C$42,"")</f>
        <v>#DIV/0!</v>
      </c>
      <c r="E42" s="457" t="e">
        <f t="shared" ref="E42:L42" si="16">IF(D42&lt;1,D42+$C$42,"")</f>
        <v>#DIV/0!</v>
      </c>
      <c r="F42" s="457" t="e">
        <f t="shared" si="16"/>
        <v>#DIV/0!</v>
      </c>
      <c r="G42" s="457" t="e">
        <f t="shared" si="16"/>
        <v>#DIV/0!</v>
      </c>
      <c r="H42" s="457" t="e">
        <f t="shared" si="16"/>
        <v>#DIV/0!</v>
      </c>
      <c r="I42" s="457" t="e">
        <f t="shared" si="16"/>
        <v>#DIV/0!</v>
      </c>
      <c r="J42" s="457" t="e">
        <f t="shared" si="16"/>
        <v>#DIV/0!</v>
      </c>
      <c r="K42" s="457" t="e">
        <f t="shared" si="16"/>
        <v>#DIV/0!</v>
      </c>
      <c r="L42" s="465" t="e">
        <f t="shared" si="16"/>
        <v>#DIV/0!</v>
      </c>
    </row>
    <row r="43" spans="2:33">
      <c r="B43" s="405" t="s">
        <v>151</v>
      </c>
      <c r="C43" s="343"/>
      <c r="D43" s="344"/>
      <c r="E43" s="292"/>
      <c r="F43" s="344"/>
      <c r="G43" s="292"/>
      <c r="H43" s="344"/>
      <c r="I43" s="292"/>
      <c r="J43" s="344"/>
      <c r="K43" s="344"/>
      <c r="L43" s="348"/>
    </row>
    <row r="44" spans="2:33">
      <c r="B44" s="321" t="s">
        <v>152</v>
      </c>
      <c r="C44" s="343"/>
      <c r="D44" s="344"/>
      <c r="E44" s="292"/>
      <c r="F44" s="344"/>
      <c r="G44" s="292"/>
      <c r="H44" s="344"/>
      <c r="I44" s="292"/>
      <c r="J44" s="344"/>
      <c r="K44" s="344"/>
      <c r="L44" s="348"/>
    </row>
    <row r="45" spans="2:33" ht="15.75">
      <c r="B45" s="321" t="s">
        <v>157</v>
      </c>
      <c r="C45" s="345"/>
      <c r="D45" s="346"/>
      <c r="E45" s="347"/>
      <c r="F45" s="346"/>
      <c r="G45" s="347"/>
      <c r="H45" s="346"/>
      <c r="I45" s="347"/>
      <c r="J45" s="346"/>
      <c r="K45" s="346"/>
      <c r="L45" s="349"/>
    </row>
    <row r="46" spans="2:33" ht="13.5" thickBot="1">
      <c r="B46" s="322" t="s">
        <v>156</v>
      </c>
      <c r="C46" s="466">
        <f t="shared" ref="C46:L46" si="17">C44-C43</f>
        <v>0</v>
      </c>
      <c r="D46" s="462">
        <f t="shared" si="17"/>
        <v>0</v>
      </c>
      <c r="E46" s="461">
        <f t="shared" si="17"/>
        <v>0</v>
      </c>
      <c r="F46" s="462">
        <f t="shared" si="17"/>
        <v>0</v>
      </c>
      <c r="G46" s="461">
        <f t="shared" si="17"/>
        <v>0</v>
      </c>
      <c r="H46" s="462">
        <f t="shared" si="17"/>
        <v>0</v>
      </c>
      <c r="I46" s="461">
        <f t="shared" si="17"/>
        <v>0</v>
      </c>
      <c r="J46" s="462">
        <f t="shared" si="17"/>
        <v>0</v>
      </c>
      <c r="K46" s="461">
        <f t="shared" si="17"/>
        <v>0</v>
      </c>
      <c r="L46" s="463">
        <f t="shared" si="17"/>
        <v>0</v>
      </c>
    </row>
    <row r="47" spans="2:33" ht="13.5" thickBot="1">
      <c r="B47" s="638" t="str">
        <f>"Boiler "&amp;Inputs!B9</f>
        <v xml:space="preserve">Boiler </v>
      </c>
      <c r="C47" s="639"/>
      <c r="D47" s="639"/>
      <c r="E47" s="639"/>
      <c r="F47" s="639"/>
      <c r="G47" s="639"/>
      <c r="H47" s="639"/>
      <c r="I47" s="639"/>
      <c r="J47" s="639"/>
      <c r="K47" s="639"/>
      <c r="L47" s="640"/>
    </row>
    <row r="48" spans="2:33" ht="13.5" thickBot="1">
      <c r="B48" s="290" t="s">
        <v>131</v>
      </c>
      <c r="C48" s="464" t="e">
        <f>IF(Inputs!C32="New",100/Inputs!C36/100,100/Inputs!C23/100)</f>
        <v>#DIV/0!</v>
      </c>
      <c r="D48" s="457" t="e">
        <f>IF(C48&lt;1,C48+$C$48,"")</f>
        <v>#DIV/0!</v>
      </c>
      <c r="E48" s="457" t="e">
        <f t="shared" ref="E48:L48" si="18">IF(D48&lt;1,D48+$C$48,"")</f>
        <v>#DIV/0!</v>
      </c>
      <c r="F48" s="457" t="e">
        <f t="shared" si="18"/>
        <v>#DIV/0!</v>
      </c>
      <c r="G48" s="457" t="e">
        <f t="shared" si="18"/>
        <v>#DIV/0!</v>
      </c>
      <c r="H48" s="457" t="e">
        <f t="shared" si="18"/>
        <v>#DIV/0!</v>
      </c>
      <c r="I48" s="457" t="e">
        <f t="shared" si="18"/>
        <v>#DIV/0!</v>
      </c>
      <c r="J48" s="457" t="e">
        <f t="shared" si="18"/>
        <v>#DIV/0!</v>
      </c>
      <c r="K48" s="457" t="e">
        <f t="shared" si="18"/>
        <v>#DIV/0!</v>
      </c>
      <c r="L48" s="465" t="e">
        <f t="shared" si="18"/>
        <v>#DIV/0!</v>
      </c>
    </row>
    <row r="49" spans="2:12">
      <c r="B49" s="405" t="s">
        <v>151</v>
      </c>
      <c r="C49" s="343"/>
      <c r="D49" s="344"/>
      <c r="E49" s="292"/>
      <c r="F49" s="344"/>
      <c r="G49" s="292"/>
      <c r="H49" s="344"/>
      <c r="I49" s="292"/>
      <c r="J49" s="344"/>
      <c r="K49" s="344"/>
      <c r="L49" s="348"/>
    </row>
    <row r="50" spans="2:12">
      <c r="B50" s="321" t="s">
        <v>152</v>
      </c>
      <c r="C50" s="343"/>
      <c r="D50" s="344"/>
      <c r="E50" s="292"/>
      <c r="F50" s="344"/>
      <c r="G50" s="292"/>
      <c r="H50" s="344"/>
      <c r="I50" s="292"/>
      <c r="J50" s="344"/>
      <c r="K50" s="344"/>
      <c r="L50" s="348"/>
    </row>
    <row r="51" spans="2:12" ht="15.75">
      <c r="B51" s="321" t="s">
        <v>157</v>
      </c>
      <c r="C51" s="345"/>
      <c r="D51" s="346"/>
      <c r="E51" s="347"/>
      <c r="F51" s="346"/>
      <c r="G51" s="347"/>
      <c r="H51" s="346"/>
      <c r="I51" s="347"/>
      <c r="J51" s="346"/>
      <c r="K51" s="346"/>
      <c r="L51" s="349"/>
    </row>
    <row r="52" spans="2:12" ht="13.5" thickBot="1">
      <c r="B52" s="322" t="s">
        <v>156</v>
      </c>
      <c r="C52" s="466">
        <f t="shared" ref="C52:L52" si="19">C50-C49</f>
        <v>0</v>
      </c>
      <c r="D52" s="462">
        <f t="shared" si="19"/>
        <v>0</v>
      </c>
      <c r="E52" s="461">
        <f t="shared" si="19"/>
        <v>0</v>
      </c>
      <c r="F52" s="462">
        <f t="shared" si="19"/>
        <v>0</v>
      </c>
      <c r="G52" s="461">
        <f t="shared" si="19"/>
        <v>0</v>
      </c>
      <c r="H52" s="462">
        <f t="shared" si="19"/>
        <v>0</v>
      </c>
      <c r="I52" s="461">
        <f t="shared" si="19"/>
        <v>0</v>
      </c>
      <c r="J52" s="462">
        <f t="shared" si="19"/>
        <v>0</v>
      </c>
      <c r="K52" s="461">
        <f t="shared" si="19"/>
        <v>0</v>
      </c>
      <c r="L52" s="463">
        <f t="shared" si="19"/>
        <v>0</v>
      </c>
    </row>
  </sheetData>
  <sheetProtection password="8A33" sheet="1" objects="1" scenarios="1"/>
  <protectedRanges>
    <protectedRange sqref="C4:E6 C10:E12 C16:E18 C22:E24 C31:L33 C37:L39 C43:L45 C49:L51" name="Combustion Reports"/>
  </protectedRanges>
  <customSheetViews>
    <customSheetView guid="{E7ACAE69-9EF1-4C13-8DE7-715E540F83CD}" hiddenColumns="1">
      <pageMargins left="0.7" right="0.7" top="0.75" bottom="0.75" header="0.3" footer="0.3"/>
      <pageSetup orientation="portrait" r:id="rId1"/>
    </customSheetView>
  </customSheetViews>
  <mergeCells count="11">
    <mergeCell ref="B2:E2"/>
    <mergeCell ref="B47:L47"/>
    <mergeCell ref="B28:L28"/>
    <mergeCell ref="B29:L29"/>
    <mergeCell ref="B35:L35"/>
    <mergeCell ref="B41:L41"/>
    <mergeCell ref="AA2:AK2"/>
    <mergeCell ref="AA3:AK3"/>
    <mergeCell ref="AA9:AK9"/>
    <mergeCell ref="AA15:AK15"/>
    <mergeCell ref="AA21:AK21"/>
  </mergeCells>
  <conditionalFormatting sqref="C31:L33">
    <cfRule type="expression" dxfId="40" priority="21">
      <formula>C31=""</formula>
    </cfRule>
  </conditionalFormatting>
  <conditionalFormatting sqref="C37:L39">
    <cfRule type="expression" dxfId="39" priority="15">
      <formula>C37=""</formula>
    </cfRule>
  </conditionalFormatting>
  <conditionalFormatting sqref="C43:L45">
    <cfRule type="expression" dxfId="38" priority="14">
      <formula>C43=""</formula>
    </cfRule>
  </conditionalFormatting>
  <conditionalFormatting sqref="C49:L51">
    <cfRule type="expression" dxfId="37" priority="13">
      <formula>C49=""</formula>
    </cfRule>
  </conditionalFormatting>
  <conditionalFormatting sqref="C4:E6">
    <cfRule type="expression" dxfId="36" priority="12">
      <formula>C4=""</formula>
    </cfRule>
  </conditionalFormatting>
  <conditionalFormatting sqref="C10:E12">
    <cfRule type="expression" dxfId="35" priority="11">
      <formula>C10=""</formula>
    </cfRule>
  </conditionalFormatting>
  <conditionalFormatting sqref="C16:E18">
    <cfRule type="expression" dxfId="34" priority="10">
      <formula>C16=""</formula>
    </cfRule>
  </conditionalFormatting>
  <conditionalFormatting sqref="C22:E24">
    <cfRule type="expression" dxfId="33" priority="9">
      <formula>C22=""</formula>
    </cfRule>
  </conditionalFormatting>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4" id="{40338995-BC11-4BC4-A4B1-2F635B940B66}">
            <xm:f>Inputs!$B$6=""</xm:f>
            <x14:dxf>
              <fill>
                <patternFill>
                  <bgColor theme="0"/>
                </patternFill>
              </fill>
            </x14:dxf>
          </x14:cfRule>
          <xm:sqref>C31:L33</xm:sqref>
        </x14:conditionalFormatting>
        <x14:conditionalFormatting xmlns:xm="http://schemas.microsoft.com/office/excel/2006/main">
          <x14:cfRule type="expression" priority="3" id="{4D33C84E-AA68-461E-BE76-DFDF3C4599C8}">
            <xm:f>Inputs!$B$7=""</xm:f>
            <x14:dxf>
              <fill>
                <patternFill>
                  <bgColor theme="0"/>
                </patternFill>
              </fill>
            </x14:dxf>
          </x14:cfRule>
          <xm:sqref>C37:L39</xm:sqref>
        </x14:conditionalFormatting>
        <x14:conditionalFormatting xmlns:xm="http://schemas.microsoft.com/office/excel/2006/main">
          <x14:cfRule type="expression" priority="2" id="{A3BC8784-C244-4885-A8CC-8BF58EA29409}">
            <xm:f>Inputs!$B$8=""</xm:f>
            <x14:dxf>
              <fill>
                <patternFill>
                  <bgColor theme="0"/>
                </patternFill>
              </fill>
            </x14:dxf>
          </x14:cfRule>
          <xm:sqref>C43:L45</xm:sqref>
        </x14:conditionalFormatting>
        <x14:conditionalFormatting xmlns:xm="http://schemas.microsoft.com/office/excel/2006/main">
          <x14:cfRule type="expression" priority="1" id="{5ED3EFAC-D1BF-4F15-8911-D68B6ED701A4}">
            <xm:f>Inputs!$B$9=""</xm:f>
            <x14:dxf>
              <fill>
                <patternFill>
                  <bgColor theme="0"/>
                </patternFill>
              </fill>
            </x14:dxf>
          </x14:cfRule>
          <xm:sqref>C49:L51</xm:sqref>
        </x14:conditionalFormatting>
        <x14:conditionalFormatting xmlns:xm="http://schemas.microsoft.com/office/excel/2006/main">
          <x14:cfRule type="expression" priority="8" id="{97F30A97-927C-43C7-B54D-24F0145B2291}">
            <xm:f>Inputs!$B$6=""</xm:f>
            <x14:dxf>
              <fill>
                <patternFill>
                  <bgColor theme="0"/>
                </patternFill>
              </fill>
            </x14:dxf>
          </x14:cfRule>
          <xm:sqref>C4:E6</xm:sqref>
        </x14:conditionalFormatting>
        <x14:conditionalFormatting xmlns:xm="http://schemas.microsoft.com/office/excel/2006/main">
          <x14:cfRule type="expression" priority="7" id="{41F66B8D-AC28-4F50-829D-20749100B95E}">
            <xm:f>Inputs!$B$7=""</xm:f>
            <x14:dxf>
              <fill>
                <patternFill>
                  <bgColor theme="0"/>
                </patternFill>
              </fill>
            </x14:dxf>
          </x14:cfRule>
          <xm:sqref>C10:E12</xm:sqref>
        </x14:conditionalFormatting>
        <x14:conditionalFormatting xmlns:xm="http://schemas.microsoft.com/office/excel/2006/main">
          <x14:cfRule type="expression" priority="6" id="{3378984C-AB7F-4BEC-AE4C-C8FBB7AE67F9}">
            <xm:f>Inputs!$B$8=""</xm:f>
            <x14:dxf>
              <fill>
                <patternFill>
                  <bgColor theme="0"/>
                </patternFill>
              </fill>
            </x14:dxf>
          </x14:cfRule>
          <xm:sqref>C16:E18</xm:sqref>
        </x14:conditionalFormatting>
        <x14:conditionalFormatting xmlns:xm="http://schemas.microsoft.com/office/excel/2006/main">
          <x14:cfRule type="expression" priority="5" id="{98EC365A-3446-4669-BE99-9948E9EE59A1}">
            <xm:f>Inputs!$B$9=""</xm:f>
            <x14:dxf>
              <fill>
                <patternFill>
                  <bgColor theme="0"/>
                </patternFill>
              </fill>
            </x14:dxf>
          </x14:cfRule>
          <xm:sqref>C22:E24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64"/>
  <sheetViews>
    <sheetView zoomScaleNormal="100" workbookViewId="0"/>
  </sheetViews>
  <sheetFormatPr defaultRowHeight="12.75"/>
  <cols>
    <col min="1" max="1" width="3" style="69" customWidth="1"/>
    <col min="2" max="2" width="10.85546875" style="69" customWidth="1"/>
    <col min="3" max="3" width="13.85546875" style="69" bestFit="1" customWidth="1"/>
    <col min="4" max="4" width="8" style="69" bestFit="1" customWidth="1"/>
    <col min="5" max="5" width="11.140625" style="69" bestFit="1" customWidth="1"/>
    <col min="6" max="6" width="15.28515625" style="69" bestFit="1" customWidth="1"/>
    <col min="7" max="7" width="12.7109375" style="69" bestFit="1" customWidth="1"/>
    <col min="8" max="8" width="9.140625" style="69" bestFit="1" customWidth="1"/>
    <col min="9" max="9" width="12.42578125" style="69" bestFit="1" customWidth="1"/>
    <col min="10" max="10" width="19.7109375" style="69" bestFit="1" customWidth="1"/>
    <col min="11" max="11" width="8.140625" style="69" bestFit="1" customWidth="1"/>
    <col min="12" max="12" width="7.7109375" style="69" bestFit="1" customWidth="1"/>
    <col min="13" max="13" width="15.5703125" style="69" bestFit="1" customWidth="1"/>
    <col min="14" max="14" width="11.7109375" style="69" bestFit="1" customWidth="1"/>
    <col min="15" max="15" width="9.140625" style="69" bestFit="1" customWidth="1"/>
    <col min="16" max="16" width="13.42578125" style="69" bestFit="1" customWidth="1"/>
    <col min="17" max="17" width="16.28515625" style="69" bestFit="1" customWidth="1"/>
    <col min="18" max="18" width="8" style="69" bestFit="1" customWidth="1"/>
    <col min="19" max="19" width="7.7109375" style="69" bestFit="1" customWidth="1"/>
    <col min="20" max="20" width="15.5703125" style="69" bestFit="1" customWidth="1"/>
    <col min="21" max="21" width="11.7109375" style="69" customWidth="1"/>
    <col min="22" max="22" width="9.85546875" style="71" bestFit="1" customWidth="1"/>
    <col min="23" max="23" width="13.42578125" style="69" bestFit="1" customWidth="1"/>
    <col min="24" max="24" width="17" style="69" bestFit="1" customWidth="1"/>
    <col min="25" max="25" width="8.140625" style="69" bestFit="1" customWidth="1"/>
    <col min="26" max="26" width="9.7109375" style="69" bestFit="1" customWidth="1"/>
    <col min="27" max="27" width="13" style="69" bestFit="1" customWidth="1"/>
    <col min="28" max="28" width="14.85546875" style="69" bestFit="1" customWidth="1"/>
    <col min="29" max="29" width="9.140625" style="69"/>
    <col min="30" max="30" width="11.5703125" style="69" bestFit="1" customWidth="1"/>
    <col min="31" max="31" width="24.140625" style="69" bestFit="1" customWidth="1"/>
    <col min="32" max="16384" width="9.140625" style="69"/>
  </cols>
  <sheetData>
    <row r="1" spans="1:31" ht="13.5" thickBot="1">
      <c r="B1" s="70"/>
      <c r="E1" s="1"/>
      <c r="F1" s="2"/>
    </row>
    <row r="2" spans="1:31" ht="13.5" thickBot="1">
      <c r="B2" s="664" t="s">
        <v>68</v>
      </c>
      <c r="C2" s="665"/>
      <c r="D2" s="655" t="s">
        <v>15</v>
      </c>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7"/>
    </row>
    <row r="3" spans="1:31">
      <c r="B3" s="660" t="str">
        <f>Inputs!C2</f>
        <v>Chicago O'Hare</v>
      </c>
      <c r="C3" s="661"/>
      <c r="D3" s="646" t="str">
        <f>"Boiler "&amp;Inputs!B6</f>
        <v xml:space="preserve">Boiler </v>
      </c>
      <c r="E3" s="647"/>
      <c r="F3" s="647"/>
      <c r="G3" s="647"/>
      <c r="H3" s="647"/>
      <c r="I3" s="647"/>
      <c r="J3" s="648"/>
      <c r="K3" s="646" t="str">
        <f>"Boiler "&amp;Inputs!B7</f>
        <v xml:space="preserve">Boiler </v>
      </c>
      <c r="L3" s="647"/>
      <c r="M3" s="647"/>
      <c r="N3" s="647"/>
      <c r="O3" s="647"/>
      <c r="P3" s="647"/>
      <c r="Q3" s="648"/>
      <c r="R3" s="646" t="str">
        <f>"Boiler "&amp;Inputs!B8</f>
        <v xml:space="preserve">Boiler </v>
      </c>
      <c r="S3" s="647"/>
      <c r="T3" s="647"/>
      <c r="U3" s="647"/>
      <c r="V3" s="647"/>
      <c r="W3" s="647"/>
      <c r="X3" s="648"/>
      <c r="Y3" s="646" t="str">
        <f>"Boiler "&amp;Inputs!B9</f>
        <v xml:space="preserve">Boiler </v>
      </c>
      <c r="Z3" s="647"/>
      <c r="AA3" s="647"/>
      <c r="AB3" s="647"/>
      <c r="AC3" s="647"/>
      <c r="AD3" s="647"/>
      <c r="AE3" s="648"/>
    </row>
    <row r="4" spans="1:31">
      <c r="B4" s="662"/>
      <c r="C4" s="663"/>
      <c r="D4" s="649">
        <f>Inputs!C6</f>
        <v>0</v>
      </c>
      <c r="E4" s="650"/>
      <c r="F4" s="650"/>
      <c r="G4" s="650"/>
      <c r="H4" s="650"/>
      <c r="I4" s="650"/>
      <c r="J4" s="651"/>
      <c r="K4" s="649">
        <f>Inputs!C7</f>
        <v>0</v>
      </c>
      <c r="L4" s="650"/>
      <c r="M4" s="650"/>
      <c r="N4" s="650"/>
      <c r="O4" s="650"/>
      <c r="P4" s="650"/>
      <c r="Q4" s="651"/>
      <c r="R4" s="649">
        <f>Inputs!C8</f>
        <v>0</v>
      </c>
      <c r="S4" s="650"/>
      <c r="T4" s="650"/>
      <c r="U4" s="650"/>
      <c r="V4" s="650"/>
      <c r="W4" s="650"/>
      <c r="X4" s="651"/>
      <c r="Y4" s="649">
        <f>Inputs!C9</f>
        <v>0</v>
      </c>
      <c r="Z4" s="650"/>
      <c r="AA4" s="650"/>
      <c r="AB4" s="650"/>
      <c r="AC4" s="650"/>
      <c r="AD4" s="650"/>
      <c r="AE4" s="651"/>
    </row>
    <row r="5" spans="1:31" ht="13.5" thickBot="1">
      <c r="B5" s="662"/>
      <c r="C5" s="663"/>
      <c r="D5" s="652" t="str">
        <f>Inputs!E6/33475&amp;" BoHP"</f>
        <v>0 BoHP</v>
      </c>
      <c r="E5" s="653"/>
      <c r="F5" s="653"/>
      <c r="G5" s="653"/>
      <c r="H5" s="653"/>
      <c r="I5" s="653"/>
      <c r="J5" s="654"/>
      <c r="K5" s="652" t="str">
        <f>Inputs!E7/33475&amp;" BoHP"</f>
        <v>0 BoHP</v>
      </c>
      <c r="L5" s="653"/>
      <c r="M5" s="653"/>
      <c r="N5" s="653"/>
      <c r="O5" s="653"/>
      <c r="P5" s="653"/>
      <c r="Q5" s="654"/>
      <c r="R5" s="652" t="str">
        <f>Inputs!E8/33475&amp;" BoHP"</f>
        <v>0 BoHP</v>
      </c>
      <c r="S5" s="653"/>
      <c r="T5" s="653"/>
      <c r="U5" s="653"/>
      <c r="V5" s="653"/>
      <c r="W5" s="653"/>
      <c r="X5" s="654"/>
      <c r="Y5" s="652" t="str">
        <f>Inputs!E9/33475&amp;" BoHP"</f>
        <v>0 BoHP</v>
      </c>
      <c r="Z5" s="653"/>
      <c r="AA5" s="653"/>
      <c r="AB5" s="653"/>
      <c r="AC5" s="653"/>
      <c r="AD5" s="653"/>
      <c r="AE5" s="654"/>
    </row>
    <row r="6" spans="1:31" ht="38.25">
      <c r="A6" s="417"/>
      <c r="B6" s="76" t="s">
        <v>153</v>
      </c>
      <c r="C6" s="79" t="s">
        <v>14</v>
      </c>
      <c r="D6" s="76" t="s">
        <v>72</v>
      </c>
      <c r="E6" s="77" t="s">
        <v>73</v>
      </c>
      <c r="F6" s="77" t="s">
        <v>16</v>
      </c>
      <c r="G6" s="77" t="s">
        <v>17</v>
      </c>
      <c r="H6" s="77" t="s">
        <v>71</v>
      </c>
      <c r="I6" s="77" t="s">
        <v>69</v>
      </c>
      <c r="J6" s="78" t="s">
        <v>70</v>
      </c>
      <c r="K6" s="76" t="s">
        <v>72</v>
      </c>
      <c r="L6" s="77" t="s">
        <v>73</v>
      </c>
      <c r="M6" s="77" t="s">
        <v>16</v>
      </c>
      <c r="N6" s="77" t="s">
        <v>17</v>
      </c>
      <c r="O6" s="77" t="s">
        <v>71</v>
      </c>
      <c r="P6" s="77" t="s">
        <v>69</v>
      </c>
      <c r="Q6" s="78" t="s">
        <v>70</v>
      </c>
      <c r="R6" s="76" t="s">
        <v>72</v>
      </c>
      <c r="S6" s="77" t="s">
        <v>73</v>
      </c>
      <c r="T6" s="77" t="s">
        <v>16</v>
      </c>
      <c r="U6" s="77" t="s">
        <v>17</v>
      </c>
      <c r="V6" s="77" t="s">
        <v>71</v>
      </c>
      <c r="W6" s="77" t="s">
        <v>69</v>
      </c>
      <c r="X6" s="78" t="s">
        <v>70</v>
      </c>
      <c r="Y6" s="76" t="s">
        <v>72</v>
      </c>
      <c r="Z6" s="77" t="s">
        <v>73</v>
      </c>
      <c r="AA6" s="77" t="s">
        <v>16</v>
      </c>
      <c r="AB6" s="77" t="s">
        <v>17</v>
      </c>
      <c r="AC6" s="77" t="s">
        <v>71</v>
      </c>
      <c r="AD6" s="77" t="s">
        <v>69</v>
      </c>
      <c r="AE6" s="78" t="s">
        <v>70</v>
      </c>
    </row>
    <row r="7" spans="1:31">
      <c r="A7" s="417"/>
      <c r="B7" s="416">
        <v>-10</v>
      </c>
      <c r="C7" s="80">
        <v>25</v>
      </c>
      <c r="D7" s="419">
        <f t="shared" ref="D7:D27" si="0">IF(F7&gt;0,1,0)</f>
        <v>0</v>
      </c>
      <c r="E7" s="418">
        <f>IFERROR(INDEX(Inputs!$B$60:$C$69,MATCH(B7,Inputs!$D$60:$D$69),2),0)</f>
        <v>0</v>
      </c>
      <c r="F7" s="46"/>
      <c r="G7" s="422">
        <f t="shared" ref="G7:G27" si="1">IF(D7=1,F7*C7,0)</f>
        <v>0</v>
      </c>
      <c r="H7" s="424" t="e">
        <f>INDEX('Baseline Efficiency'!$E$30:$N$50,MATCH(Baseline!$B7,'Baseline Efficiency'!$B$30:$B$50),MATCH(Baseline!$E7,'Baseline Efficiency'!$E$5:$N$5))</f>
        <v>#N/A</v>
      </c>
      <c r="I7" s="425">
        <f>IF(D7=1,Inputs!$E$6*E7/(H7-'Radiation Losses'!E6-'Baseline Cycling Losses'!N5),0)</f>
        <v>0</v>
      </c>
      <c r="J7" s="426">
        <f t="shared" ref="J7:J27" si="2">I7*G7</f>
        <v>0</v>
      </c>
      <c r="K7" s="419">
        <f t="shared" ref="K7:K27" si="3">IF(M7&gt;0,1,0)</f>
        <v>0</v>
      </c>
      <c r="L7" s="418">
        <f>IFERROR(INDEX(Inputs!$B$72:$C$81,MATCH(B7,Inputs!$D$72:$D$81),2),0)</f>
        <v>0</v>
      </c>
      <c r="M7" s="46"/>
      <c r="N7" s="422">
        <f t="shared" ref="N7:N27" si="4">IF(K7=1,M7*C7,0)</f>
        <v>0</v>
      </c>
      <c r="O7" s="424" t="e">
        <f>INDEX('Baseline Efficiency'!$S$30:$AB$50,MATCH(Baseline!$B7,'Baseline Efficiency'!$B$30:$B$50),MATCH(Baseline!$L7,'Baseline Efficiency'!$S$5:$AB$5))</f>
        <v>#N/A</v>
      </c>
      <c r="P7" s="425">
        <f>IF(K7=1,Inputs!$E$7*L7/(O7-'Radiation Losses'!G6-'Baseline Cycling Losses'!U5),0)</f>
        <v>0</v>
      </c>
      <c r="Q7" s="426">
        <f t="shared" ref="Q7:Q27" si="5">P7*N7</f>
        <v>0</v>
      </c>
      <c r="R7" s="419">
        <f t="shared" ref="R7:R27" si="6">IF(T7&gt;0,1,0)</f>
        <v>0</v>
      </c>
      <c r="S7" s="418">
        <f>IFERROR(INDEX(Inputs!$B$84:$C$93,MATCH(B7,Inputs!$D$84:$D$93),2),0)</f>
        <v>0</v>
      </c>
      <c r="T7" s="46"/>
      <c r="U7" s="429">
        <f t="shared" ref="U7:U27" si="7">IF(R7=1,T7*C7,0)</f>
        <v>0</v>
      </c>
      <c r="V7" s="424" t="e">
        <f>INDEX('Baseline Efficiency'!$AG$30:$AI$50,MATCH(Baseline!$B7,'Baseline Efficiency'!$B$30:$B$50),MATCH(Baseline!$S7,'Baseline Efficiency'!$AG$5:$AI$5))</f>
        <v>#N/A</v>
      </c>
      <c r="W7" s="425">
        <f>IF(R7=1,Inputs!$E$8*S7/(V7-'Radiation Losses'!I6-'Baseline Cycling Losses'!AB5),0)</f>
        <v>0</v>
      </c>
      <c r="X7" s="430">
        <f t="shared" ref="X7:X27" si="8">W7*U7</f>
        <v>0</v>
      </c>
      <c r="Y7" s="419">
        <f t="shared" ref="Y7:Y27" si="9">IF(AA7&gt;0,1,0)</f>
        <v>0</v>
      </c>
      <c r="Z7" s="432">
        <f>IFERROR(INDEX(Inputs!$B$96:$C$105,MATCH(B7,Inputs!$D$96:$D$105),2),0)</f>
        <v>0</v>
      </c>
      <c r="AA7" s="46"/>
      <c r="AB7" s="429">
        <f>IF(Y7=1,AA7*C7,0)</f>
        <v>0</v>
      </c>
      <c r="AC7" s="424" t="e">
        <f>INDEX('Baseline Efficiency'!$AU$30:$BD$50,MATCH(Baseline!$B7,'Baseline Efficiency'!$B$30:$B$50),MATCH(Baseline!$Z7,'Baseline Efficiency'!$AU$5:$BD$5))</f>
        <v>#N/A</v>
      </c>
      <c r="AD7" s="425">
        <f>IF(Y7=1,Inputs!$E$8*Z7/(AC7-'Radiation Losses'!K6-'Baseline Cycling Losses'!AI5),0)</f>
        <v>0</v>
      </c>
      <c r="AE7" s="430">
        <f t="shared" ref="AE7:AE27" si="10">AD7*AB7</f>
        <v>0</v>
      </c>
    </row>
    <row r="8" spans="1:31">
      <c r="A8" s="417"/>
      <c r="B8" s="416">
        <v>-5</v>
      </c>
      <c r="C8" s="81">
        <v>54</v>
      </c>
      <c r="D8" s="419">
        <f t="shared" si="0"/>
        <v>0</v>
      </c>
      <c r="E8" s="418">
        <f>IFERROR(INDEX(Inputs!$B$60:$C$69,MATCH(B8,Inputs!$D$60:$D$69),2),0)</f>
        <v>0</v>
      </c>
      <c r="F8" s="46"/>
      <c r="G8" s="422">
        <f t="shared" si="1"/>
        <v>0</v>
      </c>
      <c r="H8" s="424" t="e">
        <f>INDEX('Baseline Efficiency'!$E$30:$N$50,MATCH(Baseline!$B8,'Baseline Efficiency'!$B$30:$B$50),MATCH(Baseline!$E8,'Baseline Efficiency'!$E$5:$N$5))</f>
        <v>#N/A</v>
      </c>
      <c r="I8" s="425">
        <f>IF(D8=1,Inputs!$E$6*E8/(H8-'Radiation Losses'!E7-'Baseline Cycling Losses'!N6),0)</f>
        <v>0</v>
      </c>
      <c r="J8" s="426">
        <f t="shared" si="2"/>
        <v>0</v>
      </c>
      <c r="K8" s="419">
        <f t="shared" si="3"/>
        <v>0</v>
      </c>
      <c r="L8" s="418">
        <f>IFERROR(INDEX(Inputs!$B$72:$C$81,MATCH(B8,Inputs!$D$72:$D$81),2),0)</f>
        <v>0</v>
      </c>
      <c r="M8" s="46"/>
      <c r="N8" s="422">
        <f t="shared" si="4"/>
        <v>0</v>
      </c>
      <c r="O8" s="424" t="e">
        <f>INDEX('Baseline Efficiency'!$S$30:$AB$50,MATCH(Baseline!$B8,'Baseline Efficiency'!$B$30:$B$50),MATCH(Baseline!$L8,'Baseline Efficiency'!$S$5:$AB$5))</f>
        <v>#N/A</v>
      </c>
      <c r="P8" s="425">
        <f>IF(K8=1,Inputs!$E$7*L8/(O8-'Radiation Losses'!G7-'Baseline Cycling Losses'!U6),0)</f>
        <v>0</v>
      </c>
      <c r="Q8" s="426">
        <f t="shared" si="5"/>
        <v>0</v>
      </c>
      <c r="R8" s="419">
        <f t="shared" si="6"/>
        <v>0</v>
      </c>
      <c r="S8" s="418">
        <f>IFERROR(INDEX(Inputs!$B$84:$C$93,MATCH(B8,Inputs!$D$84:$D$93),2),0)</f>
        <v>0</v>
      </c>
      <c r="T8" s="46"/>
      <c r="U8" s="429">
        <f t="shared" si="7"/>
        <v>0</v>
      </c>
      <c r="V8" s="424" t="e">
        <f>INDEX('Baseline Efficiency'!$AG$30:$AI$50,MATCH(Baseline!$B8,'Baseline Efficiency'!$B$30:$B$50),MATCH(Baseline!$S8,'Baseline Efficiency'!$AG$5:$AI$5))</f>
        <v>#N/A</v>
      </c>
      <c r="W8" s="425">
        <f>IF(R8=1,Inputs!$E$8*S8/(V8-'Radiation Losses'!I7-'Baseline Cycling Losses'!AB6),0)</f>
        <v>0</v>
      </c>
      <c r="X8" s="430">
        <f t="shared" si="8"/>
        <v>0</v>
      </c>
      <c r="Y8" s="419">
        <f t="shared" si="9"/>
        <v>0</v>
      </c>
      <c r="Z8" s="432">
        <f>IFERROR(INDEX(Inputs!$B$96:$C$105,MATCH(B8,Inputs!$D$96:$D$105),2),0)</f>
        <v>0</v>
      </c>
      <c r="AA8" s="46"/>
      <c r="AB8" s="429">
        <f t="shared" ref="AB8:AB27" si="11">IF(Y8=1,AA8*C8,0)</f>
        <v>0</v>
      </c>
      <c r="AC8" s="424" t="e">
        <f>INDEX('Baseline Efficiency'!$AU$30:$BD$50,MATCH(Baseline!$B8,'Baseline Efficiency'!$B$30:$B$50),MATCH(Baseline!$Z8,'Baseline Efficiency'!$AU$5:$BD$5))</f>
        <v>#N/A</v>
      </c>
      <c r="AD8" s="425">
        <f>IF(Y8=1,Inputs!$E$8*Z8/(AC8-'Radiation Losses'!K7-'Baseline Cycling Losses'!AI6),0)</f>
        <v>0</v>
      </c>
      <c r="AE8" s="430">
        <f t="shared" si="10"/>
        <v>0</v>
      </c>
    </row>
    <row r="9" spans="1:31">
      <c r="B9" s="416">
        <v>0</v>
      </c>
      <c r="C9" s="81">
        <v>84</v>
      </c>
      <c r="D9" s="419">
        <f t="shared" si="0"/>
        <v>0</v>
      </c>
      <c r="E9" s="418">
        <f>IFERROR(INDEX(Inputs!$B$60:$C$69,MATCH(B9,Inputs!$D$60:$D$69),2),0)</f>
        <v>0</v>
      </c>
      <c r="F9" s="46"/>
      <c r="G9" s="422">
        <f t="shared" si="1"/>
        <v>0</v>
      </c>
      <c r="H9" s="424" t="e">
        <f>INDEX('Baseline Efficiency'!$E$30:$N$50,MATCH(Baseline!$B9,'Baseline Efficiency'!$B$30:$B$50),MATCH(Baseline!$E9,'Baseline Efficiency'!$E$5:$N$5))</f>
        <v>#N/A</v>
      </c>
      <c r="I9" s="425">
        <f>IF(D9=1,Inputs!$E$6*E9/(H9-'Radiation Losses'!E8-'Baseline Cycling Losses'!N7),0)</f>
        <v>0</v>
      </c>
      <c r="J9" s="426">
        <f t="shared" si="2"/>
        <v>0</v>
      </c>
      <c r="K9" s="419">
        <f t="shared" si="3"/>
        <v>0</v>
      </c>
      <c r="L9" s="418">
        <f>IFERROR(INDEX(Inputs!$B$72:$C$81,MATCH(B9,Inputs!$D$72:$D$81),2),0)</f>
        <v>0</v>
      </c>
      <c r="M9" s="46"/>
      <c r="N9" s="422">
        <f t="shared" si="4"/>
        <v>0</v>
      </c>
      <c r="O9" s="424" t="e">
        <f>INDEX('Baseline Efficiency'!$S$30:$AB$50,MATCH(Baseline!$B9,'Baseline Efficiency'!$B$30:$B$50),MATCH(Baseline!$L9,'Baseline Efficiency'!$S$5:$AB$5))</f>
        <v>#N/A</v>
      </c>
      <c r="P9" s="425">
        <f>IF(K9=1,Inputs!$E$7*L9/(O9-'Radiation Losses'!G8-'Baseline Cycling Losses'!U7),0)</f>
        <v>0</v>
      </c>
      <c r="Q9" s="426">
        <f t="shared" si="5"/>
        <v>0</v>
      </c>
      <c r="R9" s="419">
        <f t="shared" si="6"/>
        <v>0</v>
      </c>
      <c r="S9" s="418">
        <f>IFERROR(INDEX(Inputs!$B$84:$C$93,MATCH(B9,Inputs!$D$84:$D$93),2),0)</f>
        <v>0</v>
      </c>
      <c r="T9" s="46"/>
      <c r="U9" s="429">
        <f t="shared" si="7"/>
        <v>0</v>
      </c>
      <c r="V9" s="424" t="e">
        <f>INDEX('Baseline Efficiency'!$AG$30:$AI$50,MATCH(Baseline!$B9,'Baseline Efficiency'!$B$30:$B$50),MATCH(Baseline!$S9,'Baseline Efficiency'!$AG$5:$AI$5))</f>
        <v>#N/A</v>
      </c>
      <c r="W9" s="425">
        <f>IF(R9=1,Inputs!$E$8*S9/(V9-'Radiation Losses'!I8-'Baseline Cycling Losses'!AB7),0)</f>
        <v>0</v>
      </c>
      <c r="X9" s="430">
        <f t="shared" si="8"/>
        <v>0</v>
      </c>
      <c r="Y9" s="419">
        <f t="shared" si="9"/>
        <v>0</v>
      </c>
      <c r="Z9" s="432">
        <f>IFERROR(INDEX(Inputs!$B$96:$C$105,MATCH(B9,Inputs!$D$96:$D$105),2),0)</f>
        <v>0</v>
      </c>
      <c r="AA9" s="46"/>
      <c r="AB9" s="429">
        <f t="shared" si="11"/>
        <v>0</v>
      </c>
      <c r="AC9" s="424" t="e">
        <f>INDEX('Baseline Efficiency'!$AU$30:$BD$50,MATCH(Baseline!$B9,'Baseline Efficiency'!$B$30:$B$50),MATCH(Baseline!$Z9,'Baseline Efficiency'!$AU$5:$BD$5))</f>
        <v>#N/A</v>
      </c>
      <c r="AD9" s="425">
        <f>IF(Y9=1,Inputs!$E$8*Z9/(AC9-'Radiation Losses'!K8-'Baseline Cycling Losses'!AI7),0)</f>
        <v>0</v>
      </c>
      <c r="AE9" s="430">
        <f t="shared" si="10"/>
        <v>0</v>
      </c>
    </row>
    <row r="10" spans="1:31">
      <c r="B10" s="416">
        <v>5</v>
      </c>
      <c r="C10" s="81">
        <v>92</v>
      </c>
      <c r="D10" s="419">
        <f t="shared" si="0"/>
        <v>0</v>
      </c>
      <c r="E10" s="418">
        <f>IFERROR(INDEX(Inputs!$B$60:$C$69,MATCH(B10,Inputs!$D$60:$D$69),2),0)</f>
        <v>0</v>
      </c>
      <c r="F10" s="46"/>
      <c r="G10" s="422">
        <f t="shared" si="1"/>
        <v>0</v>
      </c>
      <c r="H10" s="424" t="e">
        <f>INDEX('Baseline Efficiency'!$E$30:$N$50,MATCH(Baseline!$B10,'Baseline Efficiency'!$B$30:$B$50),MATCH(Baseline!$E10,'Baseline Efficiency'!$E$5:$N$5))</f>
        <v>#N/A</v>
      </c>
      <c r="I10" s="425">
        <f>IF(D10=1,Inputs!$E$6*E10/(H10-'Radiation Losses'!E9-'Baseline Cycling Losses'!N8),0)</f>
        <v>0</v>
      </c>
      <c r="J10" s="426">
        <f t="shared" si="2"/>
        <v>0</v>
      </c>
      <c r="K10" s="419">
        <f t="shared" si="3"/>
        <v>0</v>
      </c>
      <c r="L10" s="418">
        <f>IFERROR(INDEX(Inputs!$B$72:$C$81,MATCH(B10,Inputs!$D$72:$D$81),2),0)</f>
        <v>0</v>
      </c>
      <c r="M10" s="46"/>
      <c r="N10" s="422">
        <f t="shared" si="4"/>
        <v>0</v>
      </c>
      <c r="O10" s="424" t="e">
        <f>INDEX('Baseline Efficiency'!$S$30:$AB$50,MATCH(Baseline!$B10,'Baseline Efficiency'!$B$30:$B$50),MATCH(Baseline!$L10,'Baseline Efficiency'!$S$5:$AB$5))</f>
        <v>#N/A</v>
      </c>
      <c r="P10" s="425">
        <f>IF(K10=1,Inputs!$E$7*L10/(O10-'Radiation Losses'!G9-'Baseline Cycling Losses'!U8),0)</f>
        <v>0</v>
      </c>
      <c r="Q10" s="426">
        <f t="shared" si="5"/>
        <v>0</v>
      </c>
      <c r="R10" s="419">
        <f t="shared" si="6"/>
        <v>0</v>
      </c>
      <c r="S10" s="418">
        <f>IFERROR(INDEX(Inputs!$B$84:$C$93,MATCH(B10,Inputs!$D$84:$D$93),2),0)</f>
        <v>0</v>
      </c>
      <c r="T10" s="46"/>
      <c r="U10" s="429">
        <f t="shared" si="7"/>
        <v>0</v>
      </c>
      <c r="V10" s="424" t="e">
        <f>INDEX('Baseline Efficiency'!$AG$30:$AI$50,MATCH(Baseline!$B10,'Baseline Efficiency'!$B$30:$B$50),MATCH(Baseline!$S10,'Baseline Efficiency'!$AG$5:$AI$5))</f>
        <v>#N/A</v>
      </c>
      <c r="W10" s="425">
        <f>IF(R10=1,Inputs!$E$8*S10/(V10-'Radiation Losses'!I9-'Baseline Cycling Losses'!AB8),0)</f>
        <v>0</v>
      </c>
      <c r="X10" s="430">
        <f t="shared" si="8"/>
        <v>0</v>
      </c>
      <c r="Y10" s="419">
        <f t="shared" si="9"/>
        <v>0</v>
      </c>
      <c r="Z10" s="432">
        <f>IFERROR(INDEX(Inputs!$B$96:$C$105,MATCH(B10,Inputs!$D$96:$D$105),2),0)</f>
        <v>0</v>
      </c>
      <c r="AA10" s="46"/>
      <c r="AB10" s="429">
        <f t="shared" si="11"/>
        <v>0</v>
      </c>
      <c r="AC10" s="424" t="e">
        <f>INDEX('Baseline Efficiency'!$AU$30:$BD$50,MATCH(Baseline!$B10,'Baseline Efficiency'!$B$30:$B$50),MATCH(Baseline!$Z10,'Baseline Efficiency'!$AU$5:$BD$5))</f>
        <v>#N/A</v>
      </c>
      <c r="AD10" s="425">
        <f>IF(Y10=1,Inputs!$E$8*Z10/(AC10-'Radiation Losses'!K9-'Baseline Cycling Losses'!AI8),0)</f>
        <v>0</v>
      </c>
      <c r="AE10" s="430">
        <f t="shared" si="10"/>
        <v>0</v>
      </c>
    </row>
    <row r="11" spans="1:31">
      <c r="B11" s="416">
        <v>10</v>
      </c>
      <c r="C11" s="81">
        <v>157</v>
      </c>
      <c r="D11" s="419">
        <f t="shared" si="0"/>
        <v>0</v>
      </c>
      <c r="E11" s="418">
        <f>IFERROR(INDEX(Inputs!$B$60:$C$69,MATCH(B11,Inputs!$D$60:$D$69),2),0)</f>
        <v>0</v>
      </c>
      <c r="F11" s="46"/>
      <c r="G11" s="422">
        <f t="shared" si="1"/>
        <v>0</v>
      </c>
      <c r="H11" s="424" t="e">
        <f>INDEX('Baseline Efficiency'!$E$30:$N$50,MATCH(Baseline!$B11,'Baseline Efficiency'!$B$30:$B$50),MATCH(Baseline!$E11,'Baseline Efficiency'!$E$5:$N$5))</f>
        <v>#N/A</v>
      </c>
      <c r="I11" s="425">
        <f>IF(D11=1,Inputs!$E$6*E11/(H11-'Radiation Losses'!E10-'Baseline Cycling Losses'!N9),0)</f>
        <v>0</v>
      </c>
      <c r="J11" s="426">
        <f t="shared" si="2"/>
        <v>0</v>
      </c>
      <c r="K11" s="419">
        <f t="shared" si="3"/>
        <v>0</v>
      </c>
      <c r="L11" s="418">
        <f>IFERROR(INDEX(Inputs!$B$72:$C$81,MATCH(B11,Inputs!$D$72:$D$81),2),0)</f>
        <v>0</v>
      </c>
      <c r="M11" s="46"/>
      <c r="N11" s="422">
        <f t="shared" si="4"/>
        <v>0</v>
      </c>
      <c r="O11" s="424" t="e">
        <f>INDEX('Baseline Efficiency'!$S$30:$AB$50,MATCH(Baseline!$B11,'Baseline Efficiency'!$B$30:$B$50),MATCH(Baseline!$L11,'Baseline Efficiency'!$S$5:$AB$5))</f>
        <v>#N/A</v>
      </c>
      <c r="P11" s="425">
        <f>IF(K11=1,Inputs!$E$7*L11/(O11-'Radiation Losses'!G10-'Baseline Cycling Losses'!U9),0)</f>
        <v>0</v>
      </c>
      <c r="Q11" s="426">
        <f t="shared" si="5"/>
        <v>0</v>
      </c>
      <c r="R11" s="419">
        <f t="shared" si="6"/>
        <v>0</v>
      </c>
      <c r="S11" s="418">
        <f>IFERROR(INDEX(Inputs!$B$84:$C$93,MATCH(B11,Inputs!$D$84:$D$93),2),0)</f>
        <v>0</v>
      </c>
      <c r="T11" s="46"/>
      <c r="U11" s="429">
        <f t="shared" si="7"/>
        <v>0</v>
      </c>
      <c r="V11" s="424" t="e">
        <f>INDEX('Baseline Efficiency'!$AG$30:$AI$50,MATCH(Baseline!$B11,'Baseline Efficiency'!$B$30:$B$50),MATCH(Baseline!$S11,'Baseline Efficiency'!$AG$5:$AI$5))</f>
        <v>#N/A</v>
      </c>
      <c r="W11" s="425">
        <f>IF(R11=1,Inputs!$E$8*S11/(V11-'Radiation Losses'!I10-'Baseline Cycling Losses'!AB9),0)</f>
        <v>0</v>
      </c>
      <c r="X11" s="430">
        <f t="shared" si="8"/>
        <v>0</v>
      </c>
      <c r="Y11" s="419">
        <f t="shared" si="9"/>
        <v>0</v>
      </c>
      <c r="Z11" s="432">
        <f>IFERROR(INDEX(Inputs!$B$96:$C$105,MATCH(B11,Inputs!$D$96:$D$105),2),0)</f>
        <v>0</v>
      </c>
      <c r="AA11" s="46"/>
      <c r="AB11" s="429">
        <f t="shared" si="11"/>
        <v>0</v>
      </c>
      <c r="AC11" s="424" t="e">
        <f>INDEX('Baseline Efficiency'!$AU$30:$BD$50,MATCH(Baseline!$B11,'Baseline Efficiency'!$B$30:$B$50),MATCH(Baseline!$Z11,'Baseline Efficiency'!$AU$5:$BD$5))</f>
        <v>#N/A</v>
      </c>
      <c r="AD11" s="425">
        <f>IF(Y11=1,Inputs!$E$8*Z11/(AC11-'Radiation Losses'!K10-'Baseline Cycling Losses'!AI9),0)</f>
        <v>0</v>
      </c>
      <c r="AE11" s="430">
        <f t="shared" si="10"/>
        <v>0</v>
      </c>
    </row>
    <row r="12" spans="1:31">
      <c r="A12" s="417"/>
      <c r="B12" s="416">
        <v>15</v>
      </c>
      <c r="C12" s="81">
        <v>382</v>
      </c>
      <c r="D12" s="419">
        <f t="shared" si="0"/>
        <v>0</v>
      </c>
      <c r="E12" s="418">
        <f>IFERROR(INDEX(Inputs!$B$60:$C$69,MATCH(B12,Inputs!$D$60:$D$69),2),0)</f>
        <v>0</v>
      </c>
      <c r="F12" s="46"/>
      <c r="G12" s="422">
        <f t="shared" si="1"/>
        <v>0</v>
      </c>
      <c r="H12" s="424" t="e">
        <f>INDEX('Baseline Efficiency'!$E$30:$N$50,MATCH(Baseline!$B12,'Baseline Efficiency'!$B$30:$B$50),MATCH(Baseline!$E12,'Baseline Efficiency'!$E$5:$N$5))</f>
        <v>#N/A</v>
      </c>
      <c r="I12" s="425">
        <f>IF(D12=1,Inputs!$E$6*E12/(H12-'Radiation Losses'!E11-'Baseline Cycling Losses'!N10),0)</f>
        <v>0</v>
      </c>
      <c r="J12" s="426">
        <f t="shared" si="2"/>
        <v>0</v>
      </c>
      <c r="K12" s="419">
        <f t="shared" si="3"/>
        <v>0</v>
      </c>
      <c r="L12" s="418">
        <f>IFERROR(INDEX(Inputs!$B$72:$C$81,MATCH(B12,Inputs!$D$72:$D$81),2),0)</f>
        <v>0</v>
      </c>
      <c r="M12" s="46"/>
      <c r="N12" s="422">
        <f t="shared" si="4"/>
        <v>0</v>
      </c>
      <c r="O12" s="424" t="e">
        <f>INDEX('Baseline Efficiency'!$S$30:$AB$50,MATCH(Baseline!$B12,'Baseline Efficiency'!$B$30:$B$50),MATCH(Baseline!$L12,'Baseline Efficiency'!$S$5:$AB$5))</f>
        <v>#N/A</v>
      </c>
      <c r="P12" s="425">
        <f>IF(K12=1,Inputs!$E$7*L12/(O12-'Radiation Losses'!G11-'Baseline Cycling Losses'!U10),0)</f>
        <v>0</v>
      </c>
      <c r="Q12" s="426">
        <f t="shared" si="5"/>
        <v>0</v>
      </c>
      <c r="R12" s="419">
        <f t="shared" si="6"/>
        <v>0</v>
      </c>
      <c r="S12" s="418">
        <f>IFERROR(INDEX(Inputs!$B$84:$C$93,MATCH(B12,Inputs!$D$84:$D$93),2),0)</f>
        <v>0</v>
      </c>
      <c r="T12" s="46"/>
      <c r="U12" s="429">
        <f t="shared" si="7"/>
        <v>0</v>
      </c>
      <c r="V12" s="424" t="e">
        <f>INDEX('Baseline Efficiency'!$AG$30:$AI$50,MATCH(Baseline!$B12,'Baseline Efficiency'!$B$30:$B$50),MATCH(Baseline!$S12,'Baseline Efficiency'!$AG$5:$AI$5))</f>
        <v>#N/A</v>
      </c>
      <c r="W12" s="425">
        <f>IF(R12=1,Inputs!$E$8*S12/(V12-'Radiation Losses'!I11-'Baseline Cycling Losses'!AB10),0)</f>
        <v>0</v>
      </c>
      <c r="X12" s="430">
        <f t="shared" si="8"/>
        <v>0</v>
      </c>
      <c r="Y12" s="419">
        <f t="shared" si="9"/>
        <v>0</v>
      </c>
      <c r="Z12" s="432">
        <f>IFERROR(INDEX(Inputs!$B$96:$C$105,MATCH(B12,Inputs!$D$96:$D$105),2),0)</f>
        <v>0</v>
      </c>
      <c r="AA12" s="46"/>
      <c r="AB12" s="429">
        <f t="shared" si="11"/>
        <v>0</v>
      </c>
      <c r="AC12" s="424" t="e">
        <f>INDEX('Baseline Efficiency'!$AU$30:$BD$50,MATCH(Baseline!$B12,'Baseline Efficiency'!$B$30:$B$50),MATCH(Baseline!$Z12,'Baseline Efficiency'!$AU$5:$BD$5))</f>
        <v>#N/A</v>
      </c>
      <c r="AD12" s="425">
        <f>IF(Y12=1,Inputs!$E$8*Z12/(AC12-'Radiation Losses'!K11-'Baseline Cycling Losses'!AI10),0)</f>
        <v>0</v>
      </c>
      <c r="AE12" s="430">
        <f t="shared" si="10"/>
        <v>0</v>
      </c>
    </row>
    <row r="13" spans="1:31">
      <c r="A13" s="417"/>
      <c r="B13" s="416">
        <v>20</v>
      </c>
      <c r="C13" s="81">
        <v>320</v>
      </c>
      <c r="D13" s="419">
        <f t="shared" si="0"/>
        <v>0</v>
      </c>
      <c r="E13" s="418">
        <f>IFERROR(INDEX(Inputs!$B$60:$C$69,MATCH(B13,Inputs!$D$60:$D$69),2),0)</f>
        <v>0</v>
      </c>
      <c r="F13" s="46"/>
      <c r="G13" s="422">
        <f t="shared" si="1"/>
        <v>0</v>
      </c>
      <c r="H13" s="424" t="e">
        <f>INDEX('Baseline Efficiency'!$E$30:$N$50,MATCH(Baseline!$B13,'Baseline Efficiency'!$B$30:$B$50),MATCH(Baseline!$E13,'Baseline Efficiency'!$E$5:$N$5))</f>
        <v>#N/A</v>
      </c>
      <c r="I13" s="425">
        <f>IF(D13=1,Inputs!$E$6*E13/(H13-'Radiation Losses'!E12-'Baseline Cycling Losses'!N11),0)</f>
        <v>0</v>
      </c>
      <c r="J13" s="426">
        <f t="shared" si="2"/>
        <v>0</v>
      </c>
      <c r="K13" s="419">
        <f t="shared" si="3"/>
        <v>0</v>
      </c>
      <c r="L13" s="418">
        <f>IFERROR(INDEX(Inputs!$B$72:$C$81,MATCH(B13,Inputs!$D$72:$D$81),2),0)</f>
        <v>0</v>
      </c>
      <c r="M13" s="46"/>
      <c r="N13" s="422">
        <f t="shared" si="4"/>
        <v>0</v>
      </c>
      <c r="O13" s="424" t="e">
        <f>INDEX('Baseline Efficiency'!$S$30:$AB$50,MATCH(Baseline!$B13,'Baseline Efficiency'!$B$30:$B$50),MATCH(Baseline!$L13,'Baseline Efficiency'!$S$5:$AB$5))</f>
        <v>#N/A</v>
      </c>
      <c r="P13" s="425">
        <f>IF(K13=1,Inputs!$E$7*L13/(O13-'Radiation Losses'!G12-'Baseline Cycling Losses'!U11),0)</f>
        <v>0</v>
      </c>
      <c r="Q13" s="426">
        <f t="shared" si="5"/>
        <v>0</v>
      </c>
      <c r="R13" s="419">
        <f t="shared" si="6"/>
        <v>0</v>
      </c>
      <c r="S13" s="418">
        <f>IFERROR(INDEX(Inputs!$B$84:$C$93,MATCH(B13,Inputs!$D$84:$D$93),2),0)</f>
        <v>0</v>
      </c>
      <c r="T13" s="46"/>
      <c r="U13" s="429">
        <f t="shared" si="7"/>
        <v>0</v>
      </c>
      <c r="V13" s="424" t="e">
        <f>INDEX('Baseline Efficiency'!$AG$30:$AI$50,MATCH(Baseline!$B13,'Baseline Efficiency'!$B$30:$B$50),MATCH(Baseline!$S13,'Baseline Efficiency'!$AG$5:$AI$5))</f>
        <v>#N/A</v>
      </c>
      <c r="W13" s="425">
        <f>IF(R13=1,Inputs!$E$8*S13/(V13-'Radiation Losses'!I12-'Baseline Cycling Losses'!AB11),0)</f>
        <v>0</v>
      </c>
      <c r="X13" s="430">
        <f t="shared" si="8"/>
        <v>0</v>
      </c>
      <c r="Y13" s="419">
        <f t="shared" si="9"/>
        <v>0</v>
      </c>
      <c r="Z13" s="432">
        <f>IFERROR(INDEX(Inputs!$B$96:$C$105,MATCH(B13,Inputs!$D$96:$D$105),2),0)</f>
        <v>0</v>
      </c>
      <c r="AA13" s="46"/>
      <c r="AB13" s="429">
        <f t="shared" si="11"/>
        <v>0</v>
      </c>
      <c r="AC13" s="424" t="e">
        <f>INDEX('Baseline Efficiency'!$AU$30:$BD$50,MATCH(Baseline!$B13,'Baseline Efficiency'!$B$30:$B$50),MATCH(Baseline!$Z13,'Baseline Efficiency'!$AU$5:$BD$5))</f>
        <v>#N/A</v>
      </c>
      <c r="AD13" s="425">
        <f>IF(Y13=1,Inputs!$E$8*Z13/(AC13-'Radiation Losses'!K12-'Baseline Cycling Losses'!AI11),0)</f>
        <v>0</v>
      </c>
      <c r="AE13" s="430">
        <f t="shared" si="10"/>
        <v>0</v>
      </c>
    </row>
    <row r="14" spans="1:31">
      <c r="A14" s="417"/>
      <c r="B14" s="416">
        <v>25</v>
      </c>
      <c r="C14" s="81">
        <v>402</v>
      </c>
      <c r="D14" s="419">
        <f t="shared" si="0"/>
        <v>0</v>
      </c>
      <c r="E14" s="418">
        <f>IFERROR(INDEX(Inputs!$B$60:$C$69,MATCH(B14,Inputs!$D$60:$D$69),2),0)</f>
        <v>0</v>
      </c>
      <c r="F14" s="46"/>
      <c r="G14" s="422">
        <f t="shared" si="1"/>
        <v>0</v>
      </c>
      <c r="H14" s="424" t="e">
        <f>INDEX('Baseline Efficiency'!$E$30:$N$50,MATCH(Baseline!$B14,'Baseline Efficiency'!$B$30:$B$50),MATCH(Baseline!$E14,'Baseline Efficiency'!$E$5:$N$5))</f>
        <v>#N/A</v>
      </c>
      <c r="I14" s="425">
        <f>IF(D14=1,Inputs!$E$6*E14/(H14-'Radiation Losses'!E13-'Baseline Cycling Losses'!N12),0)</f>
        <v>0</v>
      </c>
      <c r="J14" s="426">
        <f t="shared" si="2"/>
        <v>0</v>
      </c>
      <c r="K14" s="419">
        <f t="shared" si="3"/>
        <v>0</v>
      </c>
      <c r="L14" s="418">
        <f>IFERROR(INDEX(Inputs!$B$72:$C$81,MATCH(B14,Inputs!$D$72:$D$81),2),0)</f>
        <v>0</v>
      </c>
      <c r="M14" s="46"/>
      <c r="N14" s="422">
        <f t="shared" si="4"/>
        <v>0</v>
      </c>
      <c r="O14" s="424" t="e">
        <f>INDEX('Baseline Efficiency'!$S$30:$AB$50,MATCH(Baseline!$B14,'Baseline Efficiency'!$B$30:$B$50),MATCH(Baseline!$L14,'Baseline Efficiency'!$S$5:$AB$5))</f>
        <v>#N/A</v>
      </c>
      <c r="P14" s="425">
        <f>IF(K14=1,Inputs!$E$7*L14/(O14-'Radiation Losses'!G13-'Baseline Cycling Losses'!U12),0)</f>
        <v>0</v>
      </c>
      <c r="Q14" s="426">
        <f t="shared" si="5"/>
        <v>0</v>
      </c>
      <c r="R14" s="419">
        <f t="shared" si="6"/>
        <v>0</v>
      </c>
      <c r="S14" s="418">
        <f>IFERROR(INDEX(Inputs!$B$84:$C$93,MATCH(B14,Inputs!$D$84:$D$93),2),0)</f>
        <v>0</v>
      </c>
      <c r="T14" s="46"/>
      <c r="U14" s="429">
        <f t="shared" si="7"/>
        <v>0</v>
      </c>
      <c r="V14" s="424" t="e">
        <f>INDEX('Baseline Efficiency'!$AG$30:$AI$50,MATCH(Baseline!$B14,'Baseline Efficiency'!$B$30:$B$50),MATCH(Baseline!$S14,'Baseline Efficiency'!$AG$5:$AI$5))</f>
        <v>#N/A</v>
      </c>
      <c r="W14" s="425">
        <f>IF(R14=1,Inputs!$E$8*S14/(V14-'Radiation Losses'!I13-'Baseline Cycling Losses'!AB12),0)</f>
        <v>0</v>
      </c>
      <c r="X14" s="430">
        <f t="shared" si="8"/>
        <v>0</v>
      </c>
      <c r="Y14" s="419">
        <f t="shared" si="9"/>
        <v>0</v>
      </c>
      <c r="Z14" s="432">
        <f>IFERROR(INDEX(Inputs!$B$96:$C$105,MATCH(B14,Inputs!$D$96:$D$105),2),0)</f>
        <v>0</v>
      </c>
      <c r="AA14" s="46"/>
      <c r="AB14" s="429">
        <f t="shared" si="11"/>
        <v>0</v>
      </c>
      <c r="AC14" s="424" t="e">
        <f>INDEX('Baseline Efficiency'!$AU$30:$BD$50,MATCH(Baseline!$B14,'Baseline Efficiency'!$B$30:$B$50),MATCH(Baseline!$Z14,'Baseline Efficiency'!$AU$5:$BD$5))</f>
        <v>#N/A</v>
      </c>
      <c r="AD14" s="425">
        <f>IF(Y14=1,Inputs!$E$8*Z14/(AC14-'Radiation Losses'!K13-'Baseline Cycling Losses'!AI12),0)</f>
        <v>0</v>
      </c>
      <c r="AE14" s="430">
        <f t="shared" si="10"/>
        <v>0</v>
      </c>
    </row>
    <row r="15" spans="1:31">
      <c r="A15" s="417"/>
      <c r="B15" s="416">
        <v>30</v>
      </c>
      <c r="C15" s="81">
        <v>759</v>
      </c>
      <c r="D15" s="419">
        <f t="shared" si="0"/>
        <v>0</v>
      </c>
      <c r="E15" s="418">
        <f>IFERROR(INDEX(Inputs!$B$60:$C$69,MATCH(B15,Inputs!$D$60:$D$69),2),0)</f>
        <v>0</v>
      </c>
      <c r="F15" s="46"/>
      <c r="G15" s="422">
        <f t="shared" si="1"/>
        <v>0</v>
      </c>
      <c r="H15" s="424" t="e">
        <f>INDEX('Baseline Efficiency'!$E$30:$N$50,MATCH(Baseline!$B15,'Baseline Efficiency'!$B$30:$B$50),MATCH(Baseline!$E15,'Baseline Efficiency'!$E$5:$N$5))</f>
        <v>#N/A</v>
      </c>
      <c r="I15" s="425">
        <f>IF(D15=1,Inputs!$E$6*E15/(H15-'Radiation Losses'!E14-'Baseline Cycling Losses'!N13),0)</f>
        <v>0</v>
      </c>
      <c r="J15" s="426">
        <f t="shared" si="2"/>
        <v>0</v>
      </c>
      <c r="K15" s="419">
        <f t="shared" si="3"/>
        <v>0</v>
      </c>
      <c r="L15" s="418">
        <f>IFERROR(INDEX(Inputs!$B$72:$C$81,MATCH(B15,Inputs!$D$72:$D$81),2),0)</f>
        <v>0</v>
      </c>
      <c r="M15" s="46"/>
      <c r="N15" s="422">
        <f t="shared" si="4"/>
        <v>0</v>
      </c>
      <c r="O15" s="424" t="e">
        <f>INDEX('Baseline Efficiency'!$S$30:$AB$50,MATCH(Baseline!$B15,'Baseline Efficiency'!$B$30:$B$50),MATCH(Baseline!$L15,'Baseline Efficiency'!$S$5:$AB$5))</f>
        <v>#N/A</v>
      </c>
      <c r="P15" s="425">
        <f>IF(K15=1,Inputs!$E$7*L15/(O15-'Radiation Losses'!G14-'Baseline Cycling Losses'!U13),0)</f>
        <v>0</v>
      </c>
      <c r="Q15" s="426">
        <f t="shared" si="5"/>
        <v>0</v>
      </c>
      <c r="R15" s="419">
        <f t="shared" si="6"/>
        <v>0</v>
      </c>
      <c r="S15" s="418">
        <f>IFERROR(INDEX(Inputs!$B$84:$C$93,MATCH(B15,Inputs!$D$84:$D$93),2),0)</f>
        <v>0</v>
      </c>
      <c r="T15" s="46"/>
      <c r="U15" s="429">
        <f t="shared" si="7"/>
        <v>0</v>
      </c>
      <c r="V15" s="424" t="e">
        <f>INDEX('Baseline Efficiency'!$AG$30:$AI$50,MATCH(Baseline!$B15,'Baseline Efficiency'!$B$30:$B$50),MATCH(Baseline!$S15,'Baseline Efficiency'!$AG$5:$AI$5))</f>
        <v>#N/A</v>
      </c>
      <c r="W15" s="425">
        <f>IF(R15=1,Inputs!$E$8*S15/(V15-'Radiation Losses'!I14-'Baseline Cycling Losses'!AB13),0)</f>
        <v>0</v>
      </c>
      <c r="X15" s="430">
        <f t="shared" si="8"/>
        <v>0</v>
      </c>
      <c r="Y15" s="419">
        <f t="shared" si="9"/>
        <v>0</v>
      </c>
      <c r="Z15" s="432">
        <f>IFERROR(INDEX(Inputs!$B$96:$C$105,MATCH(B15,Inputs!$D$96:$D$105),2),0)</f>
        <v>0</v>
      </c>
      <c r="AA15" s="46"/>
      <c r="AB15" s="429">
        <f t="shared" si="11"/>
        <v>0</v>
      </c>
      <c r="AC15" s="424" t="e">
        <f>INDEX('Baseline Efficiency'!$AU$30:$BD$50,MATCH(Baseline!$B15,'Baseline Efficiency'!$B$30:$B$50),MATCH(Baseline!$Z15,'Baseline Efficiency'!$AU$5:$BD$5))</f>
        <v>#N/A</v>
      </c>
      <c r="AD15" s="425">
        <f>IF(Y15=1,Inputs!$E$8*Z15/(AC15-'Radiation Losses'!K14-'Baseline Cycling Losses'!AI13),0)</f>
        <v>0</v>
      </c>
      <c r="AE15" s="430">
        <f t="shared" si="10"/>
        <v>0</v>
      </c>
    </row>
    <row r="16" spans="1:31">
      <c r="A16" s="417"/>
      <c r="B16" s="416">
        <v>35</v>
      </c>
      <c r="C16" s="81">
        <v>865</v>
      </c>
      <c r="D16" s="419">
        <f t="shared" si="0"/>
        <v>0</v>
      </c>
      <c r="E16" s="418">
        <f>IFERROR(INDEX(Inputs!$B$60:$C$69,MATCH(B16,Inputs!$D$60:$D$69),2),0)</f>
        <v>0</v>
      </c>
      <c r="F16" s="46"/>
      <c r="G16" s="422">
        <f t="shared" si="1"/>
        <v>0</v>
      </c>
      <c r="H16" s="424" t="e">
        <f>INDEX('Baseline Efficiency'!$E$30:$N$50,MATCH(Baseline!$B16,'Baseline Efficiency'!$B$30:$B$50),MATCH(Baseline!$E16,'Baseline Efficiency'!$E$5:$N$5))</f>
        <v>#N/A</v>
      </c>
      <c r="I16" s="425">
        <f>IF(D16=1,Inputs!$E$6*E16/(H16-'Radiation Losses'!E15-'Baseline Cycling Losses'!N14),0)</f>
        <v>0</v>
      </c>
      <c r="J16" s="426">
        <f t="shared" si="2"/>
        <v>0</v>
      </c>
      <c r="K16" s="419">
        <f t="shared" si="3"/>
        <v>0</v>
      </c>
      <c r="L16" s="418">
        <f>IFERROR(INDEX(Inputs!$B$72:$C$81,MATCH(B16,Inputs!$D$72:$D$81),2),0)</f>
        <v>0</v>
      </c>
      <c r="M16" s="46"/>
      <c r="N16" s="422">
        <f t="shared" si="4"/>
        <v>0</v>
      </c>
      <c r="O16" s="424" t="e">
        <f>INDEX('Baseline Efficiency'!$S$30:$AB$50,MATCH(Baseline!$B16,'Baseline Efficiency'!$B$30:$B$50),MATCH(Baseline!$L16,'Baseline Efficiency'!$S$5:$AB$5))</f>
        <v>#N/A</v>
      </c>
      <c r="P16" s="425">
        <f>IF(K16=1,Inputs!$E$7*L16/(O16-'Radiation Losses'!G15-'Baseline Cycling Losses'!U14),0)</f>
        <v>0</v>
      </c>
      <c r="Q16" s="426">
        <f t="shared" si="5"/>
        <v>0</v>
      </c>
      <c r="R16" s="419">
        <f t="shared" si="6"/>
        <v>0</v>
      </c>
      <c r="S16" s="418">
        <f>IFERROR(INDEX(Inputs!$B$84:$C$93,MATCH(B16,Inputs!$D$84:$D$93),2),0)</f>
        <v>0</v>
      </c>
      <c r="T16" s="46"/>
      <c r="U16" s="429">
        <f t="shared" si="7"/>
        <v>0</v>
      </c>
      <c r="V16" s="424" t="e">
        <f>INDEX('Baseline Efficiency'!$AG$30:$AI$50,MATCH(Baseline!$B16,'Baseline Efficiency'!$B$30:$B$50),MATCH(Baseline!$S16,'Baseline Efficiency'!$AG$5:$AI$5))</f>
        <v>#N/A</v>
      </c>
      <c r="W16" s="425">
        <f>IF(R16=1,Inputs!$E$8*S16/(V16-'Radiation Losses'!I15-'Baseline Cycling Losses'!AB14),0)</f>
        <v>0</v>
      </c>
      <c r="X16" s="430">
        <f t="shared" si="8"/>
        <v>0</v>
      </c>
      <c r="Y16" s="419">
        <f t="shared" si="9"/>
        <v>0</v>
      </c>
      <c r="Z16" s="432">
        <f>IFERROR(INDEX(Inputs!$B$96:$C$105,MATCH(B16,Inputs!$D$96:$D$105),2),0)</f>
        <v>0</v>
      </c>
      <c r="AA16" s="46"/>
      <c r="AB16" s="429">
        <f t="shared" si="11"/>
        <v>0</v>
      </c>
      <c r="AC16" s="424" t="e">
        <f>INDEX('Baseline Efficiency'!$AU$30:$BD$50,MATCH(Baseline!$B16,'Baseline Efficiency'!$B$30:$B$50),MATCH(Baseline!$Z16,'Baseline Efficiency'!$AU$5:$BD$5))</f>
        <v>#N/A</v>
      </c>
      <c r="AD16" s="425">
        <f>IF(Y16=1,Inputs!$E$8*Z16/(AC16-'Radiation Losses'!K15-'Baseline Cycling Losses'!AI14),0)</f>
        <v>0</v>
      </c>
      <c r="AE16" s="430">
        <f t="shared" si="10"/>
        <v>0</v>
      </c>
    </row>
    <row r="17" spans="1:31">
      <c r="A17" s="417"/>
      <c r="B17" s="416">
        <v>40</v>
      </c>
      <c r="C17" s="81">
        <v>595</v>
      </c>
      <c r="D17" s="419">
        <f t="shared" si="0"/>
        <v>0</v>
      </c>
      <c r="E17" s="418">
        <f>IFERROR(INDEX(Inputs!$B$60:$C$69,MATCH(B17,Inputs!$D$60:$D$69),2),0)</f>
        <v>0</v>
      </c>
      <c r="F17" s="46"/>
      <c r="G17" s="422">
        <f t="shared" si="1"/>
        <v>0</v>
      </c>
      <c r="H17" s="424" t="e">
        <f>INDEX('Baseline Efficiency'!$E$30:$N$50,MATCH(Baseline!$B17,'Baseline Efficiency'!$B$30:$B$50),MATCH(Baseline!$E17,'Baseline Efficiency'!$E$5:$N$5))</f>
        <v>#N/A</v>
      </c>
      <c r="I17" s="425">
        <f>IF(D17=1,Inputs!$E$6*E17/(H17-'Radiation Losses'!E16-'Baseline Cycling Losses'!N15),0)</f>
        <v>0</v>
      </c>
      <c r="J17" s="426">
        <f t="shared" si="2"/>
        <v>0</v>
      </c>
      <c r="K17" s="419">
        <f t="shared" si="3"/>
        <v>0</v>
      </c>
      <c r="L17" s="418">
        <f>IFERROR(INDEX(Inputs!$B$72:$C$81,MATCH(B17,Inputs!$D$72:$D$81),2),0)</f>
        <v>0</v>
      </c>
      <c r="M17" s="46"/>
      <c r="N17" s="422">
        <f t="shared" si="4"/>
        <v>0</v>
      </c>
      <c r="O17" s="424" t="e">
        <f>INDEX('Baseline Efficiency'!$S$30:$AB$50,MATCH(Baseline!$B17,'Baseline Efficiency'!$B$30:$B$50),MATCH(Baseline!$L17,'Baseline Efficiency'!$S$5:$AB$5))</f>
        <v>#N/A</v>
      </c>
      <c r="P17" s="425">
        <f>IF(K17=1,Inputs!$E$7*L17/(O17-'Radiation Losses'!G16-'Baseline Cycling Losses'!U15),0)</f>
        <v>0</v>
      </c>
      <c r="Q17" s="426">
        <f t="shared" si="5"/>
        <v>0</v>
      </c>
      <c r="R17" s="419">
        <f t="shared" si="6"/>
        <v>0</v>
      </c>
      <c r="S17" s="418">
        <f>IFERROR(INDEX(Inputs!$B$84:$C$93,MATCH(B17,Inputs!$D$84:$D$93),2),0)</f>
        <v>0</v>
      </c>
      <c r="T17" s="46"/>
      <c r="U17" s="429">
        <f t="shared" si="7"/>
        <v>0</v>
      </c>
      <c r="V17" s="424" t="e">
        <f>INDEX('Baseline Efficiency'!$AG$30:$AI$50,MATCH(Baseline!$B17,'Baseline Efficiency'!$B$30:$B$50),MATCH(Baseline!$S17,'Baseline Efficiency'!$AG$5:$AI$5))</f>
        <v>#N/A</v>
      </c>
      <c r="W17" s="425">
        <f>IF(R17=1,Inputs!$E$8*S17/(V17-'Radiation Losses'!I16-'Baseline Cycling Losses'!AB15),0)</f>
        <v>0</v>
      </c>
      <c r="X17" s="430">
        <f t="shared" si="8"/>
        <v>0</v>
      </c>
      <c r="Y17" s="419">
        <f t="shared" si="9"/>
        <v>0</v>
      </c>
      <c r="Z17" s="432">
        <f>IFERROR(INDEX(Inputs!$B$96:$C$105,MATCH(B17,Inputs!$D$96:$D$105),2),0)</f>
        <v>0</v>
      </c>
      <c r="AA17" s="46"/>
      <c r="AB17" s="429">
        <f t="shared" si="11"/>
        <v>0</v>
      </c>
      <c r="AC17" s="424" t="e">
        <f>INDEX('Baseline Efficiency'!$AU$30:$BD$50,MATCH(Baseline!$B17,'Baseline Efficiency'!$B$30:$B$50),MATCH(Baseline!$Z17,'Baseline Efficiency'!$AU$5:$BD$5))</f>
        <v>#N/A</v>
      </c>
      <c r="AD17" s="425">
        <f>IF(Y17=1,Inputs!$E$8*Z17/(AC17-'Radiation Losses'!K16-'Baseline Cycling Losses'!AI15),0)</f>
        <v>0</v>
      </c>
      <c r="AE17" s="430">
        <f t="shared" si="10"/>
        <v>0</v>
      </c>
    </row>
    <row r="18" spans="1:31" ht="14.25" customHeight="1">
      <c r="A18" s="417"/>
      <c r="B18" s="416">
        <v>45</v>
      </c>
      <c r="C18" s="81">
        <v>545</v>
      </c>
      <c r="D18" s="419">
        <f t="shared" si="0"/>
        <v>0</v>
      </c>
      <c r="E18" s="418">
        <f>IFERROR(INDEX(Inputs!$B$60:$C$69,MATCH(B18,Inputs!$D$60:$D$69),2),0)</f>
        <v>0</v>
      </c>
      <c r="F18" s="46"/>
      <c r="G18" s="422">
        <f t="shared" si="1"/>
        <v>0</v>
      </c>
      <c r="H18" s="424" t="e">
        <f>INDEX('Baseline Efficiency'!$E$30:$N$50,MATCH(Baseline!$B18,'Baseline Efficiency'!$B$30:$B$50),MATCH(Baseline!$E18,'Baseline Efficiency'!$E$5:$N$5))</f>
        <v>#N/A</v>
      </c>
      <c r="I18" s="425">
        <f>IF(D18=1,Inputs!$E$6*E18/(H18-'Radiation Losses'!E17-'Baseline Cycling Losses'!N16),0)</f>
        <v>0</v>
      </c>
      <c r="J18" s="426">
        <f t="shared" si="2"/>
        <v>0</v>
      </c>
      <c r="K18" s="419">
        <f t="shared" si="3"/>
        <v>0</v>
      </c>
      <c r="L18" s="418">
        <f>IFERROR(INDEX(Inputs!$B$72:$C$81,MATCH(B18,Inputs!$D$72:$D$81),2),0)</f>
        <v>0</v>
      </c>
      <c r="M18" s="46"/>
      <c r="N18" s="422">
        <f t="shared" si="4"/>
        <v>0</v>
      </c>
      <c r="O18" s="424" t="e">
        <f>INDEX('Baseline Efficiency'!$S$30:$AB$50,MATCH(Baseline!$B18,'Baseline Efficiency'!$B$30:$B$50),MATCH(Baseline!$L18,'Baseline Efficiency'!$S$5:$AB$5))</f>
        <v>#N/A</v>
      </c>
      <c r="P18" s="425">
        <f>IF(K18=1,Inputs!$E$7*L18/(O18-'Radiation Losses'!G17-'Baseline Cycling Losses'!U16),0)</f>
        <v>0</v>
      </c>
      <c r="Q18" s="426">
        <f t="shared" si="5"/>
        <v>0</v>
      </c>
      <c r="R18" s="419">
        <f t="shared" si="6"/>
        <v>0</v>
      </c>
      <c r="S18" s="418">
        <f>IFERROR(INDEX(Inputs!$B$84:$C$93,MATCH(B18,Inputs!$D$84:$D$93),2),0)</f>
        <v>0</v>
      </c>
      <c r="T18" s="46"/>
      <c r="U18" s="429">
        <f t="shared" si="7"/>
        <v>0</v>
      </c>
      <c r="V18" s="424" t="e">
        <f>INDEX('Baseline Efficiency'!$AG$30:$AI$50,MATCH(Baseline!$B18,'Baseline Efficiency'!$B$30:$B$50),MATCH(Baseline!$S18,'Baseline Efficiency'!$AG$5:$AI$5))</f>
        <v>#N/A</v>
      </c>
      <c r="W18" s="425">
        <f>IF(R18=1,Inputs!$E$8*S18/(V18-'Radiation Losses'!I17-'Baseline Cycling Losses'!AB16),0)</f>
        <v>0</v>
      </c>
      <c r="X18" s="430">
        <f t="shared" si="8"/>
        <v>0</v>
      </c>
      <c r="Y18" s="419">
        <f t="shared" si="9"/>
        <v>0</v>
      </c>
      <c r="Z18" s="432">
        <f>IFERROR(INDEX(Inputs!$B$96:$C$105,MATCH(B18,Inputs!$D$96:$D$105),2),0)</f>
        <v>0</v>
      </c>
      <c r="AA18" s="46"/>
      <c r="AB18" s="429">
        <f t="shared" si="11"/>
        <v>0</v>
      </c>
      <c r="AC18" s="424" t="e">
        <f>INDEX('Baseline Efficiency'!$AU$30:$BD$50,MATCH(Baseline!$B18,'Baseline Efficiency'!$B$30:$B$50),MATCH(Baseline!$Z18,'Baseline Efficiency'!$AU$5:$BD$5))</f>
        <v>#N/A</v>
      </c>
      <c r="AD18" s="425">
        <f>IF(Y18=1,Inputs!$E$8*Z18/(AC18-'Radiation Losses'!K17-'Baseline Cycling Losses'!AI16),0)</f>
        <v>0</v>
      </c>
      <c r="AE18" s="430">
        <f t="shared" si="10"/>
        <v>0</v>
      </c>
    </row>
    <row r="19" spans="1:31">
      <c r="A19" s="417"/>
      <c r="B19" s="416">
        <v>50</v>
      </c>
      <c r="C19" s="81">
        <v>504</v>
      </c>
      <c r="D19" s="419">
        <f t="shared" si="0"/>
        <v>0</v>
      </c>
      <c r="E19" s="418">
        <f>IFERROR(INDEX(Inputs!$B$60:$C$69,MATCH(B19,Inputs!$D$60:$D$69),2),0)</f>
        <v>0</v>
      </c>
      <c r="F19" s="46"/>
      <c r="G19" s="422">
        <f t="shared" si="1"/>
        <v>0</v>
      </c>
      <c r="H19" s="424" t="e">
        <f>INDEX('Baseline Efficiency'!$E$30:$N$50,MATCH(Baseline!$B19,'Baseline Efficiency'!$B$30:$B$50),MATCH(Baseline!$E19,'Baseline Efficiency'!$E$5:$N$5))</f>
        <v>#N/A</v>
      </c>
      <c r="I19" s="425">
        <f>IF(D19=1,Inputs!$E$6*E19/(H19-'Radiation Losses'!E18-'Baseline Cycling Losses'!N17),0)</f>
        <v>0</v>
      </c>
      <c r="J19" s="426">
        <f t="shared" si="2"/>
        <v>0</v>
      </c>
      <c r="K19" s="419">
        <f t="shared" si="3"/>
        <v>0</v>
      </c>
      <c r="L19" s="418">
        <f>IFERROR(INDEX(Inputs!$B$72:$C$81,MATCH(B19,Inputs!$D$72:$D$81),2),0)</f>
        <v>0</v>
      </c>
      <c r="M19" s="46"/>
      <c r="N19" s="422">
        <f t="shared" si="4"/>
        <v>0</v>
      </c>
      <c r="O19" s="424" t="e">
        <f>INDEX('Baseline Efficiency'!$S$30:$AB$50,MATCH(Baseline!$B19,'Baseline Efficiency'!$B$30:$B$50),MATCH(Baseline!$L19,'Baseline Efficiency'!$S$5:$AB$5))</f>
        <v>#N/A</v>
      </c>
      <c r="P19" s="425">
        <f>IF(K19=1,Inputs!$E$7*L19/(O19-'Radiation Losses'!G18-'Baseline Cycling Losses'!U17),0)</f>
        <v>0</v>
      </c>
      <c r="Q19" s="426">
        <f t="shared" si="5"/>
        <v>0</v>
      </c>
      <c r="R19" s="419">
        <f t="shared" si="6"/>
        <v>0</v>
      </c>
      <c r="S19" s="418">
        <f>IFERROR(INDEX(Inputs!$B$84:$C$93,MATCH(B19,Inputs!$D$84:$D$93),2),0)</f>
        <v>0</v>
      </c>
      <c r="T19" s="46"/>
      <c r="U19" s="429">
        <f t="shared" si="7"/>
        <v>0</v>
      </c>
      <c r="V19" s="424" t="e">
        <f>INDEX('Baseline Efficiency'!$AG$30:$AI$50,MATCH(Baseline!$B19,'Baseline Efficiency'!$B$30:$B$50),MATCH(Baseline!$S19,'Baseline Efficiency'!$AG$5:$AI$5))</f>
        <v>#N/A</v>
      </c>
      <c r="W19" s="425">
        <f>IF(R19=1,Inputs!$E$8*S19/(V19-'Radiation Losses'!I18-'Baseline Cycling Losses'!AB17),0)</f>
        <v>0</v>
      </c>
      <c r="X19" s="430">
        <f t="shared" si="8"/>
        <v>0</v>
      </c>
      <c r="Y19" s="419">
        <f t="shared" si="9"/>
        <v>0</v>
      </c>
      <c r="Z19" s="432">
        <f>IFERROR(INDEX(Inputs!$B$96:$C$105,MATCH(B19,Inputs!$D$96:$D$105),2),0)</f>
        <v>0</v>
      </c>
      <c r="AA19" s="46"/>
      <c r="AB19" s="429">
        <f t="shared" si="11"/>
        <v>0</v>
      </c>
      <c r="AC19" s="424" t="e">
        <f>INDEX('Baseline Efficiency'!$AU$30:$BD$50,MATCH(Baseline!$B19,'Baseline Efficiency'!$B$30:$B$50),MATCH(Baseline!$Z19,'Baseline Efficiency'!$AU$5:$BD$5))</f>
        <v>#N/A</v>
      </c>
      <c r="AD19" s="425">
        <f>IF(Y19=1,Inputs!$E$8*Z19/(AC19-'Radiation Losses'!K18-'Baseline Cycling Losses'!AI17),0)</f>
        <v>0</v>
      </c>
      <c r="AE19" s="430">
        <f t="shared" si="10"/>
        <v>0</v>
      </c>
    </row>
    <row r="20" spans="1:31">
      <c r="A20" s="417"/>
      <c r="B20" s="416">
        <v>55</v>
      </c>
      <c r="C20" s="81">
        <v>677</v>
      </c>
      <c r="D20" s="419">
        <f t="shared" si="0"/>
        <v>0</v>
      </c>
      <c r="E20" s="418">
        <f>IFERROR(INDEX(Inputs!$B$60:$C$69,MATCH(B20,Inputs!$D$60:$D$69),2),0)</f>
        <v>0</v>
      </c>
      <c r="F20" s="46"/>
      <c r="G20" s="422">
        <f t="shared" si="1"/>
        <v>0</v>
      </c>
      <c r="H20" s="424" t="e">
        <f>INDEX('Baseline Efficiency'!$E$30:$N$50,MATCH(Baseline!$B20,'Baseline Efficiency'!$B$30:$B$50),MATCH(Baseline!$E20,'Baseline Efficiency'!$E$5:$N$5))</f>
        <v>#N/A</v>
      </c>
      <c r="I20" s="425">
        <f>IF(D20=1,Inputs!$E$6*E20/(H20-'Radiation Losses'!E19-'Baseline Cycling Losses'!N18),0)</f>
        <v>0</v>
      </c>
      <c r="J20" s="426">
        <f t="shared" si="2"/>
        <v>0</v>
      </c>
      <c r="K20" s="419">
        <f t="shared" si="3"/>
        <v>0</v>
      </c>
      <c r="L20" s="418">
        <f>IFERROR(INDEX(Inputs!$B$72:$C$81,MATCH(B20,Inputs!$D$72:$D$81),2),0)</f>
        <v>0</v>
      </c>
      <c r="M20" s="46"/>
      <c r="N20" s="422">
        <f t="shared" si="4"/>
        <v>0</v>
      </c>
      <c r="O20" s="424" t="e">
        <f>INDEX('Baseline Efficiency'!$S$30:$AB$50,MATCH(Baseline!$B20,'Baseline Efficiency'!$B$30:$B$50),MATCH(Baseline!$L20,'Baseline Efficiency'!$S$5:$AB$5))</f>
        <v>#N/A</v>
      </c>
      <c r="P20" s="425">
        <f>IF(K20=1,Inputs!$E$7*L20/(O20-'Radiation Losses'!G19-'Baseline Cycling Losses'!U18),0)</f>
        <v>0</v>
      </c>
      <c r="Q20" s="426">
        <f t="shared" si="5"/>
        <v>0</v>
      </c>
      <c r="R20" s="419">
        <f t="shared" si="6"/>
        <v>0</v>
      </c>
      <c r="S20" s="418">
        <f>IFERROR(INDEX(Inputs!$B$84:$C$93,MATCH(B20,Inputs!$D$84:$D$93),2),0)</f>
        <v>0</v>
      </c>
      <c r="T20" s="46"/>
      <c r="U20" s="429">
        <f t="shared" si="7"/>
        <v>0</v>
      </c>
      <c r="V20" s="424" t="e">
        <f>INDEX('Baseline Efficiency'!$AG$30:$AI$50,MATCH(Baseline!$B20,'Baseline Efficiency'!$B$30:$B$50),MATCH(Baseline!$S20,'Baseline Efficiency'!$AG$5:$AI$5))</f>
        <v>#N/A</v>
      </c>
      <c r="W20" s="425">
        <f>IF(R20=1,Inputs!$E$8*S20/(V20-'Radiation Losses'!I19-'Baseline Cycling Losses'!AB18),0)</f>
        <v>0</v>
      </c>
      <c r="X20" s="430">
        <f t="shared" si="8"/>
        <v>0</v>
      </c>
      <c r="Y20" s="419">
        <f t="shared" si="9"/>
        <v>0</v>
      </c>
      <c r="Z20" s="432">
        <f>IFERROR(INDEX(Inputs!$B$96:$C$105,MATCH(B20,Inputs!$D$96:$D$105),2),0)</f>
        <v>0</v>
      </c>
      <c r="AA20" s="46"/>
      <c r="AB20" s="429">
        <f t="shared" si="11"/>
        <v>0</v>
      </c>
      <c r="AC20" s="424" t="e">
        <f>INDEX('Baseline Efficiency'!$AU$30:$BD$50,MATCH(Baseline!$B20,'Baseline Efficiency'!$B$30:$B$50),MATCH(Baseline!$Z20,'Baseline Efficiency'!$AU$5:$BD$5))</f>
        <v>#N/A</v>
      </c>
      <c r="AD20" s="425">
        <f>IF(Y20=1,Inputs!$E$8*Z20/(AC20-'Radiation Losses'!K19-'Baseline Cycling Losses'!AI18),0)</f>
        <v>0</v>
      </c>
      <c r="AE20" s="430">
        <f t="shared" si="10"/>
        <v>0</v>
      </c>
    </row>
    <row r="21" spans="1:31">
      <c r="A21" s="417"/>
      <c r="B21" s="416">
        <v>60</v>
      </c>
      <c r="C21" s="81">
        <v>848</v>
      </c>
      <c r="D21" s="419">
        <f t="shared" si="0"/>
        <v>0</v>
      </c>
      <c r="E21" s="418">
        <f>IFERROR(INDEX(Inputs!$B$60:$C$69,MATCH(B21,Inputs!$D$60:$D$69),2),0)</f>
        <v>0</v>
      </c>
      <c r="F21" s="46"/>
      <c r="G21" s="422">
        <f t="shared" si="1"/>
        <v>0</v>
      </c>
      <c r="H21" s="424" t="e">
        <f>INDEX('Baseline Efficiency'!$E$30:$N$50,MATCH(Baseline!$B21,'Baseline Efficiency'!$B$30:$B$50),MATCH(Baseline!$E21,'Baseline Efficiency'!$E$5:$N$5))</f>
        <v>#N/A</v>
      </c>
      <c r="I21" s="425">
        <f>IF(D21=1,Inputs!$E$6*E21/(H21-'Radiation Losses'!E20-'Baseline Cycling Losses'!N19),0)</f>
        <v>0</v>
      </c>
      <c r="J21" s="426">
        <f t="shared" si="2"/>
        <v>0</v>
      </c>
      <c r="K21" s="419">
        <f t="shared" si="3"/>
        <v>0</v>
      </c>
      <c r="L21" s="418">
        <f>IFERROR(INDEX(Inputs!$B$72:$C$81,MATCH(B21,Inputs!$D$72:$D$81),2),0)</f>
        <v>0</v>
      </c>
      <c r="M21" s="46"/>
      <c r="N21" s="422">
        <f t="shared" si="4"/>
        <v>0</v>
      </c>
      <c r="O21" s="424" t="e">
        <f>INDEX('Baseline Efficiency'!$S$30:$AB$50,MATCH(Baseline!$B21,'Baseline Efficiency'!$B$30:$B$50),MATCH(Baseline!$L21,'Baseline Efficiency'!$S$5:$AB$5))</f>
        <v>#N/A</v>
      </c>
      <c r="P21" s="425">
        <f>IF(K21=1,Inputs!$E$7*L21/(O21-'Radiation Losses'!G20-'Baseline Cycling Losses'!U19),0)</f>
        <v>0</v>
      </c>
      <c r="Q21" s="426">
        <f t="shared" si="5"/>
        <v>0</v>
      </c>
      <c r="R21" s="419">
        <f t="shared" si="6"/>
        <v>0</v>
      </c>
      <c r="S21" s="418">
        <f>IFERROR(INDEX(Inputs!$B$84:$C$93,MATCH(B21,Inputs!$D$84:$D$93),2),0)</f>
        <v>0</v>
      </c>
      <c r="T21" s="46"/>
      <c r="U21" s="429">
        <f t="shared" si="7"/>
        <v>0</v>
      </c>
      <c r="V21" s="424" t="e">
        <f>INDEX('Baseline Efficiency'!$AG$30:$AI$50,MATCH(Baseline!$B21,'Baseline Efficiency'!$B$30:$B$50),MATCH(Baseline!$S21,'Baseline Efficiency'!$AG$5:$AI$5))</f>
        <v>#N/A</v>
      </c>
      <c r="W21" s="425">
        <f>IF(R21=1,Inputs!$E$8*S21/(V21-'Radiation Losses'!I20-'Baseline Cycling Losses'!AB19),0)</f>
        <v>0</v>
      </c>
      <c r="X21" s="430">
        <f t="shared" si="8"/>
        <v>0</v>
      </c>
      <c r="Y21" s="419">
        <f t="shared" si="9"/>
        <v>0</v>
      </c>
      <c r="Z21" s="432">
        <f>IFERROR(INDEX(Inputs!$B$96:$C$105,MATCH(B21,Inputs!$D$96:$D$105),2),0)</f>
        <v>0</v>
      </c>
      <c r="AA21" s="46"/>
      <c r="AB21" s="429">
        <f t="shared" si="11"/>
        <v>0</v>
      </c>
      <c r="AC21" s="424" t="e">
        <f>INDEX('Baseline Efficiency'!$AU$30:$BD$50,MATCH(Baseline!$B21,'Baseline Efficiency'!$B$30:$B$50),MATCH(Baseline!$Z21,'Baseline Efficiency'!$AU$5:$BD$5))</f>
        <v>#N/A</v>
      </c>
      <c r="AD21" s="425">
        <f>IF(Y21=1,Inputs!$E$8*Z21/(AC21-'Radiation Losses'!K20-'Baseline Cycling Losses'!AI19),0)</f>
        <v>0</v>
      </c>
      <c r="AE21" s="430">
        <f t="shared" si="10"/>
        <v>0</v>
      </c>
    </row>
    <row r="22" spans="1:31">
      <c r="A22" s="417"/>
      <c r="B22" s="416">
        <v>65</v>
      </c>
      <c r="C22" s="81">
        <v>767</v>
      </c>
      <c r="D22" s="419">
        <f t="shared" si="0"/>
        <v>0</v>
      </c>
      <c r="E22" s="418">
        <f>IFERROR(INDEX(Inputs!$B$60:$C$69,MATCH(B22,Inputs!$D$60:$D$69),2),0)</f>
        <v>0</v>
      </c>
      <c r="F22" s="46"/>
      <c r="G22" s="422">
        <f t="shared" si="1"/>
        <v>0</v>
      </c>
      <c r="H22" s="424" t="e">
        <f>INDEX('Baseline Efficiency'!$E$30:$N$50,MATCH(Baseline!$B22,'Baseline Efficiency'!$B$30:$B$50),MATCH(Baseline!$E22,'Baseline Efficiency'!$E$5:$N$5))</f>
        <v>#N/A</v>
      </c>
      <c r="I22" s="425">
        <f>IF(D22=1,Inputs!$E$6*E22/(H22-'Radiation Losses'!E21-'Baseline Cycling Losses'!N20),0)</f>
        <v>0</v>
      </c>
      <c r="J22" s="426">
        <f t="shared" si="2"/>
        <v>0</v>
      </c>
      <c r="K22" s="419">
        <f t="shared" si="3"/>
        <v>0</v>
      </c>
      <c r="L22" s="418">
        <f>IFERROR(INDEX(Inputs!$B$72:$C$81,MATCH(B22,Inputs!$D$72:$D$81),2),0)</f>
        <v>0</v>
      </c>
      <c r="M22" s="46"/>
      <c r="N22" s="422">
        <f t="shared" si="4"/>
        <v>0</v>
      </c>
      <c r="O22" s="424" t="e">
        <f>INDEX('Baseline Efficiency'!$S$30:$AB$50,MATCH(Baseline!$B22,'Baseline Efficiency'!$B$30:$B$50),MATCH(Baseline!$L22,'Baseline Efficiency'!$S$5:$AB$5))</f>
        <v>#N/A</v>
      </c>
      <c r="P22" s="425">
        <f>IF(K22=1,Inputs!$E$7*L22/(O22-'Radiation Losses'!G21-'Baseline Cycling Losses'!U20),0)</f>
        <v>0</v>
      </c>
      <c r="Q22" s="426">
        <f t="shared" si="5"/>
        <v>0</v>
      </c>
      <c r="R22" s="419">
        <f t="shared" si="6"/>
        <v>0</v>
      </c>
      <c r="S22" s="418">
        <f>IFERROR(INDEX(Inputs!$B$84:$C$93,MATCH(B22,Inputs!$D$84:$D$93),2),0)</f>
        <v>0</v>
      </c>
      <c r="T22" s="46"/>
      <c r="U22" s="429">
        <f t="shared" si="7"/>
        <v>0</v>
      </c>
      <c r="V22" s="424" t="e">
        <f>INDEX('Baseline Efficiency'!$AG$30:$AI$50,MATCH(Baseline!$B22,'Baseline Efficiency'!$B$30:$B$50),MATCH(Baseline!$S22,'Baseline Efficiency'!$AG$5:$AI$5))</f>
        <v>#N/A</v>
      </c>
      <c r="W22" s="425">
        <f>IF(R22=1,Inputs!$E$8*S22/(V22-'Radiation Losses'!I21-'Baseline Cycling Losses'!AB20),0)</f>
        <v>0</v>
      </c>
      <c r="X22" s="430">
        <f t="shared" si="8"/>
        <v>0</v>
      </c>
      <c r="Y22" s="419">
        <f t="shared" si="9"/>
        <v>0</v>
      </c>
      <c r="Z22" s="432">
        <f>IFERROR(INDEX(Inputs!$B$96:$C$105,MATCH(B22,Inputs!$D$96:$D$105),2),0)</f>
        <v>0</v>
      </c>
      <c r="AA22" s="46"/>
      <c r="AB22" s="429">
        <f t="shared" si="11"/>
        <v>0</v>
      </c>
      <c r="AC22" s="424" t="e">
        <f>INDEX('Baseline Efficiency'!$AU$30:$BD$50,MATCH(Baseline!$B22,'Baseline Efficiency'!$B$30:$B$50),MATCH(Baseline!$Z22,'Baseline Efficiency'!$AU$5:$BD$5))</f>
        <v>#N/A</v>
      </c>
      <c r="AD22" s="425">
        <f>IF(Y22=1,Inputs!$E$8*Z22/(AC22-'Radiation Losses'!K21-'Baseline Cycling Losses'!AI20),0)</f>
        <v>0</v>
      </c>
      <c r="AE22" s="430">
        <f t="shared" si="10"/>
        <v>0</v>
      </c>
    </row>
    <row r="23" spans="1:31">
      <c r="A23" s="417"/>
      <c r="B23" s="416">
        <v>70</v>
      </c>
      <c r="C23" s="81">
        <v>538</v>
      </c>
      <c r="D23" s="419">
        <f t="shared" si="0"/>
        <v>0</v>
      </c>
      <c r="E23" s="418">
        <f>IFERROR(INDEX(Inputs!$B$60:$C$69,MATCH(B23,Inputs!$D$60:$D$69),2),0)</f>
        <v>0</v>
      </c>
      <c r="F23" s="46"/>
      <c r="G23" s="422">
        <f t="shared" si="1"/>
        <v>0</v>
      </c>
      <c r="H23" s="424" t="e">
        <f>INDEX('Baseline Efficiency'!$E$30:$N$50,MATCH(Baseline!$B23,'Baseline Efficiency'!$B$30:$B$50),MATCH(Baseline!$E23,'Baseline Efficiency'!$E$5:$N$5))</f>
        <v>#N/A</v>
      </c>
      <c r="I23" s="425">
        <f>IF(D23=1,Inputs!$E$6*E23/(H23-'Radiation Losses'!E22-'Baseline Cycling Losses'!N21),0)</f>
        <v>0</v>
      </c>
      <c r="J23" s="426">
        <f t="shared" si="2"/>
        <v>0</v>
      </c>
      <c r="K23" s="419">
        <f t="shared" si="3"/>
        <v>0</v>
      </c>
      <c r="L23" s="418">
        <f>IFERROR(INDEX(Inputs!$B$72:$C$81,MATCH(B23,Inputs!$D$72:$D$81),2),0)</f>
        <v>0</v>
      </c>
      <c r="M23" s="46"/>
      <c r="N23" s="422">
        <f t="shared" si="4"/>
        <v>0</v>
      </c>
      <c r="O23" s="424" t="e">
        <f>INDEX('Baseline Efficiency'!$S$30:$AB$50,MATCH(Baseline!$B23,'Baseline Efficiency'!$B$30:$B$50),MATCH(Baseline!$L23,'Baseline Efficiency'!$S$5:$AB$5))</f>
        <v>#N/A</v>
      </c>
      <c r="P23" s="425">
        <f>IF(K23=1,Inputs!$E$7*L23/(O23-'Radiation Losses'!G22-'Baseline Cycling Losses'!U21),0)</f>
        <v>0</v>
      </c>
      <c r="Q23" s="426">
        <f t="shared" si="5"/>
        <v>0</v>
      </c>
      <c r="R23" s="419">
        <f t="shared" si="6"/>
        <v>0</v>
      </c>
      <c r="S23" s="418">
        <f>IFERROR(INDEX(Inputs!$B$84:$C$93,MATCH(B23,Inputs!$D$84:$D$93),2),0)</f>
        <v>0</v>
      </c>
      <c r="T23" s="46"/>
      <c r="U23" s="429">
        <f t="shared" si="7"/>
        <v>0</v>
      </c>
      <c r="V23" s="424" t="e">
        <f>INDEX('Baseline Efficiency'!$AG$30:$AI$50,MATCH(Baseline!$B23,'Baseline Efficiency'!$B$30:$B$50),MATCH(Baseline!$S23,'Baseline Efficiency'!$AG$5:$AI$5))</f>
        <v>#N/A</v>
      </c>
      <c r="W23" s="425">
        <f>IF(R23=1,Inputs!$E$8*S23/(V23-'Radiation Losses'!I22-'Baseline Cycling Losses'!AB21),0)</f>
        <v>0</v>
      </c>
      <c r="X23" s="430">
        <f t="shared" si="8"/>
        <v>0</v>
      </c>
      <c r="Y23" s="419">
        <f t="shared" si="9"/>
        <v>0</v>
      </c>
      <c r="Z23" s="432">
        <f>IFERROR(INDEX(Inputs!$B$96:$C$105,MATCH(B23,Inputs!$D$96:$D$105),2),0)</f>
        <v>0</v>
      </c>
      <c r="AA23" s="46"/>
      <c r="AB23" s="429">
        <f t="shared" si="11"/>
        <v>0</v>
      </c>
      <c r="AC23" s="424" t="e">
        <f>INDEX('Baseline Efficiency'!$AU$30:$BD$50,MATCH(Baseline!$B23,'Baseline Efficiency'!$B$30:$B$50),MATCH(Baseline!$Z23,'Baseline Efficiency'!$AU$5:$BD$5))</f>
        <v>#N/A</v>
      </c>
      <c r="AD23" s="425">
        <f>IF(Y23=1,Inputs!$E$8*Z23/(AC23-'Radiation Losses'!K22-'Baseline Cycling Losses'!AI21),0)</f>
        <v>0</v>
      </c>
      <c r="AE23" s="430">
        <f t="shared" si="10"/>
        <v>0</v>
      </c>
    </row>
    <row r="24" spans="1:31">
      <c r="A24" s="417"/>
      <c r="B24" s="416">
        <v>75</v>
      </c>
      <c r="C24" s="81">
        <v>531</v>
      </c>
      <c r="D24" s="419">
        <f t="shared" si="0"/>
        <v>0</v>
      </c>
      <c r="E24" s="418">
        <f>IFERROR(INDEX(Inputs!$B$60:$C$69,MATCH(B24,Inputs!$D$60:$D$69),2),0)</f>
        <v>0</v>
      </c>
      <c r="F24" s="46"/>
      <c r="G24" s="422">
        <f t="shared" si="1"/>
        <v>0</v>
      </c>
      <c r="H24" s="424" t="e">
        <f>INDEX('Baseline Efficiency'!$E$30:$N$50,MATCH(Baseline!$B24,'Baseline Efficiency'!$B$30:$B$50),MATCH(Baseline!$E24,'Baseline Efficiency'!$E$5:$N$5))</f>
        <v>#N/A</v>
      </c>
      <c r="I24" s="425">
        <f>IF(D24=1,Inputs!$E$6*E24/(H24-'Radiation Losses'!E23-'Baseline Cycling Losses'!N22),0)</f>
        <v>0</v>
      </c>
      <c r="J24" s="426">
        <f t="shared" si="2"/>
        <v>0</v>
      </c>
      <c r="K24" s="419">
        <f t="shared" si="3"/>
        <v>0</v>
      </c>
      <c r="L24" s="418">
        <f>IFERROR(INDEX(Inputs!$B$72:$C$81,MATCH(B24,Inputs!$D$72:$D$81),2),0)</f>
        <v>0</v>
      </c>
      <c r="M24" s="46"/>
      <c r="N24" s="422">
        <f t="shared" si="4"/>
        <v>0</v>
      </c>
      <c r="O24" s="424" t="e">
        <f>INDEX('Baseline Efficiency'!$S$30:$AB$50,MATCH(Baseline!$B24,'Baseline Efficiency'!$B$30:$B$50),MATCH(Baseline!$L24,'Baseline Efficiency'!$S$5:$AB$5))</f>
        <v>#N/A</v>
      </c>
      <c r="P24" s="425">
        <f>IF(K24=1,Inputs!$E$7*L24/(O24-'Radiation Losses'!G23-'Baseline Cycling Losses'!U22),0)</f>
        <v>0</v>
      </c>
      <c r="Q24" s="426">
        <f t="shared" si="5"/>
        <v>0</v>
      </c>
      <c r="R24" s="419">
        <f t="shared" si="6"/>
        <v>0</v>
      </c>
      <c r="S24" s="418">
        <f>IFERROR(INDEX(Inputs!$B$84:$C$93,MATCH(B24,Inputs!$D$84:$D$93),2),0)</f>
        <v>0</v>
      </c>
      <c r="T24" s="46"/>
      <c r="U24" s="429">
        <f t="shared" si="7"/>
        <v>0</v>
      </c>
      <c r="V24" s="424" t="e">
        <f>INDEX('Baseline Efficiency'!$AG$30:$AI$50,MATCH(Baseline!$B24,'Baseline Efficiency'!$B$30:$B$50),MATCH(Baseline!$S24,'Baseline Efficiency'!$AG$5:$AI$5))</f>
        <v>#N/A</v>
      </c>
      <c r="W24" s="425">
        <f>IF(R24=1,Inputs!$E$8*S24/(V24-'Radiation Losses'!I23-'Baseline Cycling Losses'!AB22),0)</f>
        <v>0</v>
      </c>
      <c r="X24" s="430">
        <f t="shared" si="8"/>
        <v>0</v>
      </c>
      <c r="Y24" s="419">
        <f t="shared" si="9"/>
        <v>0</v>
      </c>
      <c r="Z24" s="432">
        <f>IFERROR(INDEX(Inputs!$B$96:$C$105,MATCH(B24,Inputs!$D$96:$D$105),2),0)</f>
        <v>0</v>
      </c>
      <c r="AA24" s="46"/>
      <c r="AB24" s="429">
        <f t="shared" si="11"/>
        <v>0</v>
      </c>
      <c r="AC24" s="424" t="e">
        <f>INDEX('Baseline Efficiency'!$AU$30:$BD$50,MATCH(Baseline!$B24,'Baseline Efficiency'!$B$30:$B$50),MATCH(Baseline!$Z24,'Baseline Efficiency'!$AU$5:$BD$5))</f>
        <v>#N/A</v>
      </c>
      <c r="AD24" s="425">
        <f>IF(Y24=1,Inputs!$E$8*Z24/(AC24-'Radiation Losses'!K23-'Baseline Cycling Losses'!AI22),0)</f>
        <v>0</v>
      </c>
      <c r="AE24" s="430">
        <f t="shared" si="10"/>
        <v>0</v>
      </c>
    </row>
    <row r="25" spans="1:31">
      <c r="A25" s="417"/>
      <c r="B25" s="416">
        <v>80</v>
      </c>
      <c r="C25" s="81">
        <v>428</v>
      </c>
      <c r="D25" s="419">
        <f t="shared" si="0"/>
        <v>0</v>
      </c>
      <c r="E25" s="418">
        <f>IFERROR(INDEX(Inputs!$B$60:$C$69,MATCH(B25,Inputs!$D$60:$D$69),2),0)</f>
        <v>0</v>
      </c>
      <c r="F25" s="46"/>
      <c r="G25" s="422">
        <f t="shared" si="1"/>
        <v>0</v>
      </c>
      <c r="H25" s="424" t="e">
        <f>INDEX('Baseline Efficiency'!$E$30:$N$50,MATCH(Baseline!$B25,'Baseline Efficiency'!$B$30:$B$50),MATCH(Baseline!$E25,'Baseline Efficiency'!$E$5:$N$5))</f>
        <v>#N/A</v>
      </c>
      <c r="I25" s="425">
        <f>IF(D25=1,Inputs!$E$6*E25/(H25-'Radiation Losses'!E24-'Baseline Cycling Losses'!N23),0)</f>
        <v>0</v>
      </c>
      <c r="J25" s="426">
        <f t="shared" si="2"/>
        <v>0</v>
      </c>
      <c r="K25" s="419">
        <f t="shared" si="3"/>
        <v>0</v>
      </c>
      <c r="L25" s="418">
        <f>IFERROR(INDEX(Inputs!$B$72:$C$81,MATCH(B25,Inputs!$D$72:$D$81),2),0)</f>
        <v>0</v>
      </c>
      <c r="M25" s="46"/>
      <c r="N25" s="422">
        <f t="shared" si="4"/>
        <v>0</v>
      </c>
      <c r="O25" s="424" t="e">
        <f>INDEX('Baseline Efficiency'!$S$30:$AB$50,MATCH(Baseline!$B25,'Baseline Efficiency'!$B$30:$B$50),MATCH(Baseline!$L25,'Baseline Efficiency'!$S$5:$AB$5))</f>
        <v>#N/A</v>
      </c>
      <c r="P25" s="425">
        <f>IF(K25=1,Inputs!$E$7*L25/(O25-'Radiation Losses'!G24-'Baseline Cycling Losses'!U23),0)</f>
        <v>0</v>
      </c>
      <c r="Q25" s="426">
        <f t="shared" si="5"/>
        <v>0</v>
      </c>
      <c r="R25" s="419">
        <f t="shared" si="6"/>
        <v>0</v>
      </c>
      <c r="S25" s="418">
        <f>IFERROR(INDEX(Inputs!$B$84:$C$93,MATCH(B25,Inputs!$D$84:$D$93),2),0)</f>
        <v>0</v>
      </c>
      <c r="T25" s="46"/>
      <c r="U25" s="429">
        <f t="shared" si="7"/>
        <v>0</v>
      </c>
      <c r="V25" s="424" t="e">
        <f>INDEX('Baseline Efficiency'!$AG$30:$AI$50,MATCH(Baseline!$B25,'Baseline Efficiency'!$B$30:$B$50),MATCH(Baseline!$S25,'Baseline Efficiency'!$AG$5:$AI$5))</f>
        <v>#N/A</v>
      </c>
      <c r="W25" s="425">
        <f>IF(R25=1,Inputs!$E$8*S25/(V25-'Radiation Losses'!I24-'Baseline Cycling Losses'!AB23),0)</f>
        <v>0</v>
      </c>
      <c r="X25" s="430">
        <f t="shared" si="8"/>
        <v>0</v>
      </c>
      <c r="Y25" s="419">
        <f t="shared" si="9"/>
        <v>0</v>
      </c>
      <c r="Z25" s="432">
        <f>IFERROR(INDEX(Inputs!$B$96:$C$105,MATCH(B25,Inputs!$D$96:$D$105),2),0)</f>
        <v>0</v>
      </c>
      <c r="AA25" s="46"/>
      <c r="AB25" s="429">
        <f t="shared" si="11"/>
        <v>0</v>
      </c>
      <c r="AC25" s="424" t="e">
        <f>INDEX('Baseline Efficiency'!$AU$30:$BD$50,MATCH(Baseline!$B25,'Baseline Efficiency'!$B$30:$B$50),MATCH(Baseline!$Z25,'Baseline Efficiency'!$AU$5:$BD$5))</f>
        <v>#N/A</v>
      </c>
      <c r="AD25" s="425">
        <f>IF(Y25=1,Inputs!$E$8*Z25/(AC25-'Radiation Losses'!K24-'Baseline Cycling Losses'!AI23),0)</f>
        <v>0</v>
      </c>
      <c r="AE25" s="430">
        <f t="shared" si="10"/>
        <v>0</v>
      </c>
    </row>
    <row r="26" spans="1:31">
      <c r="A26" s="417"/>
      <c r="B26" s="416">
        <v>85</v>
      </c>
      <c r="C26" s="81">
        <v>160</v>
      </c>
      <c r="D26" s="419">
        <f t="shared" si="0"/>
        <v>0</v>
      </c>
      <c r="E26" s="418">
        <f>IFERROR(INDEX(Inputs!$B$60:$C$69,MATCH(B26,Inputs!$D$60:$D$69),2),0)</f>
        <v>0</v>
      </c>
      <c r="F26" s="46"/>
      <c r="G26" s="422">
        <f t="shared" si="1"/>
        <v>0</v>
      </c>
      <c r="H26" s="424" t="e">
        <f>INDEX('Baseline Efficiency'!$E$30:$N$50,MATCH(Baseline!$B26,'Baseline Efficiency'!$B$30:$B$50),MATCH(Baseline!$E26,'Baseline Efficiency'!$E$5:$N$5))</f>
        <v>#N/A</v>
      </c>
      <c r="I26" s="425">
        <f>IF(D26=1,Inputs!$E$6*E26/(H26-'Radiation Losses'!E25-'Baseline Cycling Losses'!N24),0)</f>
        <v>0</v>
      </c>
      <c r="J26" s="426">
        <f t="shared" si="2"/>
        <v>0</v>
      </c>
      <c r="K26" s="419">
        <f t="shared" si="3"/>
        <v>0</v>
      </c>
      <c r="L26" s="418">
        <f>IFERROR(INDEX(Inputs!$B$72:$C$81,MATCH(B26,Inputs!$D$72:$D$81),2),0)</f>
        <v>0</v>
      </c>
      <c r="M26" s="46"/>
      <c r="N26" s="422">
        <f t="shared" si="4"/>
        <v>0</v>
      </c>
      <c r="O26" s="424" t="e">
        <f>INDEX('Baseline Efficiency'!$S$30:$AB$50,MATCH(Baseline!$B26,'Baseline Efficiency'!$B$30:$B$50),MATCH(Baseline!$L26,'Baseline Efficiency'!$S$5:$AB$5))</f>
        <v>#N/A</v>
      </c>
      <c r="P26" s="425">
        <f>IF(K26=1,Inputs!$E$7*L26/(O26-'Radiation Losses'!G25-'Baseline Cycling Losses'!U24),0)</f>
        <v>0</v>
      </c>
      <c r="Q26" s="426">
        <f t="shared" si="5"/>
        <v>0</v>
      </c>
      <c r="R26" s="419">
        <f t="shared" si="6"/>
        <v>0</v>
      </c>
      <c r="S26" s="418">
        <f>IFERROR(INDEX(Inputs!$B$84:$C$93,MATCH(B26,Inputs!$D$84:$D$93),2),0)</f>
        <v>0</v>
      </c>
      <c r="T26" s="46"/>
      <c r="U26" s="429">
        <f t="shared" si="7"/>
        <v>0</v>
      </c>
      <c r="V26" s="424" t="e">
        <f>INDEX('Baseline Efficiency'!$AG$30:$AI$50,MATCH(Baseline!$B26,'Baseline Efficiency'!$B$30:$B$50),MATCH(Baseline!$S26,'Baseline Efficiency'!$AG$5:$AI$5))</f>
        <v>#N/A</v>
      </c>
      <c r="W26" s="425">
        <f>IF(R26=1,Inputs!$E$8*S26/(V26-'Radiation Losses'!I25-'Baseline Cycling Losses'!AB24),0)</f>
        <v>0</v>
      </c>
      <c r="X26" s="430">
        <f t="shared" si="8"/>
        <v>0</v>
      </c>
      <c r="Y26" s="419">
        <f t="shared" si="9"/>
        <v>0</v>
      </c>
      <c r="Z26" s="432">
        <f>IFERROR(INDEX(Inputs!$B$96:$C$105,MATCH(B26,Inputs!$D$96:$D$105),2),0)</f>
        <v>0</v>
      </c>
      <c r="AA26" s="46"/>
      <c r="AB26" s="429">
        <f t="shared" si="11"/>
        <v>0</v>
      </c>
      <c r="AC26" s="424" t="e">
        <f>INDEX('Baseline Efficiency'!$AU$30:$BD$50,MATCH(Baseline!$B26,'Baseline Efficiency'!$B$30:$B$50),MATCH(Baseline!$Z26,'Baseline Efficiency'!$AU$5:$BD$5))</f>
        <v>#N/A</v>
      </c>
      <c r="AD26" s="425">
        <f>IF(Y26=1,Inputs!$E$8*Z26/(AC26-'Radiation Losses'!K25-'Baseline Cycling Losses'!AI24),0)</f>
        <v>0</v>
      </c>
      <c r="AE26" s="430">
        <f t="shared" si="10"/>
        <v>0</v>
      </c>
    </row>
    <row r="27" spans="1:31" ht="13.5" thickBot="1">
      <c r="A27" s="417"/>
      <c r="B27" s="416">
        <v>90</v>
      </c>
      <c r="C27" s="81">
        <v>27</v>
      </c>
      <c r="D27" s="419">
        <f t="shared" si="0"/>
        <v>0</v>
      </c>
      <c r="E27" s="418">
        <f>IFERROR(INDEX(Inputs!$B$60:$C$69,MATCH(B27,Inputs!$D$60:$D$69),2),0)</f>
        <v>0</v>
      </c>
      <c r="F27" s="46"/>
      <c r="G27" s="422">
        <f t="shared" si="1"/>
        <v>0</v>
      </c>
      <c r="H27" s="424" t="e">
        <f>INDEX('Baseline Efficiency'!$E$30:$N$50,MATCH(Baseline!$B27,'Baseline Efficiency'!$B$30:$B$50),MATCH(Baseline!$E27,'Baseline Efficiency'!$E$5:$N$5))</f>
        <v>#N/A</v>
      </c>
      <c r="I27" s="425">
        <f>IF(D27=1,Inputs!$E$6*E27/(H27-'Radiation Losses'!E26-'Baseline Cycling Losses'!N25),0)</f>
        <v>0</v>
      </c>
      <c r="J27" s="426">
        <f t="shared" si="2"/>
        <v>0</v>
      </c>
      <c r="K27" s="419">
        <f t="shared" si="3"/>
        <v>0</v>
      </c>
      <c r="L27" s="418">
        <f>IFERROR(INDEX(Inputs!$B$72:$C$81,MATCH(B27,Inputs!$D$72:$D$81),2),0)</f>
        <v>0</v>
      </c>
      <c r="M27" s="46"/>
      <c r="N27" s="422">
        <f t="shared" si="4"/>
        <v>0</v>
      </c>
      <c r="O27" s="424" t="e">
        <f>INDEX('Baseline Efficiency'!$S$30:$AB$50,MATCH(Baseline!$B27,'Baseline Efficiency'!$B$30:$B$50),MATCH(Baseline!$L27,'Baseline Efficiency'!$S$5:$AB$5))</f>
        <v>#N/A</v>
      </c>
      <c r="P27" s="425">
        <f>IF(K27=1,Inputs!$E$7*L27/(O27-'Radiation Losses'!G26-'Baseline Cycling Losses'!U25),0)</f>
        <v>0</v>
      </c>
      <c r="Q27" s="426">
        <f t="shared" si="5"/>
        <v>0</v>
      </c>
      <c r="R27" s="419">
        <f t="shared" si="6"/>
        <v>0</v>
      </c>
      <c r="S27" s="418">
        <f>IFERROR(INDEX(Inputs!$B$84:$C$93,MATCH(B27,Inputs!$D$84:$D$93),2),0)</f>
        <v>0</v>
      </c>
      <c r="T27" s="46"/>
      <c r="U27" s="429">
        <f t="shared" si="7"/>
        <v>0</v>
      </c>
      <c r="V27" s="424" t="e">
        <f>INDEX('Baseline Efficiency'!$AG$30:$AI$50,MATCH(Baseline!$B27,'Baseline Efficiency'!$B$30:$B$50),MATCH(Baseline!$S27,'Baseline Efficiency'!$AG$5:$AI$5))</f>
        <v>#N/A</v>
      </c>
      <c r="W27" s="425">
        <f>IF(R27=1,Inputs!$E$8*S27/(V27-'Radiation Losses'!I26-'Baseline Cycling Losses'!AB25),0)</f>
        <v>0</v>
      </c>
      <c r="X27" s="430">
        <f t="shared" si="8"/>
        <v>0</v>
      </c>
      <c r="Y27" s="419">
        <f t="shared" si="9"/>
        <v>0</v>
      </c>
      <c r="Z27" s="432">
        <f>IFERROR(INDEX(Inputs!$B$96:$C$105,MATCH(B27,Inputs!$D$96:$D$105),2),0)</f>
        <v>0</v>
      </c>
      <c r="AA27" s="46"/>
      <c r="AB27" s="429">
        <f t="shared" si="11"/>
        <v>0</v>
      </c>
      <c r="AC27" s="424" t="e">
        <f>INDEX('Baseline Efficiency'!$AU$30:$BD$50,MATCH(Baseline!$B27,'Baseline Efficiency'!$B$30:$B$50),MATCH(Baseline!$Z27,'Baseline Efficiency'!$AU$5:$BD$5))</f>
        <v>#N/A</v>
      </c>
      <c r="AD27" s="425">
        <f>IF(Y27=1,Inputs!$E$8*Z27/(AC27-'Radiation Losses'!K26-'Baseline Cycling Losses'!AI25),0)</f>
        <v>0</v>
      </c>
      <c r="AE27" s="430">
        <f t="shared" si="10"/>
        <v>0</v>
      </c>
    </row>
    <row r="28" spans="1:31" s="71" customFormat="1" ht="13.5" thickBot="1">
      <c r="B28" s="300" t="s">
        <v>67</v>
      </c>
      <c r="C28" s="421">
        <f>SUM(C7:C27)</f>
        <v>8760</v>
      </c>
      <c r="D28" s="420">
        <f>SUMIF(D7:D27,"=1",$C$7:$C$27)</f>
        <v>0</v>
      </c>
      <c r="E28" s="204"/>
      <c r="F28" s="204"/>
      <c r="G28" s="423">
        <f>SUM(G7:G27)</f>
        <v>0</v>
      </c>
      <c r="H28" s="204"/>
      <c r="I28" s="204"/>
      <c r="J28" s="205">
        <f>SUM(J7:J27)</f>
        <v>0</v>
      </c>
      <c r="K28" s="427">
        <f>SUMIF(K7:K27,"=1",$C$7:$C$27)</f>
        <v>0</v>
      </c>
      <c r="L28" s="244"/>
      <c r="M28" s="244"/>
      <c r="N28" s="428">
        <f>SUM(N7:N27)</f>
        <v>0</v>
      </c>
      <c r="O28" s="244"/>
      <c r="P28" s="204"/>
      <c r="Q28" s="205">
        <f>SUM(Q7:Q27)</f>
        <v>0</v>
      </c>
      <c r="R28" s="427">
        <f>SUMIF(R7:R27,"=1",$C$7:$C$27)</f>
        <v>0</v>
      </c>
      <c r="S28" s="204"/>
      <c r="T28" s="204"/>
      <c r="U28" s="423">
        <f>SUM(U7:U27)</f>
        <v>0</v>
      </c>
      <c r="V28" s="204"/>
      <c r="W28" s="204"/>
      <c r="X28" s="431">
        <f>SUM(X7:X27)</f>
        <v>0</v>
      </c>
      <c r="Y28" s="427">
        <f>SUMIF(Y7:Y27,"=1",$C$7:$C$27)</f>
        <v>0</v>
      </c>
      <c r="Z28" s="204"/>
      <c r="AA28" s="204"/>
      <c r="AB28" s="423">
        <f>SUM(AB7:AB27)</f>
        <v>0</v>
      </c>
      <c r="AC28" s="204"/>
      <c r="AD28" s="204"/>
      <c r="AE28" s="431">
        <f>SUM(AE7:AE27)</f>
        <v>0</v>
      </c>
    </row>
    <row r="29" spans="1:31">
      <c r="L29" s="70"/>
      <c r="M29" s="70"/>
      <c r="N29" s="70"/>
      <c r="O29" s="70"/>
      <c r="P29" s="70"/>
      <c r="Q29" s="70"/>
    </row>
    <row r="30" spans="1:31" ht="13.5" thickBot="1">
      <c r="C30" s="417"/>
      <c r="D30" s="417"/>
      <c r="E30" s="417"/>
      <c r="F30" s="417"/>
      <c r="G30" s="417"/>
      <c r="H30" s="417"/>
      <c r="I30" s="417"/>
      <c r="J30" s="211"/>
      <c r="K30" s="417"/>
      <c r="L30" s="72"/>
      <c r="M30" s="70"/>
      <c r="N30" s="70"/>
      <c r="O30" s="70"/>
      <c r="P30" s="70"/>
      <c r="Q30" s="70"/>
    </row>
    <row r="31" spans="1:31" ht="13.5" thickBot="1">
      <c r="B31" s="658" t="s">
        <v>83</v>
      </c>
      <c r="C31" s="659"/>
      <c r="D31" s="417"/>
      <c r="E31" s="417"/>
      <c r="F31" s="417"/>
      <c r="G31" s="259"/>
      <c r="H31" s="417"/>
      <c r="I31" s="417"/>
      <c r="J31" s="417"/>
      <c r="K31" s="417"/>
      <c r="L31" s="72"/>
      <c r="M31" s="70"/>
      <c r="N31" s="70"/>
      <c r="O31" s="70"/>
      <c r="P31" s="70"/>
      <c r="Q31" s="70"/>
    </row>
    <row r="32" spans="1:31">
      <c r="B32" s="415" t="s">
        <v>84</v>
      </c>
      <c r="C32" s="433">
        <f>Inputs!C41</f>
        <v>0</v>
      </c>
      <c r="D32" s="417"/>
      <c r="E32" s="417"/>
      <c r="F32" s="417"/>
      <c r="G32" s="417"/>
      <c r="H32" s="417"/>
      <c r="I32" s="258"/>
      <c r="J32" s="211"/>
      <c r="K32" s="417"/>
      <c r="L32" s="72"/>
      <c r="M32" s="70"/>
      <c r="N32" s="70"/>
      <c r="O32" s="70"/>
      <c r="P32" s="70"/>
      <c r="Q32" s="70"/>
    </row>
    <row r="33" spans="2:17" ht="13.5" thickBot="1">
      <c r="B33" s="23" t="s">
        <v>85</v>
      </c>
      <c r="C33" s="434">
        <f>SUM(J28,Q28,X28,AE28)/10^5</f>
        <v>0</v>
      </c>
      <c r="D33" s="417"/>
      <c r="E33" s="417"/>
      <c r="F33" s="417"/>
      <c r="G33" s="417"/>
      <c r="H33" s="417"/>
      <c r="I33" s="417"/>
      <c r="J33" s="417"/>
      <c r="K33" s="417"/>
      <c r="L33" s="72"/>
      <c r="M33" s="70"/>
      <c r="N33" s="70"/>
      <c r="O33" s="70"/>
      <c r="P33" s="70"/>
      <c r="Q33" s="70"/>
    </row>
    <row r="34" spans="2:17">
      <c r="D34" s="417"/>
      <c r="E34" s="417"/>
      <c r="F34" s="417"/>
      <c r="G34" s="417"/>
      <c r="H34" s="417"/>
      <c r="I34" s="417"/>
      <c r="J34" s="417"/>
      <c r="K34" s="417"/>
      <c r="L34" s="72"/>
      <c r="M34" s="70"/>
      <c r="N34" s="70"/>
      <c r="O34" s="70"/>
      <c r="P34" s="70"/>
      <c r="Q34" s="70"/>
    </row>
    <row r="35" spans="2:17">
      <c r="C35" s="417"/>
      <c r="D35" s="417"/>
      <c r="E35" s="417"/>
      <c r="F35" s="20"/>
      <c r="G35" s="73"/>
      <c r="H35" s="74"/>
      <c r="I35" s="62"/>
      <c r="J35" s="73"/>
      <c r="K35" s="73"/>
      <c r="L35" s="75"/>
      <c r="M35" s="70"/>
      <c r="N35" s="70"/>
      <c r="O35" s="70"/>
      <c r="P35" s="70"/>
      <c r="Q35" s="70"/>
    </row>
    <row r="36" spans="2:17">
      <c r="C36" s="417"/>
      <c r="D36" s="417"/>
      <c r="E36" s="417"/>
      <c r="F36" s="20"/>
      <c r="G36" s="73"/>
      <c r="H36" s="74"/>
      <c r="I36" s="62"/>
      <c r="J36" s="73"/>
      <c r="K36" s="73"/>
      <c r="L36" s="75"/>
      <c r="M36" s="70"/>
      <c r="N36" s="70"/>
      <c r="O36" s="70"/>
      <c r="P36" s="70"/>
      <c r="Q36" s="70"/>
    </row>
    <row r="37" spans="2:17">
      <c r="C37" s="417"/>
      <c r="D37" s="417"/>
      <c r="E37" s="417"/>
      <c r="F37" s="20"/>
      <c r="G37" s="73"/>
      <c r="H37" s="74"/>
      <c r="I37" s="62"/>
      <c r="J37" s="73"/>
      <c r="K37" s="73"/>
      <c r="L37" s="75"/>
      <c r="M37" s="70"/>
      <c r="N37" s="70"/>
      <c r="O37" s="70"/>
      <c r="P37" s="70"/>
      <c r="Q37" s="70"/>
    </row>
    <row r="38" spans="2:17">
      <c r="C38" s="417"/>
      <c r="D38" s="417"/>
      <c r="E38" s="417"/>
      <c r="F38" s="20"/>
      <c r="G38" s="73"/>
      <c r="H38" s="74"/>
      <c r="I38" s="62"/>
      <c r="J38" s="73"/>
      <c r="K38" s="73"/>
      <c r="L38" s="75"/>
      <c r="M38" s="70"/>
      <c r="N38" s="70"/>
      <c r="O38" s="70"/>
      <c r="P38" s="70"/>
      <c r="Q38" s="70"/>
    </row>
    <row r="39" spans="2:17">
      <c r="C39" s="417"/>
      <c r="D39" s="417"/>
      <c r="E39" s="417"/>
      <c r="F39" s="20"/>
      <c r="G39" s="73"/>
      <c r="H39" s="74"/>
      <c r="I39" s="62"/>
      <c r="J39" s="73"/>
      <c r="K39" s="73"/>
      <c r="L39" s="75"/>
      <c r="M39" s="70"/>
      <c r="N39" s="70"/>
      <c r="O39" s="70"/>
      <c r="P39" s="70"/>
      <c r="Q39" s="70"/>
    </row>
    <row r="40" spans="2:17">
      <c r="C40" s="417"/>
      <c r="D40" s="417"/>
      <c r="E40" s="417"/>
      <c r="F40" s="20"/>
      <c r="G40" s="73"/>
      <c r="H40" s="74"/>
      <c r="I40" s="62"/>
      <c r="J40" s="73"/>
      <c r="K40" s="73"/>
      <c r="L40" s="75"/>
      <c r="M40" s="70"/>
      <c r="N40" s="70"/>
      <c r="O40" s="70"/>
      <c r="P40" s="70"/>
      <c r="Q40" s="70"/>
    </row>
    <row r="41" spans="2:17">
      <c r="C41" s="417"/>
      <c r="D41" s="417"/>
      <c r="E41" s="417"/>
      <c r="F41" s="20"/>
      <c r="G41" s="73"/>
      <c r="H41" s="74"/>
      <c r="I41" s="62"/>
      <c r="J41" s="73"/>
      <c r="K41" s="73"/>
      <c r="L41" s="75"/>
      <c r="M41" s="70"/>
      <c r="N41" s="70"/>
      <c r="O41" s="70"/>
      <c r="P41" s="70"/>
      <c r="Q41" s="70"/>
    </row>
    <row r="42" spans="2:17">
      <c r="C42" s="417"/>
      <c r="D42" s="417"/>
      <c r="E42" s="417"/>
      <c r="F42" s="20"/>
      <c r="G42" s="73"/>
      <c r="H42" s="74"/>
      <c r="I42" s="62"/>
      <c r="J42" s="73"/>
      <c r="K42" s="73"/>
      <c r="L42" s="75"/>
      <c r="M42" s="70"/>
      <c r="N42" s="70"/>
      <c r="O42" s="70"/>
      <c r="P42" s="70"/>
      <c r="Q42" s="70"/>
    </row>
    <row r="43" spans="2:17">
      <c r="C43" s="62"/>
      <c r="D43" s="417"/>
      <c r="E43" s="417"/>
      <c r="F43" s="20"/>
      <c r="G43" s="73"/>
      <c r="H43" s="74"/>
      <c r="I43" s="62"/>
      <c r="J43" s="73"/>
      <c r="K43" s="73"/>
      <c r="L43" s="75"/>
      <c r="M43" s="70"/>
      <c r="N43" s="70"/>
      <c r="O43" s="70"/>
      <c r="P43" s="70"/>
      <c r="Q43" s="70"/>
    </row>
    <row r="44" spans="2:17">
      <c r="C44" s="62"/>
      <c r="D44" s="417"/>
      <c r="E44" s="417"/>
      <c r="F44" s="20"/>
      <c r="G44" s="73"/>
      <c r="H44" s="74"/>
      <c r="I44" s="62"/>
      <c r="J44" s="73"/>
      <c r="K44" s="73"/>
      <c r="L44" s="75"/>
    </row>
    <row r="45" spans="2:17">
      <c r="C45" s="62"/>
      <c r="D45" s="417"/>
      <c r="E45" s="417"/>
      <c r="F45" s="20"/>
      <c r="G45" s="73"/>
      <c r="H45" s="74"/>
      <c r="I45" s="62"/>
      <c r="J45" s="73"/>
      <c r="K45" s="73"/>
      <c r="L45" s="75"/>
    </row>
    <row r="46" spans="2:17">
      <c r="C46" s="62"/>
      <c r="D46" s="417"/>
      <c r="E46" s="417"/>
      <c r="F46" s="20"/>
      <c r="G46" s="73"/>
      <c r="H46" s="74"/>
      <c r="I46" s="62"/>
      <c r="J46" s="73"/>
      <c r="K46" s="73"/>
      <c r="L46" s="75"/>
    </row>
    <row r="47" spans="2:17">
      <c r="C47" s="62"/>
      <c r="D47" s="417"/>
      <c r="E47" s="417"/>
      <c r="F47" s="20"/>
      <c r="G47" s="73"/>
      <c r="H47" s="74"/>
      <c r="I47" s="62"/>
      <c r="J47" s="73"/>
      <c r="K47" s="73"/>
      <c r="L47" s="75"/>
    </row>
    <row r="48" spans="2:17">
      <c r="C48" s="62"/>
      <c r="D48" s="417"/>
      <c r="E48" s="417"/>
      <c r="F48" s="20"/>
      <c r="G48" s="73"/>
      <c r="H48" s="74"/>
      <c r="I48" s="62"/>
      <c r="J48" s="73"/>
      <c r="K48" s="73"/>
      <c r="L48" s="75"/>
    </row>
    <row r="49" spans="3:12">
      <c r="C49" s="62"/>
      <c r="D49" s="417"/>
      <c r="E49" s="417"/>
      <c r="F49" s="20"/>
      <c r="G49" s="73"/>
      <c r="H49" s="74"/>
      <c r="I49" s="62"/>
      <c r="J49" s="73"/>
      <c r="K49" s="73"/>
      <c r="L49" s="75"/>
    </row>
    <row r="50" spans="3:12">
      <c r="C50" s="62"/>
      <c r="D50" s="417"/>
      <c r="E50" s="417"/>
      <c r="F50" s="20"/>
      <c r="G50" s="73"/>
      <c r="H50" s="74"/>
      <c r="I50" s="62"/>
      <c r="J50" s="73"/>
      <c r="K50" s="73"/>
      <c r="L50" s="75"/>
    </row>
    <row r="51" spans="3:12">
      <c r="C51" s="62"/>
      <c r="D51" s="417"/>
      <c r="E51" s="417"/>
      <c r="F51" s="20"/>
      <c r="G51" s="73"/>
      <c r="H51" s="74"/>
      <c r="I51" s="62"/>
      <c r="J51" s="73"/>
      <c r="K51" s="73"/>
      <c r="L51" s="75"/>
    </row>
    <row r="52" spans="3:12">
      <c r="C52" s="62"/>
      <c r="D52" s="417"/>
      <c r="E52" s="417"/>
      <c r="F52" s="20"/>
      <c r="G52" s="73"/>
      <c r="H52" s="74"/>
      <c r="I52" s="62"/>
      <c r="J52" s="73"/>
      <c r="K52" s="73"/>
      <c r="L52" s="75"/>
    </row>
    <row r="53" spans="3:12">
      <c r="C53" s="62"/>
      <c r="D53" s="417"/>
      <c r="E53" s="417"/>
      <c r="F53" s="20"/>
      <c r="G53" s="73"/>
      <c r="H53" s="74"/>
      <c r="I53" s="62"/>
      <c r="J53" s="73"/>
      <c r="K53" s="73"/>
      <c r="L53" s="75"/>
    </row>
    <row r="54" spans="3:12">
      <c r="C54" s="62"/>
      <c r="D54" s="417"/>
      <c r="E54" s="417"/>
      <c r="F54" s="20"/>
      <c r="G54" s="73"/>
      <c r="H54" s="74"/>
      <c r="I54" s="62"/>
      <c r="J54" s="73"/>
      <c r="K54" s="73"/>
      <c r="L54" s="75"/>
    </row>
    <row r="55" spans="3:12">
      <c r="C55" s="62"/>
      <c r="D55" s="417"/>
      <c r="E55" s="417"/>
      <c r="F55" s="20"/>
      <c r="G55" s="73"/>
      <c r="H55" s="74"/>
      <c r="I55" s="62"/>
      <c r="J55" s="73"/>
      <c r="K55" s="73"/>
      <c r="L55" s="75"/>
    </row>
    <row r="56" spans="3:12">
      <c r="C56" s="62"/>
      <c r="D56" s="417"/>
      <c r="E56" s="417"/>
      <c r="F56" s="20"/>
      <c r="G56" s="73"/>
      <c r="H56" s="74"/>
      <c r="I56" s="62"/>
      <c r="J56" s="73"/>
      <c r="K56" s="73"/>
      <c r="L56" s="75"/>
    </row>
    <row r="57" spans="3:12">
      <c r="C57" s="417"/>
      <c r="D57" s="417"/>
      <c r="E57" s="417"/>
      <c r="F57" s="417"/>
      <c r="G57" s="73"/>
      <c r="H57" s="417"/>
      <c r="I57" s="62"/>
      <c r="J57" s="73"/>
      <c r="K57" s="417"/>
      <c r="L57" s="417"/>
    </row>
    <row r="58" spans="3:12">
      <c r="C58" s="417"/>
      <c r="D58" s="417"/>
      <c r="E58" s="417"/>
      <c r="F58" s="417"/>
      <c r="G58" s="417"/>
      <c r="H58" s="417"/>
      <c r="I58" s="417"/>
      <c r="J58" s="73"/>
      <c r="K58" s="417"/>
      <c r="L58" s="417"/>
    </row>
    <row r="59" spans="3:12">
      <c r="C59" s="417"/>
      <c r="D59" s="417"/>
      <c r="E59" s="417"/>
      <c r="F59" s="417"/>
      <c r="G59" s="417"/>
      <c r="H59" s="417"/>
      <c r="I59" s="417"/>
      <c r="J59" s="417"/>
      <c r="K59" s="417"/>
      <c r="L59" s="417"/>
    </row>
    <row r="60" spans="3:12">
      <c r="C60" s="417"/>
      <c r="D60" s="417"/>
      <c r="E60" s="417"/>
      <c r="F60" s="417"/>
      <c r="G60" s="417"/>
      <c r="H60" s="417"/>
      <c r="I60" s="417"/>
      <c r="J60" s="417"/>
      <c r="K60" s="417"/>
      <c r="L60" s="417"/>
    </row>
    <row r="61" spans="3:12">
      <c r="C61" s="417"/>
      <c r="D61" s="417"/>
      <c r="E61" s="417"/>
      <c r="F61" s="417"/>
      <c r="G61" s="417"/>
      <c r="H61" s="417"/>
      <c r="I61" s="417"/>
      <c r="J61" s="417"/>
      <c r="K61" s="417"/>
      <c r="L61" s="417"/>
    </row>
    <row r="62" spans="3:12">
      <c r="C62" s="417"/>
      <c r="D62" s="417"/>
      <c r="E62" s="417"/>
      <c r="F62" s="417"/>
      <c r="G62" s="417"/>
      <c r="H62" s="417"/>
      <c r="I62" s="417"/>
      <c r="J62" s="417"/>
      <c r="K62" s="417"/>
      <c r="L62" s="417"/>
    </row>
    <row r="63" spans="3:12">
      <c r="C63" s="417"/>
      <c r="D63" s="417"/>
      <c r="E63" s="417"/>
      <c r="F63" s="417"/>
      <c r="G63" s="417"/>
      <c r="H63" s="417"/>
      <c r="I63" s="417"/>
      <c r="J63" s="417"/>
      <c r="K63" s="417"/>
      <c r="L63" s="417"/>
    </row>
    <row r="64" spans="3:12">
      <c r="C64" s="417"/>
      <c r="D64" s="417"/>
      <c r="E64" s="417"/>
      <c r="F64" s="417"/>
      <c r="G64" s="417"/>
      <c r="H64" s="417"/>
      <c r="I64" s="417"/>
      <c r="J64" s="417"/>
      <c r="K64" s="417"/>
      <c r="L64" s="417"/>
    </row>
  </sheetData>
  <sheetProtection password="8A33" sheet="1" objects="1" scenarios="1"/>
  <protectedRanges>
    <protectedRange sqref="M7:M27 T7:T27 AA7:AA27 F7:F27" name="Baseline On Precent"/>
  </protectedRanges>
  <sortState ref="F7:F28">
    <sortCondition descending="1" ref="F7:F28"/>
  </sortState>
  <customSheetViews>
    <customSheetView guid="{E7ACAE69-9EF1-4C13-8DE7-715E540F83CD}" scale="90">
      <pageMargins left="0.7" right="0.7" top="0.75" bottom="0.75" header="0.3" footer="0.3"/>
      <pageSetup orientation="portrait" r:id="rId1"/>
    </customSheetView>
  </customSheetViews>
  <mergeCells count="16">
    <mergeCell ref="Y3:AE3"/>
    <mergeCell ref="Y4:AE4"/>
    <mergeCell ref="Y5:AE5"/>
    <mergeCell ref="D2:AE2"/>
    <mergeCell ref="B31:C31"/>
    <mergeCell ref="B3:C5"/>
    <mergeCell ref="B2:C2"/>
    <mergeCell ref="D5:J5"/>
    <mergeCell ref="K5:Q5"/>
    <mergeCell ref="R5:X5"/>
    <mergeCell ref="R3:X3"/>
    <mergeCell ref="R4:X4"/>
    <mergeCell ref="K4:Q4"/>
    <mergeCell ref="D4:J4"/>
    <mergeCell ref="D3:J3"/>
    <mergeCell ref="K3:Q3"/>
  </mergeCells>
  <conditionalFormatting sqref="A7">
    <cfRule type="colorScale" priority="18">
      <colorScale>
        <cfvo type="min"/>
        <cfvo type="percentile" val="50"/>
        <cfvo type="max"/>
        <color rgb="FFF8696B"/>
        <color rgb="FFFFEB84"/>
        <color rgb="FF63BE7B"/>
      </colorScale>
    </cfRule>
  </conditionalFormatting>
  <conditionalFormatting sqref="C33">
    <cfRule type="expression" dxfId="24" priority="14">
      <formula>$C$33&gt;$C$32</formula>
    </cfRule>
  </conditionalFormatting>
  <conditionalFormatting sqref="F7">
    <cfRule type="expression" dxfId="23" priority="13">
      <formula>F7=""</formula>
    </cfRule>
  </conditionalFormatting>
  <conditionalFormatting sqref="F8:F27">
    <cfRule type="expression" dxfId="22" priority="11">
      <formula>F8=""</formula>
    </cfRule>
  </conditionalFormatting>
  <conditionalFormatting sqref="M7">
    <cfRule type="expression" dxfId="21" priority="10">
      <formula>M7=""</formula>
    </cfRule>
  </conditionalFormatting>
  <conditionalFormatting sqref="M8:M27">
    <cfRule type="expression" dxfId="20" priority="9">
      <formula>M8=""</formula>
    </cfRule>
  </conditionalFormatting>
  <conditionalFormatting sqref="T7">
    <cfRule type="expression" dxfId="19" priority="8">
      <formula>T7=""</formula>
    </cfRule>
  </conditionalFormatting>
  <conditionalFormatting sqref="T8:T27">
    <cfRule type="expression" dxfId="18" priority="7">
      <formula>T8=""</formula>
    </cfRule>
  </conditionalFormatting>
  <conditionalFormatting sqref="AA7">
    <cfRule type="expression" dxfId="17" priority="6">
      <formula>AA7=""</formula>
    </cfRule>
  </conditionalFormatting>
  <conditionalFormatting sqref="AA8:AA27">
    <cfRule type="expression" dxfId="16" priority="5">
      <formula>AA8=""</formula>
    </cfRule>
  </conditionalFormatting>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DF96DBC1-4F30-4642-BB21-110FE8B4D2CF}">
            <xm:f>Inputs!$B$6=""</xm:f>
            <x14:dxf>
              <fill>
                <patternFill>
                  <bgColor theme="0"/>
                </patternFill>
              </fill>
            </x14:dxf>
          </x14:cfRule>
          <xm:sqref>F7:F27</xm:sqref>
        </x14:conditionalFormatting>
        <x14:conditionalFormatting xmlns:xm="http://schemas.microsoft.com/office/excel/2006/main">
          <x14:cfRule type="expression" priority="3" id="{9B0B9DF5-5D17-4214-B367-34B88478F843}">
            <xm:f>Inputs!$B$7=""</xm:f>
            <x14:dxf>
              <fill>
                <patternFill>
                  <bgColor theme="0"/>
                </patternFill>
              </fill>
            </x14:dxf>
          </x14:cfRule>
          <xm:sqref>M7:M27</xm:sqref>
        </x14:conditionalFormatting>
        <x14:conditionalFormatting xmlns:xm="http://schemas.microsoft.com/office/excel/2006/main">
          <x14:cfRule type="expression" priority="2" id="{20E959F6-DEDD-485E-A980-463876BBE8DF}">
            <xm:f>Inputs!$B$8=""</xm:f>
            <x14:dxf>
              <fill>
                <patternFill>
                  <bgColor theme="0"/>
                </patternFill>
              </fill>
            </x14:dxf>
          </x14:cfRule>
          <xm:sqref>T7:T27</xm:sqref>
        </x14:conditionalFormatting>
        <x14:conditionalFormatting xmlns:xm="http://schemas.microsoft.com/office/excel/2006/main">
          <x14:cfRule type="expression" priority="1" id="{B520F977-8E50-408A-93F2-1E83134DABD6}">
            <xm:f>Inputs!$B$9=""</xm:f>
            <x14:dxf>
              <fill>
                <patternFill>
                  <bgColor theme="0"/>
                </patternFill>
              </fill>
            </x14:dxf>
          </x14:cfRule>
          <xm:sqref>AA7:AA27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43"/>
  <sheetViews>
    <sheetView zoomScaleNormal="100" workbookViewId="0">
      <selection activeCell="U33" sqref="U33"/>
    </sheetView>
  </sheetViews>
  <sheetFormatPr defaultRowHeight="12.75"/>
  <cols>
    <col min="1" max="1" width="3" style="439" customWidth="1"/>
    <col min="2" max="2" width="10.42578125" style="439" bestFit="1" customWidth="1"/>
    <col min="3" max="3" width="12.42578125" style="439" customWidth="1"/>
    <col min="4" max="4" width="8" style="439" bestFit="1" customWidth="1"/>
    <col min="5" max="5" width="7.7109375" style="439" bestFit="1" customWidth="1"/>
    <col min="6" max="6" width="15.28515625" style="439" bestFit="1" customWidth="1"/>
    <col min="7" max="7" width="11.85546875" style="439" bestFit="1" customWidth="1"/>
    <col min="8" max="8" width="9.140625" style="439" bestFit="1" customWidth="1"/>
    <col min="9" max="9" width="11.5703125" style="439" bestFit="1" customWidth="1"/>
    <col min="10" max="10" width="16.140625" style="439" bestFit="1" customWidth="1"/>
    <col min="11" max="11" width="8.140625" style="439" bestFit="1" customWidth="1"/>
    <col min="12" max="12" width="7.7109375" style="439" bestFit="1" customWidth="1"/>
    <col min="13" max="13" width="15.28515625" style="439" bestFit="1" customWidth="1"/>
    <col min="14" max="14" width="11.85546875" style="439" bestFit="1" customWidth="1"/>
    <col min="15" max="15" width="9.140625" style="439" bestFit="1" customWidth="1"/>
    <col min="16" max="16" width="11.5703125" style="439" bestFit="1" customWidth="1"/>
    <col min="17" max="17" width="16.140625" style="439" bestFit="1" customWidth="1"/>
    <col min="18" max="18" width="8.140625" style="439" bestFit="1" customWidth="1"/>
    <col min="19" max="19" width="8.85546875" style="439" bestFit="1" customWidth="1"/>
    <col min="20" max="20" width="18.28515625" style="439" customWidth="1"/>
    <col min="21" max="21" width="11.85546875" style="439" bestFit="1" customWidth="1"/>
    <col min="22" max="22" width="9.140625" style="439" bestFit="1" customWidth="1"/>
    <col min="23" max="23" width="13.28515625" style="439" bestFit="1" customWidth="1"/>
    <col min="24" max="24" width="15" style="439" bestFit="1" customWidth="1"/>
    <col min="25" max="25" width="8.140625" style="438" bestFit="1" customWidth="1"/>
    <col min="26" max="26" width="7.7109375" style="439" bestFit="1" customWidth="1"/>
    <col min="27" max="27" width="14.85546875" style="439" bestFit="1" customWidth="1"/>
    <col min="28" max="28" width="11.85546875" style="439" bestFit="1" customWidth="1"/>
    <col min="29" max="29" width="9.140625" style="439" bestFit="1" customWidth="1"/>
    <col min="30" max="30" width="11.5703125" style="439" bestFit="1" customWidth="1"/>
    <col min="31" max="31" width="12.7109375" style="439" bestFit="1" customWidth="1"/>
    <col min="32" max="16384" width="9.140625" style="439"/>
  </cols>
  <sheetData>
    <row r="1" spans="1:31" ht="15.75" customHeight="1" thickBot="1">
      <c r="A1" s="435"/>
      <c r="B1" s="435"/>
      <c r="C1" s="435"/>
      <c r="D1" s="435"/>
      <c r="E1" s="436"/>
      <c r="F1" s="437"/>
      <c r="G1" s="435"/>
      <c r="H1" s="435"/>
      <c r="I1" s="435"/>
      <c r="J1" s="435"/>
      <c r="K1" s="435"/>
      <c r="L1" s="435"/>
      <c r="M1" s="435"/>
      <c r="N1" s="435"/>
      <c r="O1" s="435"/>
      <c r="P1" s="435"/>
      <c r="Q1" s="435"/>
      <c r="R1" s="435"/>
      <c r="S1" s="435"/>
      <c r="T1" s="435"/>
      <c r="U1" s="435"/>
      <c r="V1" s="435"/>
      <c r="W1" s="435"/>
      <c r="X1" s="435"/>
    </row>
    <row r="2" spans="1:31" ht="13.5" thickBot="1">
      <c r="A2" s="435"/>
      <c r="B2" s="664" t="s">
        <v>68</v>
      </c>
      <c r="C2" s="665"/>
      <c r="D2" s="655" t="s">
        <v>15</v>
      </c>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7"/>
    </row>
    <row r="3" spans="1:31" ht="14.25">
      <c r="A3" s="440"/>
      <c r="B3" s="660" t="str">
        <f>Inputs!C2</f>
        <v>Chicago O'Hare</v>
      </c>
      <c r="C3" s="661"/>
      <c r="D3" s="646" t="str">
        <f>"Boiler "&amp;Inputs!B13</f>
        <v xml:space="preserve">Boiler </v>
      </c>
      <c r="E3" s="647"/>
      <c r="F3" s="647"/>
      <c r="G3" s="647"/>
      <c r="H3" s="647"/>
      <c r="I3" s="647"/>
      <c r="J3" s="648"/>
      <c r="K3" s="646" t="str">
        <f>"Boiler "&amp;Inputs!B14</f>
        <v xml:space="preserve">Boiler </v>
      </c>
      <c r="L3" s="647"/>
      <c r="M3" s="647"/>
      <c r="N3" s="647"/>
      <c r="O3" s="647"/>
      <c r="P3" s="647"/>
      <c r="Q3" s="648"/>
      <c r="R3" s="646" t="str">
        <f>"Boiler "&amp;Inputs!B15</f>
        <v xml:space="preserve">Boiler </v>
      </c>
      <c r="S3" s="647"/>
      <c r="T3" s="647"/>
      <c r="U3" s="647"/>
      <c r="V3" s="647"/>
      <c r="W3" s="647"/>
      <c r="X3" s="648"/>
      <c r="Y3" s="646" t="str">
        <f>"Boiler "&amp;Inputs!B16</f>
        <v xml:space="preserve">Boiler </v>
      </c>
      <c r="Z3" s="647"/>
      <c r="AA3" s="647"/>
      <c r="AB3" s="647"/>
      <c r="AC3" s="647"/>
      <c r="AD3" s="647"/>
      <c r="AE3" s="648"/>
    </row>
    <row r="4" spans="1:31" ht="14.25">
      <c r="A4" s="440"/>
      <c r="B4" s="662"/>
      <c r="C4" s="663"/>
      <c r="D4" s="649">
        <f>Inputs!C13</f>
        <v>0</v>
      </c>
      <c r="E4" s="650"/>
      <c r="F4" s="650"/>
      <c r="G4" s="650"/>
      <c r="H4" s="650"/>
      <c r="I4" s="650"/>
      <c r="J4" s="651"/>
      <c r="K4" s="649">
        <f>Inputs!C14</f>
        <v>0</v>
      </c>
      <c r="L4" s="650"/>
      <c r="M4" s="650"/>
      <c r="N4" s="650"/>
      <c r="O4" s="650"/>
      <c r="P4" s="650"/>
      <c r="Q4" s="651"/>
      <c r="R4" s="649">
        <f>Inputs!C15</f>
        <v>0</v>
      </c>
      <c r="S4" s="650"/>
      <c r="T4" s="650"/>
      <c r="U4" s="650"/>
      <c r="V4" s="650"/>
      <c r="W4" s="650"/>
      <c r="X4" s="651"/>
      <c r="Y4" s="649">
        <f>Inputs!C16</f>
        <v>0</v>
      </c>
      <c r="Z4" s="650"/>
      <c r="AA4" s="650"/>
      <c r="AB4" s="650"/>
      <c r="AC4" s="650"/>
      <c r="AD4" s="650"/>
      <c r="AE4" s="651"/>
    </row>
    <row r="5" spans="1:31" ht="15" thickBot="1">
      <c r="A5" s="440"/>
      <c r="B5" s="662"/>
      <c r="C5" s="663"/>
      <c r="D5" s="652" t="str">
        <f>Inputs!E13/33475&amp;" BoHP"</f>
        <v>0 BoHP</v>
      </c>
      <c r="E5" s="653"/>
      <c r="F5" s="653"/>
      <c r="G5" s="653"/>
      <c r="H5" s="653"/>
      <c r="I5" s="653"/>
      <c r="J5" s="654"/>
      <c r="K5" s="652" t="str">
        <f>Inputs!E14/33475&amp;" BoHP"</f>
        <v>0 BoHP</v>
      </c>
      <c r="L5" s="653"/>
      <c r="M5" s="653"/>
      <c r="N5" s="653"/>
      <c r="O5" s="653"/>
      <c r="P5" s="653"/>
      <c r="Q5" s="654"/>
      <c r="R5" s="652" t="str">
        <f>Inputs!E15/33475&amp;" BoHP"</f>
        <v>0 BoHP</v>
      </c>
      <c r="S5" s="653"/>
      <c r="T5" s="653"/>
      <c r="U5" s="653"/>
      <c r="V5" s="653"/>
      <c r="W5" s="653"/>
      <c r="X5" s="654"/>
      <c r="Y5" s="652" t="str">
        <f>Inputs!E16/33475&amp;" BoHP"</f>
        <v>0 BoHP</v>
      </c>
      <c r="Z5" s="653"/>
      <c r="AA5" s="653"/>
      <c r="AB5" s="653"/>
      <c r="AC5" s="653"/>
      <c r="AD5" s="653"/>
      <c r="AE5" s="654"/>
    </row>
    <row r="6" spans="1:31" ht="38.25">
      <c r="A6" s="441"/>
      <c r="B6" s="76" t="s">
        <v>153</v>
      </c>
      <c r="C6" s="79" t="s">
        <v>14</v>
      </c>
      <c r="D6" s="76" t="s">
        <v>72</v>
      </c>
      <c r="E6" s="77" t="s">
        <v>73</v>
      </c>
      <c r="F6" s="77" t="s">
        <v>16</v>
      </c>
      <c r="G6" s="77" t="s">
        <v>17</v>
      </c>
      <c r="H6" s="77" t="s">
        <v>71</v>
      </c>
      <c r="I6" s="77" t="s">
        <v>69</v>
      </c>
      <c r="J6" s="78" t="s">
        <v>70</v>
      </c>
      <c r="K6" s="76" t="s">
        <v>72</v>
      </c>
      <c r="L6" s="77" t="s">
        <v>73</v>
      </c>
      <c r="M6" s="77" t="s">
        <v>16</v>
      </c>
      <c r="N6" s="77" t="s">
        <v>17</v>
      </c>
      <c r="O6" s="77" t="s">
        <v>71</v>
      </c>
      <c r="P6" s="77" t="s">
        <v>69</v>
      </c>
      <c r="Q6" s="78" t="s">
        <v>70</v>
      </c>
      <c r="R6" s="76" t="s">
        <v>72</v>
      </c>
      <c r="S6" s="77" t="s">
        <v>73</v>
      </c>
      <c r="T6" s="77" t="s">
        <v>16</v>
      </c>
      <c r="U6" s="77" t="s">
        <v>17</v>
      </c>
      <c r="V6" s="77" t="s">
        <v>71</v>
      </c>
      <c r="W6" s="77" t="s">
        <v>69</v>
      </c>
      <c r="X6" s="78" t="s">
        <v>70</v>
      </c>
      <c r="Y6" s="76" t="s">
        <v>72</v>
      </c>
      <c r="Z6" s="77" t="s">
        <v>73</v>
      </c>
      <c r="AA6" s="77" t="s">
        <v>16</v>
      </c>
      <c r="AB6" s="77" t="s">
        <v>17</v>
      </c>
      <c r="AC6" s="77" t="s">
        <v>71</v>
      </c>
      <c r="AD6" s="77" t="s">
        <v>69</v>
      </c>
      <c r="AE6" s="78" t="s">
        <v>70</v>
      </c>
    </row>
    <row r="7" spans="1:31">
      <c r="A7" s="441"/>
      <c r="B7" s="548">
        <v>-10</v>
      </c>
      <c r="C7" s="80">
        <v>25</v>
      </c>
      <c r="D7" s="419">
        <f>IFERROR(IF(E7&gt;0,1,0),0)</f>
        <v>0</v>
      </c>
      <c r="E7" s="418" t="e">
        <f>IF(Inputs!$C$29="New",IF((1-1/Inputs!$C$33)/(Inputs!$E$6-Inputs!$E$6/Inputs!$C$33)*((Inputs!$E$6*Baseline!$E7*Baseline!$F7+Inputs!$E$7*Baseline!$L7*Baseline!$M7+Inputs!$E$8*Baseline!$S7*Baseline!$T7+Inputs!$E$9*Baseline!$Z7*Baseline!$AA7)-Inputs!$E$6)+1&gt;=1,1,IF((1-1/Inputs!$C$33)/(Inputs!$E$6-Inputs!$E$6/Inputs!$C$33)*((Inputs!$E$6*Baseline!$E7*Baseline!$F7+Inputs!$E$7*Baseline!$L7*Baseline!$M7+Inputs!$E$8*Baseline!$S7*Baseline!$T7+Inputs!$E$9*Baseline!$Z7*Baseline!$AA7)-Inputs!$E$6)+1&lt;0,0,IF(AND((1-1/Inputs!$C$33)/(Inputs!$E$6-Inputs!$E$6/Inputs!$C$33)*((Inputs!$E$6*Baseline!$E7*Baseline!$F7+Inputs!$E$7*Baseline!$L7*Baseline!$M7+Inputs!$E$8*Baseline!$S7*Baseline!$T7+Inputs!$E$9*Baseline!$Z7*Baseline!$AA7)-Inputs!$E$6)+1&lt;1/Inputs!$C$33,(1-1/Inputs!$C$33)/(Inputs!$E$6-Inputs!$E$6/Inputs!$C$33)*((Inputs!$E$6*Baseline!$E7*Baseline!$F7+Inputs!$E$7*Baseline!$L7*Baseline!$M7+Inputs!$E$8*Baseline!$S7*Baseline!$T7+Inputs!$E$9*Baseline!$Z7*Baseline!$AA7)-Inputs!$E$6)+1&gt;0),1/Inputs!$C$33,(1-1/Inputs!$C$33)/(Inputs!$E$13-Inputs!$E$13/Inputs!$C$33)*((Inputs!$E$6*Baseline!$E7*Baseline!$F7+Inputs!$E$7*Baseline!$L7*Baseline!$M7+Inputs!$E$8*Baseline!$S7*Baseline!$T7+Inputs!$E$9*Baseline!$Z7*Baseline!$AA7)-Inputs!$E$13)+1))),IF((1-1/Inputs!$C$33)/(Inputs!$E$6-Inputs!$E$6/Inputs!$C$33)*((Inputs!$E$6*Baseline!$E7*Baseline!$F7+Inputs!$E$7*Baseline!$L7*Baseline!$M7+Inputs!$E$8*Baseline!$S7*Baseline!$T7+Inputs!$E$9*Baseline!$Z7*Baseline!$AA7)-Inputs!$E$6)+1&gt;=1,1,IF((1-1/Inputs!$C$33)/(Inputs!$E$6-Inputs!$E$6/Inputs!$C$33)*((Inputs!$E$6*Baseline!$E7*Baseline!$F7+Inputs!$E$7*Baseline!$L7*Baseline!$M7+Inputs!$E$8*Baseline!$S7*Baseline!$T7+Inputs!$E$9*Baseline!$Z7*Baseline!$AA7)-Inputs!$E$6)+1&lt;0,0,IF(AND((1-1/Inputs!$C$33)/(Inputs!$E$6-Inputs!$E$6/Inputs!$C$33)*((Inputs!$E$6*Baseline!$E7*Baseline!$F7+Inputs!$E$7*Baseline!$L7*Baseline!$M7+Inputs!$E$8*Baseline!$S7*Baseline!$T7+Inputs!$E$9*Baseline!$Z7*Baseline!$AA7)-Inputs!$E$6)+1&lt;1/Inputs!$C$33,(1-1/Inputs!$C$33)/(Inputs!$E$6-Inputs!$E$6/Inputs!$C$33)*((Inputs!$E$6*Baseline!$E7*Baseline!$F7+Inputs!$E$7*Baseline!$L7*Baseline!$M7+Inputs!$E$8*Baseline!$S7*Baseline!$T7+Inputs!$E$9*Baseline!$Z7*Baseline!$AA7)-Inputs!$E$6)+1&gt;0),1/Inputs!$C$33,(1-1/Inputs!$C$33)/(Inputs!$E$13-Inputs!$E$13/Inputs!$C$33)*((Inputs!$E$6*Baseline!$E7*Baseline!$F7+Inputs!$E$7*Baseline!$L7*Baseline!$M7+Inputs!$E$8*Baseline!$S7*Baseline!$T7+Inputs!$E$9*Baseline!$Z7*Baseline!$AA7)-Inputs!$E$13)+1))))</f>
        <v>#DIV/0!</v>
      </c>
      <c r="F7" s="46" t="e">
        <f>IF((Baseline!E7*Baseline!C7*Baseline!F7*Inputs!$E$6+Baseline!L7*Baseline!M7*Inputs!$E$7*Baseline!C7+Baseline!T7*Baseline!S7*Baseline!C7*Inputs!$E$8+Baseline!AA7*Baseline!Z7*Baseline!C7*Inputs!$E$9)/(Inputs!$E$13*E7*C7)&lt;1,(Baseline!E7*Baseline!C7*Baseline!F7*Inputs!$E$6+Baseline!L7*Baseline!M7*Inputs!$E$7*Baseline!C7+Baseline!T7*Baseline!S7*Baseline!C7*Inputs!$E$8+Baseline!AA7*Baseline!Z7*Baseline!C7*Inputs!$E$9)/(Inputs!$E$13*E7*C7),1)</f>
        <v>#DIV/0!</v>
      </c>
      <c r="G7" s="422">
        <f>IF(D7=1,F7*C7,0)</f>
        <v>0</v>
      </c>
      <c r="H7" s="424">
        <f>IFERROR(IF(Inputs!$C$25="No",INDEX('Proposed Efficiency'!$E$29:$N$49,MATCH(Proposed!$B7,'Proposed Efficiency'!$B$29:$B$49),MATCH(ROUND(Proposed!$E7,3),'Proposed Efficiency'!$E$4:$N$4)),INDEX('Proposed Efficiency'!$E$51:$N$51,1,MATCH(ROUND(E7,3),'Proposed Efficiency'!$E$4:$N$4,1))),0)</f>
        <v>0</v>
      </c>
      <c r="I7" s="425">
        <f>IF(D7=1,Inputs!$E$13*E7/(H7-'Radiation Losses'!M6-'Proposed Cycling Losses'!O5),0)</f>
        <v>0</v>
      </c>
      <c r="J7" s="426">
        <f t="shared" ref="J7:J27" si="0">I7*G7</f>
        <v>0</v>
      </c>
      <c r="K7" s="419">
        <f>IFERROR(IF(L7&gt;0,1,0),0)</f>
        <v>0</v>
      </c>
      <c r="L7" s="418" t="e">
        <f>IF(Inputs!$C$30="New",IF((1-1/Inputs!$C$34)/(Inputs!$E$7-Inputs!$E$7/Inputs!$C$34)*((Inputs!$E$6*Baseline!$E7*Baseline!$F7+Inputs!$E$7*Baseline!$L7*Baseline!$M7+Inputs!$E$8*Baseline!$S7*Baseline!$T7+Inputs!$E$9*Baseline!$Z7*Baseline!$AA7-Inputs!$E$13*E7*F7)-Inputs!$E$7)+1&lt;0,0,IF(AND((1-1/Inputs!$C$34)/(Inputs!$E$7-Inputs!$E$7/Inputs!$C$34)*((Inputs!$E$6*Baseline!$E7*Baseline!$F7+Inputs!$E$7*Baseline!$L7*Baseline!$M7+Inputs!$E$8*Baseline!$S7*Baseline!$T7+Inputs!$E$9*Baseline!$Z7*Baseline!$AA7-Inputs!$E$13*E7*F7)-Inputs!$E$7)+1&lt;1/Inputs!$C$34,(1-1/Inputs!$C$34)/(Inputs!$E$7-Inputs!$E$7/Inputs!$C$34)*((Inputs!$E$6*Baseline!$E7*Baseline!$F7+Inputs!$E$7*Baseline!$L7*Baseline!$M7+Inputs!$E$8*Baseline!$S7*Baseline!$T7+Inputs!$E$9*Baseline!$Z7*Baseline!$AA7-Inputs!$E$13*E7*F7)-Inputs!$E$7)+1&gt;0),1/Inputs!$C$34,IF((1-1/Inputs!$C$34)/(Inputs!$E$7-Inputs!$E$7/Inputs!$C$34)*((Inputs!$E$6*Baseline!$E7*Baseline!$F7+Inputs!$E$7*Baseline!$L7*Baseline!$M7+Inputs!$E$8*Baseline!$S7*Baseline!$T7+Inputs!$E$9*Baseline!$Z7*Baseline!$AA7-Inputs!$E$13*E7*F7)-Inputs!$E$7)+1&gt;=1,1,(1-1/Inputs!$C$34)/(Inputs!$E$14-Inputs!$E$14/Inputs!$C$34)*((Inputs!$E$6*Baseline!$E7*Baseline!$F7+Inputs!$E$7*Baseline!$L7*Baseline!$M7+Inputs!$E$8*Baseline!$S7*Baseline!$T7+Inputs!$E$9*Baseline!$Z7*Baseline!$AA7-Inputs!$E$13*E7*F7)-Inputs!$E$14)+1))),IF((1-1/Inputs!$C$21)/(Inputs!$E$7-Inputs!$E$7/Inputs!$C$21)*((Inputs!$E$6*Baseline!$E7*Baseline!$F7+Inputs!$E$7*Baseline!$L7*Baseline!$M7+Inputs!$E$8*Baseline!$S7*Baseline!$T7+Inputs!$E$9*Baseline!$Z7*Baseline!$AA7-Inputs!$E$13*E7*F7)-Inputs!$E$7)+1&lt;0,0,IF(AND((1-1/Inputs!$C$21)/(Inputs!$E$7-Inputs!$E$7/Inputs!$C$21)*((Inputs!$E$6*Baseline!$E7*Baseline!$F7+Inputs!$E$7*Baseline!$L7*Baseline!$M7+Inputs!$E$8*Baseline!$S7*Baseline!$T7+Inputs!$E$9*Baseline!$Z7*Baseline!$AA7-Inputs!$E$13*E7*F7)-Inputs!$E$7)+1&lt;1/Inputs!$C$21,(1-1/Inputs!$C$21)/(Inputs!$E$14-Inputs!$E$14/Inputs!$C$21)*((Inputs!$E$6*Baseline!$E7*Baseline!$F7+Inputs!$E$7*Baseline!$L7*Baseline!$M7+Inputs!$E$8*Baseline!$S7*Baseline!$T7+Inputs!$E$9*Baseline!$Z7*Baseline!$AA7-Inputs!$E$13*E7*F7)-Inputs!$E$14)+1&gt;0),1/Inputs!$C$21,IF((1-1/Inputs!$C$21)/(Inputs!$E$7-Inputs!$E$7/Inputs!$C$21)*((Inputs!$E$6*Baseline!$E7*Baseline!$F7+Inputs!$E$7*Baseline!$L7*Baseline!$M7+Inputs!$E$8*Baseline!$S7*Baseline!$T7+Inputs!$E$9*Baseline!$Z7*Baseline!$AA7-Inputs!$E$13*E7*F7)-Inputs!$E$7)+1&gt;=1,1,(1-1/Inputs!$C$21)/(Inputs!$E$14-Inputs!$E$14/Inputs!$C$21)*((Inputs!$E$6*Baseline!$E7*Baseline!$F7+Inputs!$E$7*Baseline!$L7*Baseline!$M7+Inputs!$E$8*Baseline!$S7*Baseline!$T7+Inputs!$E$9*Baseline!$Z7*Baseline!$AA7-Inputs!$E$13*E7*F7)-Inputs!$E$14)+1))))</f>
        <v>#DIV/0!</v>
      </c>
      <c r="M7" s="46">
        <f>IFERROR(IF(((Baseline!E7*Baseline!C7*Baseline!F7*Inputs!$E$13+Baseline!L7*Baseline!M7*Inputs!$E$14*Baseline!C7+Baseline!T7*Baseline!S7*Baseline!C7*Inputs!$E$15+Baseline!AA7*Baseline!Z7*Baseline!C7*Inputs!$E$16)-Inputs!$E$13*E7*C7*F7)/(Inputs!$E$13*L7*C7)&lt;1,((Baseline!E7*Baseline!C7*Baseline!F7*Inputs!$E$13+Baseline!L7*Baseline!M7*Inputs!$E$14*Baseline!C7+Baseline!T7*Baseline!S7*Baseline!C7*Inputs!$E$15+Baseline!AA7*Baseline!Z7*Baseline!C7*Inputs!$E$16)-Inputs!$E$14*E7*C7*F7)/(Inputs!$E$13*L7*C7),1),0)</f>
        <v>0</v>
      </c>
      <c r="N7" s="422">
        <f>IF(K7=1,M7*C7,0)</f>
        <v>0</v>
      </c>
      <c r="O7" s="424">
        <f>IFERROR(IF(Inputs!$C$26="No",INDEX('Proposed Efficiency'!$S$29:$AB$49,MATCH(Proposed!$B7,'Proposed Efficiency'!$B$29:$B$49),MATCH(ROUND(Proposed!$L7,3),'Proposed Efficiency'!$S$4:$AB$4)),INDEX('Proposed Efficiency'!$S$51:$AB$51,1,MATCH(ROUND(L7,3),'Proposed Efficiency'!$S$4:$AB$4))),0)</f>
        <v>0</v>
      </c>
      <c r="P7" s="425">
        <f>IF(K7=1,Inputs!$E$14*L7/(O7-'Radiation Losses'!O6-'Proposed Cycling Losses'!W5),0)</f>
        <v>0</v>
      </c>
      <c r="Q7" s="426">
        <f t="shared" ref="Q7:Q27" si="1">P7*N7</f>
        <v>0</v>
      </c>
      <c r="R7" s="419">
        <f>IFERROR(IF(S7&gt;0,1,0),0)</f>
        <v>0</v>
      </c>
      <c r="S7" s="418" t="e">
        <f>IF(Inputs!$C$31="New",IF((1-1/Inputs!$C$35)/(Inputs!$E$8-Inputs!$E$8/Inputs!$C$35)*((Inputs!$E$6*Baseline!$E7*Baseline!$F7+Inputs!$E$7*Baseline!$L7*Baseline!$M7+Inputs!$E$8*Baseline!$S7*Baseline!$T7+Inputs!$E$9*Baseline!$Z7*Baseline!$AA7-Inputs!$E$13*E7*F7-Inputs!$E$14*L7*M7)-Inputs!$E$8)+1&lt;0,0,IF(AND((1-1/Inputs!$C$35)/(Inputs!$E$8-Inputs!$E$8/Inputs!$C$35)*((Inputs!$E$6*Baseline!$E7*Baseline!$F7+Inputs!$E$7*Baseline!$L7*Baseline!$M7+Inputs!$E$8*Baseline!$S7*Baseline!$T7+Inputs!$E$9*Baseline!$Z7*Baseline!$AA7-Inputs!$E$13*E7*F7-Inputs!$E$14*L7*M7)-Inputs!$E$8)+1&lt;1/Inputs!$C$35,(1-1/Inputs!$C$35)/(Inputs!$E$8-Inputs!$E$8/Inputs!$C$35)*((Inputs!$E$6*Baseline!$E7*Baseline!$F7+Inputs!$E$7*Baseline!$L7*Baseline!$M7+Inputs!$E$8*Baseline!$S7*Baseline!$T7+Inputs!$E$9*Baseline!$Z7*Baseline!$AA7-Inputs!$E$13*E7*F7-Inputs!$E$14*L7*M7)-Inputs!$E$7)+1&gt;0),1/Inputs!$C$35,IF((1-1/Inputs!$C$35)/(Inputs!$E$8-Inputs!$E$8/Inputs!$C$35)*((Inputs!$E$6*Baseline!$E7*Baseline!$F7+Inputs!$E$7*Baseline!$L7*Baseline!$M7+Inputs!$E$8*Baseline!$S7*Baseline!$T7+Inputs!$E$9*Baseline!$Z7*Baseline!$AA7-Inputs!$E$13*E7*F7-Inputs!$E$14*L7*M7)-Inputs!$E$8)+1&gt;=1,1,(1-1/Inputs!$C$35)/(Inputs!$E$15-Inputs!$E$15/Inputs!$C$35)*((Inputs!$E$6*Baseline!$E7*Baseline!$F7+Inputs!$E$7*Baseline!$L7*Baseline!$M7+Inputs!$E$8*Baseline!$S7*Baseline!$T7+Inputs!$E$9*Baseline!$Z7*Baseline!$AA7-Inputs!$E$13*E7*F7-Inputs!$E$14*L7*M7)-Inputs!$E$15)+1))),IF((1-1/Inputs!$C$22)/(Inputs!$E$8-Inputs!$E$8/Inputs!$C$22)*((Inputs!$E$6*Baseline!$E7*Baseline!$F7+Inputs!$E$7*Baseline!$L7*Baseline!$M7+Inputs!$E$8*Baseline!$S7*Baseline!$T7+Inputs!$E$9*Baseline!$Z7*Baseline!$AA7-Inputs!$E$13*E7*F7-Inputs!$E$14*L7*M7)-Inputs!$E$8)+1&lt;0,0,IF(AND((1-1/Inputs!$C$22)/(Inputs!$E$8-Inputs!$E$8/Inputs!$C$22)*((Inputs!$E$6*Baseline!$E7*Baseline!$F7+Inputs!$E$7*Baseline!$L7*Baseline!$M7+Inputs!$E$8*Baseline!$S7*Baseline!$T7+Inputs!$E$9*Baseline!$Z7*Baseline!$AA7-Inputs!$E$13*E7*F7-Inputs!$E$14*L7*M7)-Inputs!$E$8)+1&lt;1/Inputs!$C$22,(1-1/Inputs!$C$22)/(Inputs!$E$15-Inputs!$E$15/Inputs!$C$22)*((Inputs!$E$6*Baseline!$E7*Baseline!$F7+Inputs!$E$7*Baseline!$L7*Baseline!$M7+Inputs!$E$8*Baseline!$S7*Baseline!$T7+Inputs!$E$9*Baseline!$Z7*Baseline!$AA7-Inputs!$E$13*E7*F7-Inputs!$E$14*L7*M7)-Inputs!$E$15)+1&gt;0),1/Inputs!$C$22,IF((1-1/Inputs!$C$22)/(Inputs!$E$8-Inputs!$E$8/Inputs!$C$22)*((Inputs!$E$6*Baseline!$E7*Baseline!$F7+Inputs!$E$7*Baseline!$L7*Baseline!$M7+Inputs!$E$8*Baseline!$S7*Baseline!$T7+Inputs!$E$9*Baseline!$Z7*Baseline!$AA7-Inputs!$E$13*E7*F7-Inputs!$E$14*L7*M7)-Inputs!$E$8)+1&gt;=1,1,(1-1/Inputs!$C$22)/(Inputs!$E$15-Inputs!$E$15/Inputs!$C$22)*((Inputs!$E$6*Baseline!$E7*Baseline!$F7+Inputs!$E$7*Baseline!$L7*Baseline!$M7+Inputs!$E$8*Baseline!$S7*Baseline!$T7+Inputs!$E$9*Baseline!$Z7*Baseline!$AA7-Inputs!$E$13*E7*F7-Inputs!$E$14*L7*M7)-Inputs!$E$15)+1))))</f>
        <v>#DIV/0!</v>
      </c>
      <c r="T7" s="46">
        <f>IFERROR(IF(((Baseline!E7*Baseline!C7*Baseline!F7*Inputs!$E$13+Baseline!L7*Baseline!M7*Inputs!$E$14*Baseline!C7+Baseline!T7*Baseline!S7*Baseline!C7*Inputs!$E$15+Baseline!AA7*Baseline!Z7*Baseline!C7*Inputs!$E$16)-Inputs!$E$13*E7*C7*F7-Inputs!$E$14*L7*M7*C7)/(Inputs!$E$15*S7*C7)&lt;1,((Baseline!E7*Baseline!C7*Baseline!F7*Inputs!$E$13+Baseline!L7*Baseline!M7*Inputs!$E$14*Baseline!C7+Baseline!T7*Baseline!S7*Baseline!C7*Inputs!$E$15+Baseline!AA7*Baseline!Z7*Baseline!C7*Inputs!$E$16)-Inputs!$E$13*E7*C7*F7-Inputs!$E$14*L7*M7*C7)/(Inputs!$E$15*S7*C7),1),0)</f>
        <v>0</v>
      </c>
      <c r="U7" s="429">
        <f>IF(R7=1,T7*C7,0)</f>
        <v>0</v>
      </c>
      <c r="V7" s="424">
        <f>IFERROR(IF(Inputs!$C$27="No",INDEX('Proposed Efficiency'!$AG$29:$AP$49,MATCH(B7,'Proposed Efficiency'!$B$29:$B$49),MATCH(ROUND(S7,3),'Proposed Efficiency'!$AG$4:$AI$4)),INDEX('Proposed Efficiency'!$AG$51:$AP$51,1,MATCH(ROUND(S7,3),'Proposed Efficiency'!$AG$4:$AP$4))),0)</f>
        <v>0</v>
      </c>
      <c r="W7" s="425">
        <f>IF(R7=1,Inputs!$E$15*S7/(V7-'Radiation Losses'!Q6-'Proposed Cycling Losses'!AE5),0)</f>
        <v>0</v>
      </c>
      <c r="X7" s="430">
        <f t="shared" ref="X7:X27" si="2">U7*W7</f>
        <v>0</v>
      </c>
      <c r="Y7" s="419">
        <f>IFERROR(IF(Z7&gt;0,1,0),0)</f>
        <v>0</v>
      </c>
      <c r="Z7" s="432" t="e">
        <f>IF(Inputs!$C$32="New",IF((1-1/Inputs!$C$34)/(Inputs!$E$7-Inputs!$E$7/Inputs!$C$34)*((Inputs!$E$6*Baseline!$E7*Baseline!$F7+Inputs!$E$7*Baseline!$L7*Baseline!$M7+Inputs!$E$8*Baseline!$S7*Baseline!$T7+Inputs!$E$9*Baseline!$Z7*Baseline!$AA7-Inputs!$E$13*E7*F7-Inputs!$E$14*L7*M7-Inputs!$E$15*S7*T7)-Inputs!$E$7)+1&lt;0,0,IF(AND((1-1/Inputs!$C$34)/(Inputs!$E$7-Inputs!$E$7/Inputs!$C$34)*((Inputs!$E$6*Baseline!$E7*Baseline!$F7+Inputs!$E$7*Baseline!$L7*Baseline!$M7+Inputs!$E$8*Baseline!$S7*Baseline!$T7+Inputs!$E$9*Baseline!$Z7*Baseline!$AA7-Inputs!$E$13*E7*F7-Inputs!$E$14*L7*M7-Inputs!$E$15*S7*T7)-Inputs!$E$7)+1&lt;1/Inputs!$C$34,(1-1/Inputs!$C$34)/(Inputs!$E$7-Inputs!$E$7/Inputs!$C$34)*((Inputs!$E$6*Baseline!$E7*Baseline!$F7+Inputs!$E$7*Baseline!$L7*Baseline!$M7+Inputs!$E$8*Baseline!$S7*Baseline!$T7+Inputs!$E$9*Baseline!$Z7*Baseline!$AA7-Inputs!$E$13*E7*F7-Inputs!$E$14*L7*M7-Inputs!$E$15*S7*T7)-Inputs!$E$7)+1&gt;0),1/Inputs!$C$34,IF((1-1/Inputs!$C$34)/(Inputs!$E$7-Inputs!$E$7/Inputs!$C$34)*((Inputs!$E$6*Baseline!$E7*Baseline!$F7+Inputs!$E$7*Baseline!$L7*Baseline!$M7+Inputs!$E$8*Baseline!$S7*Baseline!$T7+Inputs!$E$9*Baseline!$Z7*Baseline!$AA7-Inputs!$E$13*E7*F7-Inputs!$E$14*L7*M7-Inputs!$E$15*S7*T7)-Inputs!$E$7)+1&gt;=1,1,(1-1/Inputs!$C$34)/(Inputs!$E$16-Inputs!$E$16/Inputs!$C$34)*((Inputs!$E$6*Baseline!$E7*Baseline!$F7+Inputs!$E$7*Baseline!$L7*Baseline!$M7+Inputs!$E$8*Baseline!$S7*Baseline!$T7+Inputs!$E$9*Baseline!$Z7*Baseline!$AA7-Inputs!$E$13*E7*F7-Inputs!$E$14*L7*M7-Inputs!$E$15*S7*T7)-Inputs!$E$16)+1))),IF((1-1/Inputs!$C$23)/(Inputs!$E$7-Inputs!$E$7/Inputs!$C$23)*((Inputs!$E$6*Baseline!$E7*Baseline!$F7+Inputs!$E$7*Baseline!$L7*Baseline!$M7+Inputs!$E$8*Baseline!$S7*Baseline!$T7+Inputs!$E$9*Baseline!$Z7*Baseline!$AA7-Inputs!$E$13*E7*F7-Inputs!$E$14*L7*M7-Inputs!$E$15*S7*T7)-Inputs!$E$7)+1&lt;0,0,IF(AND((1-1/Inputs!$C$23)/(Inputs!$E$7-Inputs!$E$7/Inputs!$C$23)*((Inputs!$E$6*Baseline!$E7*Baseline!$F7+Inputs!$E$7*Baseline!$L7*Baseline!$M7+Inputs!$E$8*Baseline!$S7*Baseline!$T7+Inputs!$E$9*Baseline!$Z7*Baseline!$AA7-Inputs!$E$13*E7*F7-Inputs!$E$14*L7*M7-Inputs!$E$15*S7*T7)-Inputs!$E$7)+1&lt;1/Inputs!$C$23,(1-1/Inputs!$C$23)/(Inputs!$E$16-Inputs!$E$16/Inputs!$C$23)*((Inputs!$E$6*Baseline!$E7*Baseline!$F7+Inputs!$E$7*Baseline!$L7*Baseline!$M7+Inputs!$E$8*Baseline!$S7*Baseline!$T7+Inputs!$E$9*Baseline!$Z7*Baseline!$AA7-Inputs!$E$13*E7*F7-Inputs!$E$14*L7*M7-Inputs!$E$15*S7*T7)-Inputs!$E$16)+1&gt;0),1/Inputs!$C$23,IF((1-1/Inputs!$C$23)/(Inputs!$E$7-Inputs!$E$7/Inputs!$C$23)*((Inputs!$E$6*Baseline!$E7*Baseline!$F7+Inputs!$E$7*Baseline!$L7*Baseline!$M7+Inputs!$E$8*Baseline!$S7*Baseline!$T7+Inputs!$E$9*Baseline!$Z7*Baseline!$AA7-Inputs!$E$13*E7*F7-Inputs!$E$14*L7*M7-Inputs!$E$15*S7*T7)-Inputs!$E$7)+1&gt;=1,1,(1-1/Inputs!$C$23)/(Inputs!$E$16-Inputs!$E$16/Inputs!$C$23)*((Inputs!$E$6*Baseline!$E7*Baseline!$F7+Inputs!$E$7*Baseline!$L7*Baseline!$M7+Inputs!$E$8*Baseline!$S7*Baseline!$T7+Inputs!$E$9*Baseline!$Z7*Baseline!$AA7-Inputs!$E$13*E7*F7-Inputs!$E$14*L7*M7-Inputs!$E$15*S7*T7)-Inputs!$E$16)+1))))</f>
        <v>#DIV/0!</v>
      </c>
      <c r="AA7" s="46">
        <f>IFERROR(IF(((Baseline!E7*Baseline!C7*Baseline!F7*Inputs!$E$13+Baseline!L7*Baseline!M7*Inputs!$E$14*Baseline!C7+Baseline!T7*Baseline!S7*Baseline!C7*Inputs!$E$15+Baseline!AA7*Baseline!Z7*Baseline!C7*Inputs!$E$16)-Inputs!$E$13*E7*C7*F7-Inputs!$E$14*L7*M7*C7-Inputs!$E$15*T7*S7*C7)/(Inputs!$E$16*Z7*C7)&lt;1,((Baseline!E7*Baseline!C7*Baseline!F7*Inputs!$E$13+Baseline!L7*Baseline!M7*Inputs!$E$14*Baseline!C7+Baseline!T7*Baseline!S7*Baseline!C7*Inputs!$E$15+Baseline!AA7*Baseline!Z7*Baseline!C7*Inputs!$E$16)-Inputs!$E$13*E7*C7*F7-Inputs!$E$14*L7*M7*C7-Inputs!$E$15*T7*S7*C7)/(Inputs!$E$16*Z7*C7),1),0)</f>
        <v>0</v>
      </c>
      <c r="AB7" s="429">
        <f>IF(Y7=1,AA7*C7,0)</f>
        <v>0</v>
      </c>
      <c r="AC7" s="424">
        <f>IFERROR(IF(Inputs!$C$28="No",INDEX('Proposed Efficiency'!$AU$29:$BD$49,MATCH(Proposed!$B7,'Proposed Efficiency'!$B$29:$B$49),MATCH(ROUND(Proposed!$Z7,3),'Proposed Efficiency'!$AU$4:$BD$4)),INDEX('Proposed Efficiency'!$AU$51:$BD$51,1,MATCH(ROUND(Z7,3),'Proposed Efficiency'!$AU$4:$BD$4))),0)</f>
        <v>0</v>
      </c>
      <c r="AD7" s="425">
        <f>IF(Y7=1,Inputs!$E$15*Z7/(AC7-'Radiation Losses'!S6-'Proposed Cycling Losses'!AM5),0)</f>
        <v>0</v>
      </c>
      <c r="AE7" s="430">
        <f t="shared" ref="AE7:AE27" si="3">AB7*AD7</f>
        <v>0</v>
      </c>
    </row>
    <row r="8" spans="1:31">
      <c r="A8" s="441"/>
      <c r="B8" s="548">
        <v>-5</v>
      </c>
      <c r="C8" s="81">
        <v>54</v>
      </c>
      <c r="D8" s="419">
        <f t="shared" ref="D8:D27" si="4">IFERROR(IF(E8&gt;0,1,0),0)</f>
        <v>0</v>
      </c>
      <c r="E8" s="418" t="e">
        <f>IF(Inputs!$C$29="New",IF((1-1/Inputs!$C$33)/(Inputs!$E$6-Inputs!$E$6/Inputs!$C$33)*((Inputs!$E$6*Baseline!$E8*Baseline!$F8+Inputs!$E$7*Baseline!$L8*Baseline!$M8+Inputs!$E$8*Baseline!$S8*Baseline!$T8+Inputs!$E$9*Baseline!$Z8*Baseline!$AA8)-Inputs!$E$6)+1&gt;=1,1,IF((1-1/Inputs!$C$33)/(Inputs!$E$6-Inputs!$E$6/Inputs!$C$33)*((Inputs!$E$6*Baseline!$E8*Baseline!$F8+Inputs!$E$7*Baseline!$L8*Baseline!$M8+Inputs!$E$8*Baseline!$S8*Baseline!$T8+Inputs!$E$9*Baseline!$Z8*Baseline!$AA8)-Inputs!$E$6)+1&lt;0,0,IF(AND((1-1/Inputs!$C$33)/(Inputs!$E$6-Inputs!$E$6/Inputs!$C$33)*((Inputs!$E$6*Baseline!$E8*Baseline!$F8+Inputs!$E$7*Baseline!$L8*Baseline!$M8+Inputs!$E$8*Baseline!$S8*Baseline!$T8+Inputs!$E$9*Baseline!$Z8*Baseline!$AA8)-Inputs!$E$6)+1&lt;1/Inputs!$C$33,(1-1/Inputs!$C$33)/(Inputs!$E$6-Inputs!$E$6/Inputs!$C$33)*((Inputs!$E$6*Baseline!$E8*Baseline!$F8+Inputs!$E$7*Baseline!$L8*Baseline!$M8+Inputs!$E$8*Baseline!$S8*Baseline!$T8+Inputs!$E$9*Baseline!$Z8*Baseline!$AA8)-Inputs!$E$6)+1&gt;0),1/Inputs!$C$33,(1-1/Inputs!$C$33)/(Inputs!$E$13-Inputs!$E$13/Inputs!$C$33)*((Inputs!$E$6*Baseline!$E8*Baseline!$F8+Inputs!$E$7*Baseline!$L8*Baseline!$M8+Inputs!$E$8*Baseline!$S8*Baseline!$T8+Inputs!$E$9*Baseline!$Z8*Baseline!$AA8)-Inputs!$E$13)+1))),IF((1-1/Inputs!$C$33)/(Inputs!$E$6-Inputs!$E$6/Inputs!$C$33)*((Inputs!$E$6*Baseline!$E8*Baseline!$F8+Inputs!$E$7*Baseline!$L8*Baseline!$M8+Inputs!$E$8*Baseline!$S8*Baseline!$T8+Inputs!$E$9*Baseline!$Z8*Baseline!$AA8)-Inputs!$E$6)+1&gt;=1,1,IF((1-1/Inputs!$C$33)/(Inputs!$E$6-Inputs!$E$6/Inputs!$C$33)*((Inputs!$E$6*Baseline!$E8*Baseline!$F8+Inputs!$E$7*Baseline!$L8*Baseline!$M8+Inputs!$E$8*Baseline!$S8*Baseline!$T8+Inputs!$E$9*Baseline!$Z8*Baseline!$AA8)-Inputs!$E$6)+1&lt;0,0,IF(AND((1-1/Inputs!$C$33)/(Inputs!$E$6-Inputs!$E$6/Inputs!$C$33)*((Inputs!$E$6*Baseline!$E8*Baseline!$F8+Inputs!$E$7*Baseline!$L8*Baseline!$M8+Inputs!$E$8*Baseline!$S8*Baseline!$T8+Inputs!$E$9*Baseline!$Z8*Baseline!$AA8)-Inputs!$E$6)+1&lt;1/Inputs!$C$33,(1-1/Inputs!$C$33)/(Inputs!$E$6-Inputs!$E$6/Inputs!$C$33)*((Inputs!$E$6*Baseline!$E8*Baseline!$F8+Inputs!$E$7*Baseline!$L8*Baseline!$M8+Inputs!$E$8*Baseline!$S8*Baseline!$T8+Inputs!$E$9*Baseline!$Z8*Baseline!$AA8)-Inputs!$E$6)+1&gt;0),1/Inputs!$C$33,(1-1/Inputs!$C$33)/(Inputs!$E$13-Inputs!$E$13/Inputs!$C$33)*((Inputs!$E$6*Baseline!$E8*Baseline!$F8+Inputs!$E$7*Baseline!$L8*Baseline!$M8+Inputs!$E$8*Baseline!$S8*Baseline!$T8+Inputs!$E$9*Baseline!$Z8*Baseline!$AA8)-Inputs!$E$13)+1))))</f>
        <v>#DIV/0!</v>
      </c>
      <c r="F8" s="46" t="e">
        <f>IF((Baseline!E8*Baseline!C8*Baseline!F8*Inputs!$E$6+Baseline!L8*Baseline!M8*Inputs!$E$7*Baseline!C8+Baseline!T8*Baseline!S8*Baseline!C8*Inputs!$E$8+Baseline!AA8*Baseline!Z8*Baseline!C8*Inputs!$E$9)/(Inputs!$E$13*E8*C8)&lt;1,(Baseline!E8*Baseline!C8*Baseline!F8*Inputs!$E$6+Baseline!L8*Baseline!M8*Inputs!$E$7*Baseline!C8+Baseline!T8*Baseline!S8*Baseline!C8*Inputs!$E$8+Baseline!AA8*Baseline!Z8*Baseline!C8*Inputs!$E$9)/(Inputs!$E$13*E8*C8),1)</f>
        <v>#DIV/0!</v>
      </c>
      <c r="G8" s="422">
        <f t="shared" ref="G8:G27" si="5">IF(D8=1,F8*C8,0)</f>
        <v>0</v>
      </c>
      <c r="H8" s="424">
        <f>IFERROR(IF(Inputs!$C$25="No",INDEX('Proposed Efficiency'!$E$29:$N$49,MATCH(Proposed!$B8,'Proposed Efficiency'!$B$29:$B$49),MATCH(ROUND(Proposed!$E8,3),'Proposed Efficiency'!$E$4:$N$4)),INDEX('Proposed Efficiency'!$E$51:$N$51,1,MATCH(ROUND(E8,3),'Proposed Efficiency'!$E$4:$N$4,1))),0)</f>
        <v>0</v>
      </c>
      <c r="I8" s="425">
        <f>IF(D8=1,Inputs!$E$13*E8/(H8-'Radiation Losses'!M7-'Proposed Cycling Losses'!O6),0)</f>
        <v>0</v>
      </c>
      <c r="J8" s="426">
        <f t="shared" si="0"/>
        <v>0</v>
      </c>
      <c r="K8" s="419">
        <f t="shared" ref="K8:K27" si="6">IFERROR(IF(L8&gt;0,1,0),0)</f>
        <v>0</v>
      </c>
      <c r="L8" s="418" t="e">
        <f>IF(Inputs!$C$30="New",IF((1-1/Inputs!$C$34)/(Inputs!$E$7-Inputs!$E$7/Inputs!$C$34)*((Inputs!$E$6*Baseline!$E8*Baseline!$F8+Inputs!$E$7*Baseline!$L8*Baseline!$M8+Inputs!$E$8*Baseline!$S8*Baseline!$T8+Inputs!$E$9*Baseline!$Z8*Baseline!$AA8-Inputs!$E$13*E8*F8)-Inputs!$E$7)+1&lt;0,0,IF(AND((1-1/Inputs!$C$34)/(Inputs!$E$7-Inputs!$E$7/Inputs!$C$34)*((Inputs!$E$6*Baseline!$E8*Baseline!$F8+Inputs!$E$7*Baseline!$L8*Baseline!$M8+Inputs!$E$8*Baseline!$S8*Baseline!$T8+Inputs!$E$9*Baseline!$Z8*Baseline!$AA8-Inputs!$E$13*E8*F8)-Inputs!$E$7)+1&lt;1/Inputs!$C$34,(1-1/Inputs!$C$34)/(Inputs!$E$7-Inputs!$E$7/Inputs!$C$34)*((Inputs!$E$6*Baseline!$E8*Baseline!$F8+Inputs!$E$7*Baseline!$L8*Baseline!$M8+Inputs!$E$8*Baseline!$S8*Baseline!$T8+Inputs!$E$9*Baseline!$Z8*Baseline!$AA8-Inputs!$E$13*E8*F8)-Inputs!$E$7)+1&gt;0),1/Inputs!$C$34,IF((1-1/Inputs!$C$34)/(Inputs!$E$7-Inputs!$E$7/Inputs!$C$34)*((Inputs!$E$6*Baseline!$E8*Baseline!$F8+Inputs!$E$7*Baseline!$L8*Baseline!$M8+Inputs!$E$8*Baseline!$S8*Baseline!$T8+Inputs!$E$9*Baseline!$Z8*Baseline!$AA8-Inputs!$E$13*E8*F8)-Inputs!$E$7)+1&gt;=1,1,(1-1/Inputs!$C$34)/(Inputs!$E$14-Inputs!$E$14/Inputs!$C$34)*((Inputs!$E$6*Baseline!$E8*Baseline!$F8+Inputs!$E$7*Baseline!$L8*Baseline!$M8+Inputs!$E$8*Baseline!$S8*Baseline!$T8+Inputs!$E$9*Baseline!$Z8*Baseline!$AA8-Inputs!$E$13*E8*F8)-Inputs!$E$14)+1))),IF((1-1/Inputs!$C$21)/(Inputs!$E$7-Inputs!$E$7/Inputs!$C$21)*((Inputs!$E$6*Baseline!$E8*Baseline!$F8+Inputs!$E$7*Baseline!$L8*Baseline!$M8+Inputs!$E$8*Baseline!$S8*Baseline!$T8+Inputs!$E$9*Baseline!$Z8*Baseline!$AA8-Inputs!$E$13*E8*F8)-Inputs!$E$7)+1&lt;0,0,IF(AND((1-1/Inputs!$C$21)/(Inputs!$E$7-Inputs!$E$7/Inputs!$C$21)*((Inputs!$E$6*Baseline!$E8*Baseline!$F8+Inputs!$E$7*Baseline!$L8*Baseline!$M8+Inputs!$E$8*Baseline!$S8*Baseline!$T8+Inputs!$E$9*Baseline!$Z8*Baseline!$AA8-Inputs!$E$13*E8*F8)-Inputs!$E$7)+1&lt;1/Inputs!$C$21,(1-1/Inputs!$C$21)/(Inputs!$E$14-Inputs!$E$14/Inputs!$C$21)*((Inputs!$E$6*Baseline!$E8*Baseline!$F8+Inputs!$E$7*Baseline!$L8*Baseline!$M8+Inputs!$E$8*Baseline!$S8*Baseline!$T8+Inputs!$E$9*Baseline!$Z8*Baseline!$AA8-Inputs!$E$13*E8*F8)-Inputs!$E$14)+1&gt;0),1/Inputs!$C$21,IF((1-1/Inputs!$C$21)/(Inputs!$E$7-Inputs!$E$7/Inputs!$C$21)*((Inputs!$E$6*Baseline!$E8*Baseline!$F8+Inputs!$E$7*Baseline!$L8*Baseline!$M8+Inputs!$E$8*Baseline!$S8*Baseline!$T8+Inputs!$E$9*Baseline!$Z8*Baseline!$AA8-Inputs!$E$13*E8*F8)-Inputs!$E$7)+1&gt;=1,1,(1-1/Inputs!$C$21)/(Inputs!$E$14-Inputs!$E$14/Inputs!$C$21)*((Inputs!$E$6*Baseline!$E8*Baseline!$F8+Inputs!$E$7*Baseline!$L8*Baseline!$M8+Inputs!$E$8*Baseline!$S8*Baseline!$T8+Inputs!$E$9*Baseline!$Z8*Baseline!$AA8-Inputs!$E$13*E8*F8)-Inputs!$E$14)+1))))</f>
        <v>#DIV/0!</v>
      </c>
      <c r="M8" s="46">
        <f>IFERROR(IF(((Baseline!E8*Baseline!C8*Baseline!F8*Inputs!$E$13+Baseline!L8*Baseline!M8*Inputs!$E$14*Baseline!C8+Baseline!T8*Baseline!S8*Baseline!C8*Inputs!$E$15+Baseline!AA8*Baseline!Z8*Baseline!C8*Inputs!$E$16)-Inputs!$E$13*E8*C8*F8)/(Inputs!$E$13*L8*C8)&lt;1,((Baseline!E8*Baseline!C8*Baseline!F8*Inputs!$E$13+Baseline!L8*Baseline!M8*Inputs!$E$14*Baseline!C8+Baseline!T8*Baseline!S8*Baseline!C8*Inputs!$E$15+Baseline!AA8*Baseline!Z8*Baseline!C8*Inputs!$E$16)-Inputs!$E$14*E8*C8*F8)/(Inputs!$E$13*L8*C8),1),0)</f>
        <v>0</v>
      </c>
      <c r="N8" s="422">
        <f t="shared" ref="N8:N27" si="7">IF(K8=1,M8*C8,0)</f>
        <v>0</v>
      </c>
      <c r="O8" s="424">
        <f>IFERROR(IF(Inputs!$C$26="No",INDEX('Proposed Efficiency'!$S$29:$AB$49,MATCH(Proposed!$B8,'Proposed Efficiency'!$B$29:$B$49),MATCH(ROUND(Proposed!$L8,3),'Proposed Efficiency'!$S$4:$AB$4)),INDEX('Proposed Efficiency'!$S$51:$AB$51,1,MATCH(ROUND(L8,3),'Proposed Efficiency'!$S$4:$AB$4))),0)</f>
        <v>0</v>
      </c>
      <c r="P8" s="425">
        <f>IF(K8=1,Inputs!$E$14*L8/(O8-'Radiation Losses'!O7-'Proposed Cycling Losses'!W6),0)</f>
        <v>0</v>
      </c>
      <c r="Q8" s="426">
        <f t="shared" si="1"/>
        <v>0</v>
      </c>
      <c r="R8" s="419">
        <f t="shared" ref="R8:R27" si="8">IFERROR(IF(S8&gt;0,1,0),0)</f>
        <v>0</v>
      </c>
      <c r="S8" s="418" t="e">
        <f>IF(Inputs!$C$31="New",IF((1-1/Inputs!$C$35)/(Inputs!$E$8-Inputs!$E$8/Inputs!$C$35)*((Inputs!$E$6*Baseline!$E8*Baseline!$F8+Inputs!$E$7*Baseline!$L8*Baseline!$M8+Inputs!$E$8*Baseline!$S8*Baseline!$T8+Inputs!$E$9*Baseline!$Z8*Baseline!$AA8-Inputs!$E$13*E8*F8-Inputs!$E$14*L8*M8)-Inputs!$E$8)+1&lt;0,0,IF(AND((1-1/Inputs!$C$35)/(Inputs!$E$8-Inputs!$E$8/Inputs!$C$35)*((Inputs!$E$6*Baseline!$E8*Baseline!$F8+Inputs!$E$7*Baseline!$L8*Baseline!$M8+Inputs!$E$8*Baseline!$S8*Baseline!$T8+Inputs!$E$9*Baseline!$Z8*Baseline!$AA8-Inputs!$E$13*E8*F8-Inputs!$E$14*L8*M8)-Inputs!$E$8)+1&lt;1/Inputs!$C$35,(1-1/Inputs!$C$35)/(Inputs!$E$8-Inputs!$E$8/Inputs!$C$35)*((Inputs!$E$6*Baseline!$E8*Baseline!$F8+Inputs!$E$7*Baseline!$L8*Baseline!$M8+Inputs!$E$8*Baseline!$S8*Baseline!$T8+Inputs!$E$9*Baseline!$Z8*Baseline!$AA8-Inputs!$E$13*E8*F8-Inputs!$E$14*L8*M8)-Inputs!$E$7)+1&gt;0),1/Inputs!$C$35,IF((1-1/Inputs!$C$35)/(Inputs!$E$8-Inputs!$E$8/Inputs!$C$35)*((Inputs!$E$6*Baseline!$E8*Baseline!$F8+Inputs!$E$7*Baseline!$L8*Baseline!$M8+Inputs!$E$8*Baseline!$S8*Baseline!$T8+Inputs!$E$9*Baseline!$Z8*Baseline!$AA8-Inputs!$E$13*E8*F8-Inputs!$E$14*L8*M8)-Inputs!$E$8)+1&gt;=1,1,(1-1/Inputs!$C$35)/(Inputs!$E$15-Inputs!$E$15/Inputs!$C$35)*((Inputs!$E$6*Baseline!$E8*Baseline!$F8+Inputs!$E$7*Baseline!$L8*Baseline!$M8+Inputs!$E$8*Baseline!$S8*Baseline!$T8+Inputs!$E$9*Baseline!$Z8*Baseline!$AA8-Inputs!$E$13*E8*F8-Inputs!$E$14*L8*M8)-Inputs!$E$15)+1))),IF((1-1/Inputs!$C$22)/(Inputs!$E$8-Inputs!$E$8/Inputs!$C$22)*((Inputs!$E$6*Baseline!$E8*Baseline!$F8+Inputs!$E$7*Baseline!$L8*Baseline!$M8+Inputs!$E$8*Baseline!$S8*Baseline!$T8+Inputs!$E$9*Baseline!$Z8*Baseline!$AA8-Inputs!$E$13*E8*F8-Inputs!$E$14*L8*M8)-Inputs!$E$8)+1&lt;0,0,IF(AND((1-1/Inputs!$C$22)/(Inputs!$E$8-Inputs!$E$8/Inputs!$C$22)*((Inputs!$E$6*Baseline!$E8*Baseline!$F8+Inputs!$E$7*Baseline!$L8*Baseline!$M8+Inputs!$E$8*Baseline!$S8*Baseline!$T8+Inputs!$E$9*Baseline!$Z8*Baseline!$AA8-Inputs!$E$13*E8*F8-Inputs!$E$14*L8*M8)-Inputs!$E$8)+1&lt;1/Inputs!$C$22,(1-1/Inputs!$C$22)/(Inputs!$E$15-Inputs!$E$15/Inputs!$C$22)*((Inputs!$E$6*Baseline!$E8*Baseline!$F8+Inputs!$E$7*Baseline!$L8*Baseline!$M8+Inputs!$E$8*Baseline!$S8*Baseline!$T8+Inputs!$E$9*Baseline!$Z8*Baseline!$AA8-Inputs!$E$13*E8*F8-Inputs!$E$14*L8*M8)-Inputs!$E$15)+1&gt;0),1/Inputs!$C$22,IF((1-1/Inputs!$C$22)/(Inputs!$E$8-Inputs!$E$8/Inputs!$C$22)*((Inputs!$E$6*Baseline!$E8*Baseline!$F8+Inputs!$E$7*Baseline!$L8*Baseline!$M8+Inputs!$E$8*Baseline!$S8*Baseline!$T8+Inputs!$E$9*Baseline!$Z8*Baseline!$AA8-Inputs!$E$13*E8*F8-Inputs!$E$14*L8*M8)-Inputs!$E$8)+1&gt;=1,1,(1-1/Inputs!$C$22)/(Inputs!$E$15-Inputs!$E$15/Inputs!$C$22)*((Inputs!$E$6*Baseline!$E8*Baseline!$F8+Inputs!$E$7*Baseline!$L8*Baseline!$M8+Inputs!$E$8*Baseline!$S8*Baseline!$T8+Inputs!$E$9*Baseline!$Z8*Baseline!$AA8-Inputs!$E$13*E8*F8-Inputs!$E$14*L8*M8)-Inputs!$E$15)+1))))</f>
        <v>#DIV/0!</v>
      </c>
      <c r="T8" s="46">
        <f>IFERROR(IF(((Baseline!E8*Baseline!C8*Baseline!F8*Inputs!$E$13+Baseline!L8*Baseline!M8*Inputs!$E$14*Baseline!C8+Baseline!T8*Baseline!S8*Baseline!C8*Inputs!$E$15+Baseline!AA8*Baseline!Z8*Baseline!C8*Inputs!$E$16)-Inputs!$E$13*E8*C8*F8-Inputs!$E$14*L8*M8*C8)/(Inputs!$E$15*S8*C8)&lt;1,((Baseline!E8*Baseline!C8*Baseline!F8*Inputs!$E$13+Baseline!L8*Baseline!M8*Inputs!$E$14*Baseline!C8+Baseline!T8*Baseline!S8*Baseline!C8*Inputs!$E$15+Baseline!AA8*Baseline!Z8*Baseline!C8*Inputs!$E$16)-Inputs!$E$13*E8*C8*F8-Inputs!$E$14*L8*M8*C8)/(Inputs!$E$15*S8*C8),1),0)</f>
        <v>0</v>
      </c>
      <c r="U8" s="429">
        <f t="shared" ref="U8:U27" si="9">IF(R8=1,T8*C8,0)</f>
        <v>0</v>
      </c>
      <c r="V8" s="424">
        <f>IFERROR(IF(Inputs!$C$27="No",INDEX('Proposed Efficiency'!$AG$29:$AP$49,MATCH(B8,'Proposed Efficiency'!$B$29:$B$49),MATCH(ROUND(S8,3),'Proposed Efficiency'!$AG$4:$AI$4)),INDEX('Proposed Efficiency'!$AG$51:$AP$51,1,MATCH(ROUND(S8,3),'Proposed Efficiency'!$AG$4:$AP$4))),0)</f>
        <v>0</v>
      </c>
      <c r="W8" s="425">
        <f>IF(R8=1,Inputs!$E$15*S8/(V8-'Radiation Losses'!Q7-'Proposed Cycling Losses'!AE6),0)</f>
        <v>0</v>
      </c>
      <c r="X8" s="430">
        <f t="shared" si="2"/>
        <v>0</v>
      </c>
      <c r="Y8" s="419">
        <f t="shared" ref="Y8:Y27" si="10">IFERROR(IF(Z8&gt;0,1,0),0)</f>
        <v>0</v>
      </c>
      <c r="Z8" s="432" t="e">
        <f>IF(Inputs!$C$32="New",IF((1-1/Inputs!$C$34)/(Inputs!$E$7-Inputs!$E$7/Inputs!$C$34)*((Inputs!$E$6*Baseline!$E8*Baseline!$F8+Inputs!$E$7*Baseline!$L8*Baseline!$M8+Inputs!$E$8*Baseline!$S8*Baseline!$T8+Inputs!$E$9*Baseline!$Z8*Baseline!$AA8-Inputs!$E$13*E8*F8-Inputs!$E$14*L8*M8-Inputs!$E$15*S8*T8)-Inputs!$E$7)+1&lt;0,0,IF(AND((1-1/Inputs!$C$34)/(Inputs!$E$7-Inputs!$E$7/Inputs!$C$34)*((Inputs!$E$6*Baseline!$E8*Baseline!$F8+Inputs!$E$7*Baseline!$L8*Baseline!$M8+Inputs!$E$8*Baseline!$S8*Baseline!$T8+Inputs!$E$9*Baseline!$Z8*Baseline!$AA8-Inputs!$E$13*E8*F8-Inputs!$E$14*L8*M8-Inputs!$E$15*S8*T8)-Inputs!$E$7)+1&lt;1/Inputs!$C$34,(1-1/Inputs!$C$34)/(Inputs!$E$7-Inputs!$E$7/Inputs!$C$34)*((Inputs!$E$6*Baseline!$E8*Baseline!$F8+Inputs!$E$7*Baseline!$L8*Baseline!$M8+Inputs!$E$8*Baseline!$S8*Baseline!$T8+Inputs!$E$9*Baseline!$Z8*Baseline!$AA8-Inputs!$E$13*E8*F8-Inputs!$E$14*L8*M8-Inputs!$E$15*S8*T8)-Inputs!$E$7)+1&gt;0),1/Inputs!$C$34,IF((1-1/Inputs!$C$34)/(Inputs!$E$7-Inputs!$E$7/Inputs!$C$34)*((Inputs!$E$6*Baseline!$E8*Baseline!$F8+Inputs!$E$7*Baseline!$L8*Baseline!$M8+Inputs!$E$8*Baseline!$S8*Baseline!$T8+Inputs!$E$9*Baseline!$Z8*Baseline!$AA8-Inputs!$E$13*E8*F8-Inputs!$E$14*L8*M8-Inputs!$E$15*S8*T8)-Inputs!$E$7)+1&gt;=1,1,(1-1/Inputs!$C$34)/(Inputs!$E$16-Inputs!$E$16/Inputs!$C$34)*((Inputs!$E$6*Baseline!$E8*Baseline!$F8+Inputs!$E$7*Baseline!$L8*Baseline!$M8+Inputs!$E$8*Baseline!$S8*Baseline!$T8+Inputs!$E$9*Baseline!$Z8*Baseline!$AA8-Inputs!$E$13*E8*F8-Inputs!$E$14*L8*M8-Inputs!$E$15*S8*T8)-Inputs!$E$16)+1))),IF((1-1/Inputs!$C$23)/(Inputs!$E$7-Inputs!$E$7/Inputs!$C$23)*((Inputs!$E$6*Baseline!$E8*Baseline!$F8+Inputs!$E$7*Baseline!$L8*Baseline!$M8+Inputs!$E$8*Baseline!$S8*Baseline!$T8+Inputs!$E$9*Baseline!$Z8*Baseline!$AA8-Inputs!$E$13*E8*F8-Inputs!$E$14*L8*M8-Inputs!$E$15*S8*T8)-Inputs!$E$7)+1&lt;0,0,IF(AND((1-1/Inputs!$C$23)/(Inputs!$E$7-Inputs!$E$7/Inputs!$C$23)*((Inputs!$E$6*Baseline!$E8*Baseline!$F8+Inputs!$E$7*Baseline!$L8*Baseline!$M8+Inputs!$E$8*Baseline!$S8*Baseline!$T8+Inputs!$E$9*Baseline!$Z8*Baseline!$AA8-Inputs!$E$13*E8*F8-Inputs!$E$14*L8*M8-Inputs!$E$15*S8*T8)-Inputs!$E$7)+1&lt;1/Inputs!$C$23,(1-1/Inputs!$C$23)/(Inputs!$E$16-Inputs!$E$16/Inputs!$C$23)*((Inputs!$E$6*Baseline!$E8*Baseline!$F8+Inputs!$E$7*Baseline!$L8*Baseline!$M8+Inputs!$E$8*Baseline!$S8*Baseline!$T8+Inputs!$E$9*Baseline!$Z8*Baseline!$AA8-Inputs!$E$13*E8*F8-Inputs!$E$14*L8*M8-Inputs!$E$15*S8*T8)-Inputs!$E$16)+1&gt;0),1/Inputs!$C$23,IF((1-1/Inputs!$C$23)/(Inputs!$E$7-Inputs!$E$7/Inputs!$C$23)*((Inputs!$E$6*Baseline!$E8*Baseline!$F8+Inputs!$E$7*Baseline!$L8*Baseline!$M8+Inputs!$E$8*Baseline!$S8*Baseline!$T8+Inputs!$E$9*Baseline!$Z8*Baseline!$AA8-Inputs!$E$13*E8*F8-Inputs!$E$14*L8*M8-Inputs!$E$15*S8*T8)-Inputs!$E$7)+1&gt;=1,1,(1-1/Inputs!$C$23)/(Inputs!$E$16-Inputs!$E$16/Inputs!$C$23)*((Inputs!$E$6*Baseline!$E8*Baseline!$F8+Inputs!$E$7*Baseline!$L8*Baseline!$M8+Inputs!$E$8*Baseline!$S8*Baseline!$T8+Inputs!$E$9*Baseline!$Z8*Baseline!$AA8-Inputs!$E$13*E8*F8-Inputs!$E$14*L8*M8-Inputs!$E$15*S8*T8)-Inputs!$E$16)+1))))</f>
        <v>#DIV/0!</v>
      </c>
      <c r="AA8" s="46">
        <f>IFERROR(IF(((Baseline!E8*Baseline!C8*Baseline!F8*Inputs!$E$13+Baseline!L8*Baseline!M8*Inputs!$E$14*Baseline!C8+Baseline!T8*Baseline!S8*Baseline!C8*Inputs!$E$15+Baseline!AA8*Baseline!Z8*Baseline!C8*Inputs!$E$16)-Inputs!$E$13*E8*C8*F8-Inputs!$E$14*L8*M8*C8-Inputs!$E$15*T8*S8*C8)/(Inputs!$E$16*Z8*C8)&lt;1,((Baseline!E8*Baseline!C8*Baseline!F8*Inputs!$E$13+Baseline!L8*Baseline!M8*Inputs!$E$14*Baseline!C8+Baseline!T8*Baseline!S8*Baseline!C8*Inputs!$E$15+Baseline!AA8*Baseline!Z8*Baseline!C8*Inputs!$E$16)-Inputs!$E$13*E8*C8*F8-Inputs!$E$14*L8*M8*C8-Inputs!$E$15*T8*S8*C8)/(Inputs!$E$16*Z8*C8),1),0)</f>
        <v>0</v>
      </c>
      <c r="AB8" s="429">
        <f t="shared" ref="AB8:AB27" si="11">IF(Y8=1,AA8*C8,0)</f>
        <v>0</v>
      </c>
      <c r="AC8" s="424">
        <f>IFERROR(IF(Inputs!$C$28="No",INDEX('Proposed Efficiency'!$AU$29:$BD$49,MATCH(Proposed!$B8,'Proposed Efficiency'!$B$29:$B$49),MATCH(ROUND(Proposed!$Z8,3),'Proposed Efficiency'!$AU$4:$BD$4)),INDEX('Proposed Efficiency'!$AU$51:$BD$51,1,MATCH(ROUND(Z8,3),'Proposed Efficiency'!$AU$4:$BD$4))),0)</f>
        <v>0</v>
      </c>
      <c r="AD8" s="425">
        <f>IF(Y8=1,Inputs!$E$15*Z8/(AC8-'Radiation Losses'!S7-'Proposed Cycling Losses'!AM6),0)</f>
        <v>0</v>
      </c>
      <c r="AE8" s="430">
        <f t="shared" si="3"/>
        <v>0</v>
      </c>
    </row>
    <row r="9" spans="1:31">
      <c r="A9" s="435"/>
      <c r="B9" s="548">
        <v>0</v>
      </c>
      <c r="C9" s="81">
        <v>84</v>
      </c>
      <c r="D9" s="419">
        <f t="shared" si="4"/>
        <v>0</v>
      </c>
      <c r="E9" s="418" t="e">
        <f>IF(Inputs!$C$29="New",IF((1-1/Inputs!$C$33)/(Inputs!$E$6-Inputs!$E$6/Inputs!$C$33)*((Inputs!$E$6*Baseline!$E9*Baseline!$F9+Inputs!$E$7*Baseline!$L9*Baseline!$M9+Inputs!$E$8*Baseline!$S9*Baseline!$T9+Inputs!$E$9*Baseline!$Z9*Baseline!$AA9)-Inputs!$E$6)+1&gt;=1,1,IF((1-1/Inputs!$C$33)/(Inputs!$E$6-Inputs!$E$6/Inputs!$C$33)*((Inputs!$E$6*Baseline!$E9*Baseline!$F9+Inputs!$E$7*Baseline!$L9*Baseline!$M9+Inputs!$E$8*Baseline!$S9*Baseline!$T9+Inputs!$E$9*Baseline!$Z9*Baseline!$AA9)-Inputs!$E$6)+1&lt;0,0,IF(AND((1-1/Inputs!$C$33)/(Inputs!$E$6-Inputs!$E$6/Inputs!$C$33)*((Inputs!$E$6*Baseline!$E9*Baseline!$F9+Inputs!$E$7*Baseline!$L9*Baseline!$M9+Inputs!$E$8*Baseline!$S9*Baseline!$T9+Inputs!$E$9*Baseline!$Z9*Baseline!$AA9)-Inputs!$E$6)+1&lt;1/Inputs!$C$33,(1-1/Inputs!$C$33)/(Inputs!$E$6-Inputs!$E$6/Inputs!$C$33)*((Inputs!$E$6*Baseline!$E9*Baseline!$F9+Inputs!$E$7*Baseline!$L9*Baseline!$M9+Inputs!$E$8*Baseline!$S9*Baseline!$T9+Inputs!$E$9*Baseline!$Z9*Baseline!$AA9)-Inputs!$E$6)+1&gt;0),1/Inputs!$C$33,(1-1/Inputs!$C$33)/(Inputs!$E$13-Inputs!$E$13/Inputs!$C$33)*((Inputs!$E$6*Baseline!$E9*Baseline!$F9+Inputs!$E$7*Baseline!$L9*Baseline!$M9+Inputs!$E$8*Baseline!$S9*Baseline!$T9+Inputs!$E$9*Baseline!$Z9*Baseline!$AA9)-Inputs!$E$13)+1))),IF((1-1/Inputs!$C$33)/(Inputs!$E$6-Inputs!$E$6/Inputs!$C$33)*((Inputs!$E$6*Baseline!$E9*Baseline!$F9+Inputs!$E$7*Baseline!$L9*Baseline!$M9+Inputs!$E$8*Baseline!$S9*Baseline!$T9+Inputs!$E$9*Baseline!$Z9*Baseline!$AA9)-Inputs!$E$6)+1&gt;=1,1,IF((1-1/Inputs!$C$33)/(Inputs!$E$6-Inputs!$E$6/Inputs!$C$33)*((Inputs!$E$6*Baseline!$E9*Baseline!$F9+Inputs!$E$7*Baseline!$L9*Baseline!$M9+Inputs!$E$8*Baseline!$S9*Baseline!$T9+Inputs!$E$9*Baseline!$Z9*Baseline!$AA9)-Inputs!$E$6)+1&lt;0,0,IF(AND((1-1/Inputs!$C$33)/(Inputs!$E$6-Inputs!$E$6/Inputs!$C$33)*((Inputs!$E$6*Baseline!$E9*Baseline!$F9+Inputs!$E$7*Baseline!$L9*Baseline!$M9+Inputs!$E$8*Baseline!$S9*Baseline!$T9+Inputs!$E$9*Baseline!$Z9*Baseline!$AA9)-Inputs!$E$6)+1&lt;1/Inputs!$C$33,(1-1/Inputs!$C$33)/(Inputs!$E$6-Inputs!$E$6/Inputs!$C$33)*((Inputs!$E$6*Baseline!$E9*Baseline!$F9+Inputs!$E$7*Baseline!$L9*Baseline!$M9+Inputs!$E$8*Baseline!$S9*Baseline!$T9+Inputs!$E$9*Baseline!$Z9*Baseline!$AA9)-Inputs!$E$6)+1&gt;0),1/Inputs!$C$33,(1-1/Inputs!$C$33)/(Inputs!$E$13-Inputs!$E$13/Inputs!$C$33)*((Inputs!$E$6*Baseline!$E9*Baseline!$F9+Inputs!$E$7*Baseline!$L9*Baseline!$M9+Inputs!$E$8*Baseline!$S9*Baseline!$T9+Inputs!$E$9*Baseline!$Z9*Baseline!$AA9)-Inputs!$E$13)+1))))</f>
        <v>#DIV/0!</v>
      </c>
      <c r="F9" s="46" t="e">
        <f>IF((Baseline!E9*Baseline!C9*Baseline!F9*Inputs!$E$6+Baseline!L9*Baseline!M9*Inputs!$E$7*Baseline!C9+Baseline!T9*Baseline!S9*Baseline!C9*Inputs!$E$8+Baseline!AA9*Baseline!Z9*Baseline!C9*Inputs!$E$9)/(Inputs!$E$13*E9*C9)&lt;1,(Baseline!E9*Baseline!C9*Baseline!F9*Inputs!$E$6+Baseline!L9*Baseline!M9*Inputs!$E$7*Baseline!C9+Baseline!T9*Baseline!S9*Baseline!C9*Inputs!$E$8+Baseline!AA9*Baseline!Z9*Baseline!C9*Inputs!$E$9)/(Inputs!$E$13*E9*C9),1)</f>
        <v>#DIV/0!</v>
      </c>
      <c r="G9" s="422">
        <f t="shared" si="5"/>
        <v>0</v>
      </c>
      <c r="H9" s="424">
        <f>IFERROR(IF(Inputs!$C$25="No",INDEX('Proposed Efficiency'!$E$29:$N$49,MATCH(Proposed!$B9,'Proposed Efficiency'!$B$29:$B$49),MATCH(ROUND(Proposed!$E9,3),'Proposed Efficiency'!$E$4:$N$4)),INDEX('Proposed Efficiency'!$E$51:$N$51,1,MATCH(ROUND(E9,3),'Proposed Efficiency'!$E$4:$N$4,1))),0)</f>
        <v>0</v>
      </c>
      <c r="I9" s="425">
        <f>IF(D9=1,Inputs!$E$13*E9/(H9-'Radiation Losses'!M8-'Proposed Cycling Losses'!O7),0)</f>
        <v>0</v>
      </c>
      <c r="J9" s="426">
        <f t="shared" si="0"/>
        <v>0</v>
      </c>
      <c r="K9" s="419">
        <f t="shared" si="6"/>
        <v>0</v>
      </c>
      <c r="L9" s="418" t="e">
        <f>IF(Inputs!$C$30="New",IF((1-1/Inputs!$C$34)/(Inputs!$E$7-Inputs!$E$7/Inputs!$C$34)*((Inputs!$E$6*Baseline!$E9*Baseline!$F9+Inputs!$E$7*Baseline!$L9*Baseline!$M9+Inputs!$E$8*Baseline!$S9*Baseline!$T9+Inputs!$E$9*Baseline!$Z9*Baseline!$AA9-Inputs!$E$13*E9*F9)-Inputs!$E$7)+1&lt;0,0,IF(AND((1-1/Inputs!$C$34)/(Inputs!$E$7-Inputs!$E$7/Inputs!$C$34)*((Inputs!$E$6*Baseline!$E9*Baseline!$F9+Inputs!$E$7*Baseline!$L9*Baseline!$M9+Inputs!$E$8*Baseline!$S9*Baseline!$T9+Inputs!$E$9*Baseline!$Z9*Baseline!$AA9-Inputs!$E$13*E9*F9)-Inputs!$E$7)+1&lt;1/Inputs!$C$34,(1-1/Inputs!$C$34)/(Inputs!$E$7-Inputs!$E$7/Inputs!$C$34)*((Inputs!$E$6*Baseline!$E9*Baseline!$F9+Inputs!$E$7*Baseline!$L9*Baseline!$M9+Inputs!$E$8*Baseline!$S9*Baseline!$T9+Inputs!$E$9*Baseline!$Z9*Baseline!$AA9-Inputs!$E$13*E9*F9)-Inputs!$E$7)+1&gt;0),1/Inputs!$C$34,IF((1-1/Inputs!$C$34)/(Inputs!$E$7-Inputs!$E$7/Inputs!$C$34)*((Inputs!$E$6*Baseline!$E9*Baseline!$F9+Inputs!$E$7*Baseline!$L9*Baseline!$M9+Inputs!$E$8*Baseline!$S9*Baseline!$T9+Inputs!$E$9*Baseline!$Z9*Baseline!$AA9-Inputs!$E$13*E9*F9)-Inputs!$E$7)+1&gt;=1,1,(1-1/Inputs!$C$34)/(Inputs!$E$14-Inputs!$E$14/Inputs!$C$34)*((Inputs!$E$6*Baseline!$E9*Baseline!$F9+Inputs!$E$7*Baseline!$L9*Baseline!$M9+Inputs!$E$8*Baseline!$S9*Baseline!$T9+Inputs!$E$9*Baseline!$Z9*Baseline!$AA9-Inputs!$E$13*E9*F9)-Inputs!$E$14)+1))),IF((1-1/Inputs!$C$21)/(Inputs!$E$7-Inputs!$E$7/Inputs!$C$21)*((Inputs!$E$6*Baseline!$E9*Baseline!$F9+Inputs!$E$7*Baseline!$L9*Baseline!$M9+Inputs!$E$8*Baseline!$S9*Baseline!$T9+Inputs!$E$9*Baseline!$Z9*Baseline!$AA9-Inputs!$E$13*E9*F9)-Inputs!$E$7)+1&lt;0,0,IF(AND((1-1/Inputs!$C$21)/(Inputs!$E$7-Inputs!$E$7/Inputs!$C$21)*((Inputs!$E$6*Baseline!$E9*Baseline!$F9+Inputs!$E$7*Baseline!$L9*Baseline!$M9+Inputs!$E$8*Baseline!$S9*Baseline!$T9+Inputs!$E$9*Baseline!$Z9*Baseline!$AA9-Inputs!$E$13*E9*F9)-Inputs!$E$7)+1&lt;1/Inputs!$C$21,(1-1/Inputs!$C$21)/(Inputs!$E$14-Inputs!$E$14/Inputs!$C$21)*((Inputs!$E$6*Baseline!$E9*Baseline!$F9+Inputs!$E$7*Baseline!$L9*Baseline!$M9+Inputs!$E$8*Baseline!$S9*Baseline!$T9+Inputs!$E$9*Baseline!$Z9*Baseline!$AA9-Inputs!$E$13*E9*F9)-Inputs!$E$14)+1&gt;0),1/Inputs!$C$21,IF((1-1/Inputs!$C$21)/(Inputs!$E$7-Inputs!$E$7/Inputs!$C$21)*((Inputs!$E$6*Baseline!$E9*Baseline!$F9+Inputs!$E$7*Baseline!$L9*Baseline!$M9+Inputs!$E$8*Baseline!$S9*Baseline!$T9+Inputs!$E$9*Baseline!$Z9*Baseline!$AA9-Inputs!$E$13*E9*F9)-Inputs!$E$7)+1&gt;=1,1,(1-1/Inputs!$C$21)/(Inputs!$E$14-Inputs!$E$14/Inputs!$C$21)*((Inputs!$E$6*Baseline!$E9*Baseline!$F9+Inputs!$E$7*Baseline!$L9*Baseline!$M9+Inputs!$E$8*Baseline!$S9*Baseline!$T9+Inputs!$E$9*Baseline!$Z9*Baseline!$AA9-Inputs!$E$13*E9*F9)-Inputs!$E$14)+1))))</f>
        <v>#DIV/0!</v>
      </c>
      <c r="M9" s="46">
        <f>IFERROR(IF(((Baseline!E9*Baseline!C9*Baseline!F9*Inputs!$E$13+Baseline!L9*Baseline!M9*Inputs!$E$14*Baseline!C9+Baseline!T9*Baseline!S9*Baseline!C9*Inputs!$E$15+Baseline!AA9*Baseline!Z9*Baseline!C9*Inputs!$E$16)-Inputs!$E$13*E9*C9*F9)/(Inputs!$E$13*L9*C9)&lt;1,((Baseline!E9*Baseline!C9*Baseline!F9*Inputs!$E$13+Baseline!L9*Baseline!M9*Inputs!$E$14*Baseline!C9+Baseline!T9*Baseline!S9*Baseline!C9*Inputs!$E$15+Baseline!AA9*Baseline!Z9*Baseline!C9*Inputs!$E$16)-Inputs!$E$14*E9*C9*F9)/(Inputs!$E$13*L9*C9),1),0)</f>
        <v>0</v>
      </c>
      <c r="N9" s="422">
        <f t="shared" si="7"/>
        <v>0</v>
      </c>
      <c r="O9" s="424">
        <f>IFERROR(IF(Inputs!$C$26="No",INDEX('Proposed Efficiency'!$S$29:$AB$49,MATCH(Proposed!$B9,'Proposed Efficiency'!$B$29:$B$49),MATCH(ROUND(Proposed!$L9,3),'Proposed Efficiency'!$S$4:$AB$4)),INDEX('Proposed Efficiency'!$S$51:$AB$51,1,MATCH(ROUND(L9,3),'Proposed Efficiency'!$S$4:$AB$4))),0)</f>
        <v>0</v>
      </c>
      <c r="P9" s="425">
        <f>IF(K9=1,Inputs!$E$14*L9/(O9-'Radiation Losses'!O8-'Proposed Cycling Losses'!W7),0)</f>
        <v>0</v>
      </c>
      <c r="Q9" s="426">
        <f t="shared" si="1"/>
        <v>0</v>
      </c>
      <c r="R9" s="419">
        <f t="shared" si="8"/>
        <v>0</v>
      </c>
      <c r="S9" s="418" t="e">
        <f>IF(Inputs!$C$31="New",IF((1-1/Inputs!$C$35)/(Inputs!$E$8-Inputs!$E$8/Inputs!$C$35)*((Inputs!$E$6*Baseline!$E9*Baseline!$F9+Inputs!$E$7*Baseline!$L9*Baseline!$M9+Inputs!$E$8*Baseline!$S9*Baseline!$T9+Inputs!$E$9*Baseline!$Z9*Baseline!$AA9-Inputs!$E$13*E9*F9-Inputs!$E$14*L9*M9)-Inputs!$E$8)+1&lt;0,0,IF(AND((1-1/Inputs!$C$35)/(Inputs!$E$8-Inputs!$E$8/Inputs!$C$35)*((Inputs!$E$6*Baseline!$E9*Baseline!$F9+Inputs!$E$7*Baseline!$L9*Baseline!$M9+Inputs!$E$8*Baseline!$S9*Baseline!$T9+Inputs!$E$9*Baseline!$Z9*Baseline!$AA9-Inputs!$E$13*E9*F9-Inputs!$E$14*L9*M9)-Inputs!$E$8)+1&lt;1/Inputs!$C$35,(1-1/Inputs!$C$35)/(Inputs!$E$8-Inputs!$E$8/Inputs!$C$35)*((Inputs!$E$6*Baseline!$E9*Baseline!$F9+Inputs!$E$7*Baseline!$L9*Baseline!$M9+Inputs!$E$8*Baseline!$S9*Baseline!$T9+Inputs!$E$9*Baseline!$Z9*Baseline!$AA9-Inputs!$E$13*E9*F9-Inputs!$E$14*L9*M9)-Inputs!$E$7)+1&gt;0),1/Inputs!$C$35,IF((1-1/Inputs!$C$35)/(Inputs!$E$8-Inputs!$E$8/Inputs!$C$35)*((Inputs!$E$6*Baseline!$E9*Baseline!$F9+Inputs!$E$7*Baseline!$L9*Baseline!$M9+Inputs!$E$8*Baseline!$S9*Baseline!$T9+Inputs!$E$9*Baseline!$Z9*Baseline!$AA9-Inputs!$E$13*E9*F9-Inputs!$E$14*L9*M9)-Inputs!$E$8)+1&gt;=1,1,(1-1/Inputs!$C$35)/(Inputs!$E$15-Inputs!$E$15/Inputs!$C$35)*((Inputs!$E$6*Baseline!$E9*Baseline!$F9+Inputs!$E$7*Baseline!$L9*Baseline!$M9+Inputs!$E$8*Baseline!$S9*Baseline!$T9+Inputs!$E$9*Baseline!$Z9*Baseline!$AA9-Inputs!$E$13*E9*F9-Inputs!$E$14*L9*M9)-Inputs!$E$15)+1))),IF((1-1/Inputs!$C$22)/(Inputs!$E$8-Inputs!$E$8/Inputs!$C$22)*((Inputs!$E$6*Baseline!$E9*Baseline!$F9+Inputs!$E$7*Baseline!$L9*Baseline!$M9+Inputs!$E$8*Baseline!$S9*Baseline!$T9+Inputs!$E$9*Baseline!$Z9*Baseline!$AA9-Inputs!$E$13*E9*F9-Inputs!$E$14*L9*M9)-Inputs!$E$8)+1&lt;0,0,IF(AND((1-1/Inputs!$C$22)/(Inputs!$E$8-Inputs!$E$8/Inputs!$C$22)*((Inputs!$E$6*Baseline!$E9*Baseline!$F9+Inputs!$E$7*Baseline!$L9*Baseline!$M9+Inputs!$E$8*Baseline!$S9*Baseline!$T9+Inputs!$E$9*Baseline!$Z9*Baseline!$AA9-Inputs!$E$13*E9*F9-Inputs!$E$14*L9*M9)-Inputs!$E$8)+1&lt;1/Inputs!$C$22,(1-1/Inputs!$C$22)/(Inputs!$E$15-Inputs!$E$15/Inputs!$C$22)*((Inputs!$E$6*Baseline!$E9*Baseline!$F9+Inputs!$E$7*Baseline!$L9*Baseline!$M9+Inputs!$E$8*Baseline!$S9*Baseline!$T9+Inputs!$E$9*Baseline!$Z9*Baseline!$AA9-Inputs!$E$13*E9*F9-Inputs!$E$14*L9*M9)-Inputs!$E$15)+1&gt;0),1/Inputs!$C$22,IF((1-1/Inputs!$C$22)/(Inputs!$E$8-Inputs!$E$8/Inputs!$C$22)*((Inputs!$E$6*Baseline!$E9*Baseline!$F9+Inputs!$E$7*Baseline!$L9*Baseline!$M9+Inputs!$E$8*Baseline!$S9*Baseline!$T9+Inputs!$E$9*Baseline!$Z9*Baseline!$AA9-Inputs!$E$13*E9*F9-Inputs!$E$14*L9*M9)-Inputs!$E$8)+1&gt;=1,1,(1-1/Inputs!$C$22)/(Inputs!$E$15-Inputs!$E$15/Inputs!$C$22)*((Inputs!$E$6*Baseline!$E9*Baseline!$F9+Inputs!$E$7*Baseline!$L9*Baseline!$M9+Inputs!$E$8*Baseline!$S9*Baseline!$T9+Inputs!$E$9*Baseline!$Z9*Baseline!$AA9-Inputs!$E$13*E9*F9-Inputs!$E$14*L9*M9)-Inputs!$E$15)+1))))</f>
        <v>#DIV/0!</v>
      </c>
      <c r="T9" s="46">
        <f>IFERROR(IF(((Baseline!E9*Baseline!C9*Baseline!F9*Inputs!$E$13+Baseline!L9*Baseline!M9*Inputs!$E$14*Baseline!C9+Baseline!T9*Baseline!S9*Baseline!C9*Inputs!$E$15+Baseline!AA9*Baseline!Z9*Baseline!C9*Inputs!$E$16)-Inputs!$E$13*E9*C9*F9-Inputs!$E$14*L9*M9*C9)/(Inputs!$E$15*S9*C9)&lt;1,((Baseline!E9*Baseline!C9*Baseline!F9*Inputs!$E$13+Baseline!L9*Baseline!M9*Inputs!$E$14*Baseline!C9+Baseline!T9*Baseline!S9*Baseline!C9*Inputs!$E$15+Baseline!AA9*Baseline!Z9*Baseline!C9*Inputs!$E$16)-Inputs!$E$13*E9*C9*F9-Inputs!$E$14*L9*M9*C9)/(Inputs!$E$15*S9*C9),1),0)</f>
        <v>0</v>
      </c>
      <c r="U9" s="429">
        <f t="shared" si="9"/>
        <v>0</v>
      </c>
      <c r="V9" s="424">
        <f>IFERROR(IF(Inputs!$C$27="No",INDEX('Proposed Efficiency'!$AG$29:$AP$49,MATCH(B9,'Proposed Efficiency'!$B$29:$B$49),MATCH(ROUND(S9,3),'Proposed Efficiency'!$AG$4:$AI$4)),INDEX('Proposed Efficiency'!$AG$51:$AP$51,1,MATCH(ROUND(S9,3),'Proposed Efficiency'!$AG$4:$AP$4))),0)</f>
        <v>0</v>
      </c>
      <c r="W9" s="425">
        <f>IF(R9=1,Inputs!$E$15*S9/(V9-'Radiation Losses'!Q8-'Proposed Cycling Losses'!AE7),0)</f>
        <v>0</v>
      </c>
      <c r="X9" s="430">
        <f t="shared" si="2"/>
        <v>0</v>
      </c>
      <c r="Y9" s="419">
        <f t="shared" si="10"/>
        <v>0</v>
      </c>
      <c r="Z9" s="432" t="e">
        <f>IF(Inputs!$C$32="New",IF((1-1/Inputs!$C$34)/(Inputs!$E$7-Inputs!$E$7/Inputs!$C$34)*((Inputs!$E$6*Baseline!$E9*Baseline!$F9+Inputs!$E$7*Baseline!$L9*Baseline!$M9+Inputs!$E$8*Baseline!$S9*Baseline!$T9+Inputs!$E$9*Baseline!$Z9*Baseline!$AA9-Inputs!$E$13*E9*F9-Inputs!$E$14*L9*M9-Inputs!$E$15*S9*T9)-Inputs!$E$7)+1&lt;0,0,IF(AND((1-1/Inputs!$C$34)/(Inputs!$E$7-Inputs!$E$7/Inputs!$C$34)*((Inputs!$E$6*Baseline!$E9*Baseline!$F9+Inputs!$E$7*Baseline!$L9*Baseline!$M9+Inputs!$E$8*Baseline!$S9*Baseline!$T9+Inputs!$E$9*Baseline!$Z9*Baseline!$AA9-Inputs!$E$13*E9*F9-Inputs!$E$14*L9*M9-Inputs!$E$15*S9*T9)-Inputs!$E$7)+1&lt;1/Inputs!$C$34,(1-1/Inputs!$C$34)/(Inputs!$E$7-Inputs!$E$7/Inputs!$C$34)*((Inputs!$E$6*Baseline!$E9*Baseline!$F9+Inputs!$E$7*Baseline!$L9*Baseline!$M9+Inputs!$E$8*Baseline!$S9*Baseline!$T9+Inputs!$E$9*Baseline!$Z9*Baseline!$AA9-Inputs!$E$13*E9*F9-Inputs!$E$14*L9*M9-Inputs!$E$15*S9*T9)-Inputs!$E$7)+1&gt;0),1/Inputs!$C$34,IF((1-1/Inputs!$C$34)/(Inputs!$E$7-Inputs!$E$7/Inputs!$C$34)*((Inputs!$E$6*Baseline!$E9*Baseline!$F9+Inputs!$E$7*Baseline!$L9*Baseline!$M9+Inputs!$E$8*Baseline!$S9*Baseline!$T9+Inputs!$E$9*Baseline!$Z9*Baseline!$AA9-Inputs!$E$13*E9*F9-Inputs!$E$14*L9*M9-Inputs!$E$15*S9*T9)-Inputs!$E$7)+1&gt;=1,1,(1-1/Inputs!$C$34)/(Inputs!$E$16-Inputs!$E$16/Inputs!$C$34)*((Inputs!$E$6*Baseline!$E9*Baseline!$F9+Inputs!$E$7*Baseline!$L9*Baseline!$M9+Inputs!$E$8*Baseline!$S9*Baseline!$T9+Inputs!$E$9*Baseline!$Z9*Baseline!$AA9-Inputs!$E$13*E9*F9-Inputs!$E$14*L9*M9-Inputs!$E$15*S9*T9)-Inputs!$E$16)+1))),IF((1-1/Inputs!$C$23)/(Inputs!$E$7-Inputs!$E$7/Inputs!$C$23)*((Inputs!$E$6*Baseline!$E9*Baseline!$F9+Inputs!$E$7*Baseline!$L9*Baseline!$M9+Inputs!$E$8*Baseline!$S9*Baseline!$T9+Inputs!$E$9*Baseline!$Z9*Baseline!$AA9-Inputs!$E$13*E9*F9-Inputs!$E$14*L9*M9-Inputs!$E$15*S9*T9)-Inputs!$E$7)+1&lt;0,0,IF(AND((1-1/Inputs!$C$23)/(Inputs!$E$7-Inputs!$E$7/Inputs!$C$23)*((Inputs!$E$6*Baseline!$E9*Baseline!$F9+Inputs!$E$7*Baseline!$L9*Baseline!$M9+Inputs!$E$8*Baseline!$S9*Baseline!$T9+Inputs!$E$9*Baseline!$Z9*Baseline!$AA9-Inputs!$E$13*E9*F9-Inputs!$E$14*L9*M9-Inputs!$E$15*S9*T9)-Inputs!$E$7)+1&lt;1/Inputs!$C$23,(1-1/Inputs!$C$23)/(Inputs!$E$16-Inputs!$E$16/Inputs!$C$23)*((Inputs!$E$6*Baseline!$E9*Baseline!$F9+Inputs!$E$7*Baseline!$L9*Baseline!$M9+Inputs!$E$8*Baseline!$S9*Baseline!$T9+Inputs!$E$9*Baseline!$Z9*Baseline!$AA9-Inputs!$E$13*E9*F9-Inputs!$E$14*L9*M9-Inputs!$E$15*S9*T9)-Inputs!$E$16)+1&gt;0),1/Inputs!$C$23,IF((1-1/Inputs!$C$23)/(Inputs!$E$7-Inputs!$E$7/Inputs!$C$23)*((Inputs!$E$6*Baseline!$E9*Baseline!$F9+Inputs!$E$7*Baseline!$L9*Baseline!$M9+Inputs!$E$8*Baseline!$S9*Baseline!$T9+Inputs!$E$9*Baseline!$Z9*Baseline!$AA9-Inputs!$E$13*E9*F9-Inputs!$E$14*L9*M9-Inputs!$E$15*S9*T9)-Inputs!$E$7)+1&gt;=1,1,(1-1/Inputs!$C$23)/(Inputs!$E$16-Inputs!$E$16/Inputs!$C$23)*((Inputs!$E$6*Baseline!$E9*Baseline!$F9+Inputs!$E$7*Baseline!$L9*Baseline!$M9+Inputs!$E$8*Baseline!$S9*Baseline!$T9+Inputs!$E$9*Baseline!$Z9*Baseline!$AA9-Inputs!$E$13*E9*F9-Inputs!$E$14*L9*M9-Inputs!$E$15*S9*T9)-Inputs!$E$16)+1))))</f>
        <v>#DIV/0!</v>
      </c>
      <c r="AA9" s="46">
        <f>IFERROR(IF(((Baseline!E9*Baseline!C9*Baseline!F9*Inputs!$E$13+Baseline!L9*Baseline!M9*Inputs!$E$14*Baseline!C9+Baseline!T9*Baseline!S9*Baseline!C9*Inputs!$E$15+Baseline!AA9*Baseline!Z9*Baseline!C9*Inputs!$E$16)-Inputs!$E$13*E9*C9*F9-Inputs!$E$14*L9*M9*C9-Inputs!$E$15*T9*S9*C9)/(Inputs!$E$16*Z9*C9)&lt;1,((Baseline!E9*Baseline!C9*Baseline!F9*Inputs!$E$13+Baseline!L9*Baseline!M9*Inputs!$E$14*Baseline!C9+Baseline!T9*Baseline!S9*Baseline!C9*Inputs!$E$15+Baseline!AA9*Baseline!Z9*Baseline!C9*Inputs!$E$16)-Inputs!$E$13*E9*C9*F9-Inputs!$E$14*L9*M9*C9-Inputs!$E$15*T9*S9*C9)/(Inputs!$E$16*Z9*C9),1),0)</f>
        <v>0</v>
      </c>
      <c r="AB9" s="429">
        <f t="shared" si="11"/>
        <v>0</v>
      </c>
      <c r="AC9" s="424">
        <f>IFERROR(IF(Inputs!$C$28="No",INDEX('Proposed Efficiency'!$AU$29:$BD$49,MATCH(Proposed!$B9,'Proposed Efficiency'!$B$29:$B$49),MATCH(ROUND(Proposed!$Z9,3),'Proposed Efficiency'!$AU$4:$BD$4)),INDEX('Proposed Efficiency'!$AU$51:$BD$51,1,MATCH(ROUND(Z9,3),'Proposed Efficiency'!$AU$4:$BD$4))),0)</f>
        <v>0</v>
      </c>
      <c r="AD9" s="425">
        <f>IF(Y9=1,Inputs!$E$15*Z9/(AC9-'Radiation Losses'!S8-'Proposed Cycling Losses'!AM7),0)</f>
        <v>0</v>
      </c>
      <c r="AE9" s="430">
        <f t="shared" si="3"/>
        <v>0</v>
      </c>
    </row>
    <row r="10" spans="1:31">
      <c r="A10" s="435"/>
      <c r="B10" s="548">
        <v>5</v>
      </c>
      <c r="C10" s="81">
        <v>92</v>
      </c>
      <c r="D10" s="419">
        <f t="shared" si="4"/>
        <v>0</v>
      </c>
      <c r="E10" s="418" t="e">
        <f>IF(Inputs!$C$29="New",IF((1-1/Inputs!$C$33)/(Inputs!$E$6-Inputs!$E$6/Inputs!$C$33)*((Inputs!$E$6*Baseline!$E10*Baseline!$F10+Inputs!$E$7*Baseline!$L10*Baseline!$M10+Inputs!$E$8*Baseline!$S10*Baseline!$T10+Inputs!$E$9*Baseline!$Z10*Baseline!$AA10)-Inputs!$E$6)+1&gt;=1,1,IF((1-1/Inputs!$C$33)/(Inputs!$E$6-Inputs!$E$6/Inputs!$C$33)*((Inputs!$E$6*Baseline!$E10*Baseline!$F10+Inputs!$E$7*Baseline!$L10*Baseline!$M10+Inputs!$E$8*Baseline!$S10*Baseline!$T10+Inputs!$E$9*Baseline!$Z10*Baseline!$AA10)-Inputs!$E$6)+1&lt;0,0,IF(AND((1-1/Inputs!$C$33)/(Inputs!$E$6-Inputs!$E$6/Inputs!$C$33)*((Inputs!$E$6*Baseline!$E10*Baseline!$F10+Inputs!$E$7*Baseline!$L10*Baseline!$M10+Inputs!$E$8*Baseline!$S10*Baseline!$T10+Inputs!$E$9*Baseline!$Z10*Baseline!$AA10)-Inputs!$E$6)+1&lt;1/Inputs!$C$33,(1-1/Inputs!$C$33)/(Inputs!$E$6-Inputs!$E$6/Inputs!$C$33)*((Inputs!$E$6*Baseline!$E10*Baseline!$F10+Inputs!$E$7*Baseline!$L10*Baseline!$M10+Inputs!$E$8*Baseline!$S10*Baseline!$T10+Inputs!$E$9*Baseline!$Z10*Baseline!$AA10)-Inputs!$E$6)+1&gt;0),1/Inputs!$C$33,(1-1/Inputs!$C$33)/(Inputs!$E$13-Inputs!$E$13/Inputs!$C$33)*((Inputs!$E$6*Baseline!$E10*Baseline!$F10+Inputs!$E$7*Baseline!$L10*Baseline!$M10+Inputs!$E$8*Baseline!$S10*Baseline!$T10+Inputs!$E$9*Baseline!$Z10*Baseline!$AA10)-Inputs!$E$13)+1))),IF((1-1/Inputs!$C$33)/(Inputs!$E$6-Inputs!$E$6/Inputs!$C$33)*((Inputs!$E$6*Baseline!$E10*Baseline!$F10+Inputs!$E$7*Baseline!$L10*Baseline!$M10+Inputs!$E$8*Baseline!$S10*Baseline!$T10+Inputs!$E$9*Baseline!$Z10*Baseline!$AA10)-Inputs!$E$6)+1&gt;=1,1,IF((1-1/Inputs!$C$33)/(Inputs!$E$6-Inputs!$E$6/Inputs!$C$33)*((Inputs!$E$6*Baseline!$E10*Baseline!$F10+Inputs!$E$7*Baseline!$L10*Baseline!$M10+Inputs!$E$8*Baseline!$S10*Baseline!$T10+Inputs!$E$9*Baseline!$Z10*Baseline!$AA10)-Inputs!$E$6)+1&lt;0,0,IF(AND((1-1/Inputs!$C$33)/(Inputs!$E$6-Inputs!$E$6/Inputs!$C$33)*((Inputs!$E$6*Baseline!$E10*Baseline!$F10+Inputs!$E$7*Baseline!$L10*Baseline!$M10+Inputs!$E$8*Baseline!$S10*Baseline!$T10+Inputs!$E$9*Baseline!$Z10*Baseline!$AA10)-Inputs!$E$6)+1&lt;1/Inputs!$C$33,(1-1/Inputs!$C$33)/(Inputs!$E$6-Inputs!$E$6/Inputs!$C$33)*((Inputs!$E$6*Baseline!$E10*Baseline!$F10+Inputs!$E$7*Baseline!$L10*Baseline!$M10+Inputs!$E$8*Baseline!$S10*Baseline!$T10+Inputs!$E$9*Baseline!$Z10*Baseline!$AA10)-Inputs!$E$6)+1&gt;0),1/Inputs!$C$33,(1-1/Inputs!$C$33)/(Inputs!$E$13-Inputs!$E$13/Inputs!$C$33)*((Inputs!$E$6*Baseline!$E10*Baseline!$F10+Inputs!$E$7*Baseline!$L10*Baseline!$M10+Inputs!$E$8*Baseline!$S10*Baseline!$T10+Inputs!$E$9*Baseline!$Z10*Baseline!$AA10)-Inputs!$E$13)+1))))</f>
        <v>#DIV/0!</v>
      </c>
      <c r="F10" s="46" t="e">
        <f>IF((Baseline!E10*Baseline!C10*Baseline!F10*Inputs!$E$6+Baseline!L10*Baseline!M10*Inputs!$E$7*Baseline!C10+Baseline!T10*Baseline!S10*Baseline!C10*Inputs!$E$8+Baseline!AA10*Baseline!Z10*Baseline!C10*Inputs!$E$9)/(Inputs!$E$13*E10*C10)&lt;1,(Baseline!E10*Baseline!C10*Baseline!F10*Inputs!$E$6+Baseline!L10*Baseline!M10*Inputs!$E$7*Baseline!C10+Baseline!T10*Baseline!S10*Baseline!C10*Inputs!$E$8+Baseline!AA10*Baseline!Z10*Baseline!C10*Inputs!$E$9)/(Inputs!$E$13*E10*C10),1)</f>
        <v>#DIV/0!</v>
      </c>
      <c r="G10" s="422">
        <f t="shared" si="5"/>
        <v>0</v>
      </c>
      <c r="H10" s="424">
        <f>IFERROR(IF(Inputs!$C$25="No",INDEX('Proposed Efficiency'!$E$29:$N$49,MATCH(Proposed!$B10,'Proposed Efficiency'!$B$29:$B$49),MATCH(ROUND(Proposed!$E10,3),'Proposed Efficiency'!$E$4:$N$4)),INDEX('Proposed Efficiency'!$E$51:$N$51,1,MATCH(ROUND(E10,3),'Proposed Efficiency'!$E$4:$N$4,1))),0)</f>
        <v>0</v>
      </c>
      <c r="I10" s="425">
        <f>IF(D10=1,Inputs!$E$13*E10/(H10-'Radiation Losses'!M9-'Proposed Cycling Losses'!O8),0)</f>
        <v>0</v>
      </c>
      <c r="J10" s="426">
        <f t="shared" si="0"/>
        <v>0</v>
      </c>
      <c r="K10" s="419">
        <f t="shared" si="6"/>
        <v>0</v>
      </c>
      <c r="L10" s="418" t="e">
        <f>IF(Inputs!$C$30="New",IF((1-1/Inputs!$C$34)/(Inputs!$E$7-Inputs!$E$7/Inputs!$C$34)*((Inputs!$E$6*Baseline!$E10*Baseline!$F10+Inputs!$E$7*Baseline!$L10*Baseline!$M10+Inputs!$E$8*Baseline!$S10*Baseline!$T10+Inputs!$E$9*Baseline!$Z10*Baseline!$AA10-Inputs!$E$13*E10*F10)-Inputs!$E$7)+1&lt;0,0,IF(AND((1-1/Inputs!$C$34)/(Inputs!$E$7-Inputs!$E$7/Inputs!$C$34)*((Inputs!$E$6*Baseline!$E10*Baseline!$F10+Inputs!$E$7*Baseline!$L10*Baseline!$M10+Inputs!$E$8*Baseline!$S10*Baseline!$T10+Inputs!$E$9*Baseline!$Z10*Baseline!$AA10-Inputs!$E$13*E10*F10)-Inputs!$E$7)+1&lt;1/Inputs!$C$34,(1-1/Inputs!$C$34)/(Inputs!$E$7-Inputs!$E$7/Inputs!$C$34)*((Inputs!$E$6*Baseline!$E10*Baseline!$F10+Inputs!$E$7*Baseline!$L10*Baseline!$M10+Inputs!$E$8*Baseline!$S10*Baseline!$T10+Inputs!$E$9*Baseline!$Z10*Baseline!$AA10-Inputs!$E$13*E10*F10)-Inputs!$E$7)+1&gt;0),1/Inputs!$C$34,IF((1-1/Inputs!$C$34)/(Inputs!$E$7-Inputs!$E$7/Inputs!$C$34)*((Inputs!$E$6*Baseline!$E10*Baseline!$F10+Inputs!$E$7*Baseline!$L10*Baseline!$M10+Inputs!$E$8*Baseline!$S10*Baseline!$T10+Inputs!$E$9*Baseline!$Z10*Baseline!$AA10-Inputs!$E$13*E10*F10)-Inputs!$E$7)+1&gt;=1,1,(1-1/Inputs!$C$34)/(Inputs!$E$14-Inputs!$E$14/Inputs!$C$34)*((Inputs!$E$6*Baseline!$E10*Baseline!$F10+Inputs!$E$7*Baseline!$L10*Baseline!$M10+Inputs!$E$8*Baseline!$S10*Baseline!$T10+Inputs!$E$9*Baseline!$Z10*Baseline!$AA10-Inputs!$E$13*E10*F10)-Inputs!$E$14)+1))),IF((1-1/Inputs!$C$21)/(Inputs!$E$7-Inputs!$E$7/Inputs!$C$21)*((Inputs!$E$6*Baseline!$E10*Baseline!$F10+Inputs!$E$7*Baseline!$L10*Baseline!$M10+Inputs!$E$8*Baseline!$S10*Baseline!$T10+Inputs!$E$9*Baseline!$Z10*Baseline!$AA10-Inputs!$E$13*E10*F10)-Inputs!$E$7)+1&lt;0,0,IF(AND((1-1/Inputs!$C$21)/(Inputs!$E$7-Inputs!$E$7/Inputs!$C$21)*((Inputs!$E$6*Baseline!$E10*Baseline!$F10+Inputs!$E$7*Baseline!$L10*Baseline!$M10+Inputs!$E$8*Baseline!$S10*Baseline!$T10+Inputs!$E$9*Baseline!$Z10*Baseline!$AA10-Inputs!$E$13*E10*F10)-Inputs!$E$7)+1&lt;1/Inputs!$C$21,(1-1/Inputs!$C$21)/(Inputs!$E$14-Inputs!$E$14/Inputs!$C$21)*((Inputs!$E$6*Baseline!$E10*Baseline!$F10+Inputs!$E$7*Baseline!$L10*Baseline!$M10+Inputs!$E$8*Baseline!$S10*Baseline!$T10+Inputs!$E$9*Baseline!$Z10*Baseline!$AA10-Inputs!$E$13*E10*F10)-Inputs!$E$14)+1&gt;0),1/Inputs!$C$21,IF((1-1/Inputs!$C$21)/(Inputs!$E$7-Inputs!$E$7/Inputs!$C$21)*((Inputs!$E$6*Baseline!$E10*Baseline!$F10+Inputs!$E$7*Baseline!$L10*Baseline!$M10+Inputs!$E$8*Baseline!$S10*Baseline!$T10+Inputs!$E$9*Baseline!$Z10*Baseline!$AA10-Inputs!$E$13*E10*F10)-Inputs!$E$7)+1&gt;=1,1,(1-1/Inputs!$C$21)/(Inputs!$E$14-Inputs!$E$14/Inputs!$C$21)*((Inputs!$E$6*Baseline!$E10*Baseline!$F10+Inputs!$E$7*Baseline!$L10*Baseline!$M10+Inputs!$E$8*Baseline!$S10*Baseline!$T10+Inputs!$E$9*Baseline!$Z10*Baseline!$AA10-Inputs!$E$13*E10*F10)-Inputs!$E$14)+1))))</f>
        <v>#DIV/0!</v>
      </c>
      <c r="M10" s="46">
        <f>IFERROR(IF(((Baseline!E10*Baseline!C10*Baseline!F10*Inputs!$E$13+Baseline!L10*Baseline!M10*Inputs!$E$14*Baseline!C10+Baseline!T10*Baseline!S10*Baseline!C10*Inputs!$E$15+Baseline!AA10*Baseline!Z10*Baseline!C10*Inputs!$E$16)-Inputs!$E$13*E10*C10*F10)/(Inputs!$E$13*L10*C10)&lt;1,((Baseline!E10*Baseline!C10*Baseline!F10*Inputs!$E$13+Baseline!L10*Baseline!M10*Inputs!$E$14*Baseline!C10+Baseline!T10*Baseline!S10*Baseline!C10*Inputs!$E$15+Baseline!AA10*Baseline!Z10*Baseline!C10*Inputs!$E$16)-Inputs!$E$14*E10*C10*F10)/(Inputs!$E$13*L10*C10),1),0)</f>
        <v>0</v>
      </c>
      <c r="N10" s="422">
        <f t="shared" si="7"/>
        <v>0</v>
      </c>
      <c r="O10" s="424">
        <f>IFERROR(IF(Inputs!$C$26="No",INDEX('Proposed Efficiency'!$S$29:$AB$49,MATCH(Proposed!$B10,'Proposed Efficiency'!$B$29:$B$49),MATCH(ROUND(Proposed!$L10,3),'Proposed Efficiency'!$S$4:$AB$4)),INDEX('Proposed Efficiency'!$S$51:$AB$51,1,MATCH(ROUND(L10,3),'Proposed Efficiency'!$S$4:$AB$4))),0)</f>
        <v>0</v>
      </c>
      <c r="P10" s="425">
        <f>IF(K10=1,Inputs!$E$14*L10/(O10-'Radiation Losses'!O9-'Proposed Cycling Losses'!W8),0)</f>
        <v>0</v>
      </c>
      <c r="Q10" s="426">
        <f t="shared" si="1"/>
        <v>0</v>
      </c>
      <c r="R10" s="419">
        <f t="shared" si="8"/>
        <v>0</v>
      </c>
      <c r="S10" s="418" t="e">
        <f>IF(Inputs!$C$31="New",IF((1-1/Inputs!$C$35)/(Inputs!$E$8-Inputs!$E$8/Inputs!$C$35)*((Inputs!$E$6*Baseline!$E10*Baseline!$F10+Inputs!$E$7*Baseline!$L10*Baseline!$M10+Inputs!$E$8*Baseline!$S10*Baseline!$T10+Inputs!$E$9*Baseline!$Z10*Baseline!$AA10-Inputs!$E$13*E10*F10-Inputs!$E$14*L10*M10)-Inputs!$E$8)+1&lt;0,0,IF(AND((1-1/Inputs!$C$35)/(Inputs!$E$8-Inputs!$E$8/Inputs!$C$35)*((Inputs!$E$6*Baseline!$E10*Baseline!$F10+Inputs!$E$7*Baseline!$L10*Baseline!$M10+Inputs!$E$8*Baseline!$S10*Baseline!$T10+Inputs!$E$9*Baseline!$Z10*Baseline!$AA10-Inputs!$E$13*E10*F10-Inputs!$E$14*L10*M10)-Inputs!$E$8)+1&lt;1/Inputs!$C$35,(1-1/Inputs!$C$35)/(Inputs!$E$8-Inputs!$E$8/Inputs!$C$35)*((Inputs!$E$6*Baseline!$E10*Baseline!$F10+Inputs!$E$7*Baseline!$L10*Baseline!$M10+Inputs!$E$8*Baseline!$S10*Baseline!$T10+Inputs!$E$9*Baseline!$Z10*Baseline!$AA10-Inputs!$E$13*E10*F10-Inputs!$E$14*L10*M10)-Inputs!$E$7)+1&gt;0),1/Inputs!$C$35,IF((1-1/Inputs!$C$35)/(Inputs!$E$8-Inputs!$E$8/Inputs!$C$35)*((Inputs!$E$6*Baseline!$E10*Baseline!$F10+Inputs!$E$7*Baseline!$L10*Baseline!$M10+Inputs!$E$8*Baseline!$S10*Baseline!$T10+Inputs!$E$9*Baseline!$Z10*Baseline!$AA10-Inputs!$E$13*E10*F10-Inputs!$E$14*L10*M10)-Inputs!$E$8)+1&gt;=1,1,(1-1/Inputs!$C$35)/(Inputs!$E$15-Inputs!$E$15/Inputs!$C$35)*((Inputs!$E$6*Baseline!$E10*Baseline!$F10+Inputs!$E$7*Baseline!$L10*Baseline!$M10+Inputs!$E$8*Baseline!$S10*Baseline!$T10+Inputs!$E$9*Baseline!$Z10*Baseline!$AA10-Inputs!$E$13*E10*F10-Inputs!$E$14*L10*M10)-Inputs!$E$15)+1))),IF((1-1/Inputs!$C$22)/(Inputs!$E$8-Inputs!$E$8/Inputs!$C$22)*((Inputs!$E$6*Baseline!$E10*Baseline!$F10+Inputs!$E$7*Baseline!$L10*Baseline!$M10+Inputs!$E$8*Baseline!$S10*Baseline!$T10+Inputs!$E$9*Baseline!$Z10*Baseline!$AA10-Inputs!$E$13*E10*F10-Inputs!$E$14*L10*M10)-Inputs!$E$8)+1&lt;0,0,IF(AND((1-1/Inputs!$C$22)/(Inputs!$E$8-Inputs!$E$8/Inputs!$C$22)*((Inputs!$E$6*Baseline!$E10*Baseline!$F10+Inputs!$E$7*Baseline!$L10*Baseline!$M10+Inputs!$E$8*Baseline!$S10*Baseline!$T10+Inputs!$E$9*Baseline!$Z10*Baseline!$AA10-Inputs!$E$13*E10*F10-Inputs!$E$14*L10*M10)-Inputs!$E$8)+1&lt;1/Inputs!$C$22,(1-1/Inputs!$C$22)/(Inputs!$E$15-Inputs!$E$15/Inputs!$C$22)*((Inputs!$E$6*Baseline!$E10*Baseline!$F10+Inputs!$E$7*Baseline!$L10*Baseline!$M10+Inputs!$E$8*Baseline!$S10*Baseline!$T10+Inputs!$E$9*Baseline!$Z10*Baseline!$AA10-Inputs!$E$13*E10*F10-Inputs!$E$14*L10*M10)-Inputs!$E$15)+1&gt;0),1/Inputs!$C$22,IF((1-1/Inputs!$C$22)/(Inputs!$E$8-Inputs!$E$8/Inputs!$C$22)*((Inputs!$E$6*Baseline!$E10*Baseline!$F10+Inputs!$E$7*Baseline!$L10*Baseline!$M10+Inputs!$E$8*Baseline!$S10*Baseline!$T10+Inputs!$E$9*Baseline!$Z10*Baseline!$AA10-Inputs!$E$13*E10*F10-Inputs!$E$14*L10*M10)-Inputs!$E$8)+1&gt;=1,1,(1-1/Inputs!$C$22)/(Inputs!$E$15-Inputs!$E$15/Inputs!$C$22)*((Inputs!$E$6*Baseline!$E10*Baseline!$F10+Inputs!$E$7*Baseline!$L10*Baseline!$M10+Inputs!$E$8*Baseline!$S10*Baseline!$T10+Inputs!$E$9*Baseline!$Z10*Baseline!$AA10-Inputs!$E$13*E10*F10-Inputs!$E$14*L10*M10)-Inputs!$E$15)+1))))</f>
        <v>#DIV/0!</v>
      </c>
      <c r="T10" s="46">
        <f>IFERROR(IF(((Baseline!E10*Baseline!C10*Baseline!F10*Inputs!$E$13+Baseline!L10*Baseline!M10*Inputs!$E$14*Baseline!C10+Baseline!T10*Baseline!S10*Baseline!C10*Inputs!$E$15+Baseline!AA10*Baseline!Z10*Baseline!C10*Inputs!$E$16)-Inputs!$E$13*E10*C10*F10-Inputs!$E$14*L10*M10*C10)/(Inputs!$E$15*S10*C10)&lt;1,((Baseline!E10*Baseline!C10*Baseline!F10*Inputs!$E$13+Baseline!L10*Baseline!M10*Inputs!$E$14*Baseline!C10+Baseline!T10*Baseline!S10*Baseline!C10*Inputs!$E$15+Baseline!AA10*Baseline!Z10*Baseline!C10*Inputs!$E$16)-Inputs!$E$13*E10*C10*F10-Inputs!$E$14*L10*M10*C10)/(Inputs!$E$15*S10*C10),1),0)</f>
        <v>0</v>
      </c>
      <c r="U10" s="429">
        <f t="shared" si="9"/>
        <v>0</v>
      </c>
      <c r="V10" s="424">
        <f>IFERROR(IF(Inputs!$C$27="No",INDEX('Proposed Efficiency'!$AG$29:$AP$49,MATCH(B10,'Proposed Efficiency'!$B$29:$B$49),MATCH(ROUND(S10,3),'Proposed Efficiency'!$AG$4:$AI$4)),INDEX('Proposed Efficiency'!$AG$51:$AP$51,1,MATCH(ROUND(S10,3),'Proposed Efficiency'!$AG$4:$AP$4))),0)</f>
        <v>0</v>
      </c>
      <c r="W10" s="425">
        <f>IF(R10=1,Inputs!$E$15*S10/(V10-'Radiation Losses'!Q9-'Proposed Cycling Losses'!AE8),0)</f>
        <v>0</v>
      </c>
      <c r="X10" s="430">
        <f t="shared" si="2"/>
        <v>0</v>
      </c>
      <c r="Y10" s="419">
        <f t="shared" si="10"/>
        <v>0</v>
      </c>
      <c r="Z10" s="432" t="e">
        <f>IF(Inputs!$C$32="New",IF((1-1/Inputs!$C$34)/(Inputs!$E$7-Inputs!$E$7/Inputs!$C$34)*((Inputs!$E$6*Baseline!$E10*Baseline!$F10+Inputs!$E$7*Baseline!$L10*Baseline!$M10+Inputs!$E$8*Baseline!$S10*Baseline!$T10+Inputs!$E$9*Baseline!$Z10*Baseline!$AA10-Inputs!$E$13*E10*F10-Inputs!$E$14*L10*M10-Inputs!$E$15*S10*T10)-Inputs!$E$7)+1&lt;0,0,IF(AND((1-1/Inputs!$C$34)/(Inputs!$E$7-Inputs!$E$7/Inputs!$C$34)*((Inputs!$E$6*Baseline!$E10*Baseline!$F10+Inputs!$E$7*Baseline!$L10*Baseline!$M10+Inputs!$E$8*Baseline!$S10*Baseline!$T10+Inputs!$E$9*Baseline!$Z10*Baseline!$AA10-Inputs!$E$13*E10*F10-Inputs!$E$14*L10*M10-Inputs!$E$15*S10*T10)-Inputs!$E$7)+1&lt;1/Inputs!$C$34,(1-1/Inputs!$C$34)/(Inputs!$E$7-Inputs!$E$7/Inputs!$C$34)*((Inputs!$E$6*Baseline!$E10*Baseline!$F10+Inputs!$E$7*Baseline!$L10*Baseline!$M10+Inputs!$E$8*Baseline!$S10*Baseline!$T10+Inputs!$E$9*Baseline!$Z10*Baseline!$AA10-Inputs!$E$13*E10*F10-Inputs!$E$14*L10*M10-Inputs!$E$15*S10*T10)-Inputs!$E$7)+1&gt;0),1/Inputs!$C$34,IF((1-1/Inputs!$C$34)/(Inputs!$E$7-Inputs!$E$7/Inputs!$C$34)*((Inputs!$E$6*Baseline!$E10*Baseline!$F10+Inputs!$E$7*Baseline!$L10*Baseline!$M10+Inputs!$E$8*Baseline!$S10*Baseline!$T10+Inputs!$E$9*Baseline!$Z10*Baseline!$AA10-Inputs!$E$13*E10*F10-Inputs!$E$14*L10*M10-Inputs!$E$15*S10*T10)-Inputs!$E$7)+1&gt;=1,1,(1-1/Inputs!$C$34)/(Inputs!$E$16-Inputs!$E$16/Inputs!$C$34)*((Inputs!$E$6*Baseline!$E10*Baseline!$F10+Inputs!$E$7*Baseline!$L10*Baseline!$M10+Inputs!$E$8*Baseline!$S10*Baseline!$T10+Inputs!$E$9*Baseline!$Z10*Baseline!$AA10-Inputs!$E$13*E10*F10-Inputs!$E$14*L10*M10-Inputs!$E$15*S10*T10)-Inputs!$E$16)+1))),IF((1-1/Inputs!$C$23)/(Inputs!$E$7-Inputs!$E$7/Inputs!$C$23)*((Inputs!$E$6*Baseline!$E10*Baseline!$F10+Inputs!$E$7*Baseline!$L10*Baseline!$M10+Inputs!$E$8*Baseline!$S10*Baseline!$T10+Inputs!$E$9*Baseline!$Z10*Baseline!$AA10-Inputs!$E$13*E10*F10-Inputs!$E$14*L10*M10-Inputs!$E$15*S10*T10)-Inputs!$E$7)+1&lt;0,0,IF(AND((1-1/Inputs!$C$23)/(Inputs!$E$7-Inputs!$E$7/Inputs!$C$23)*((Inputs!$E$6*Baseline!$E10*Baseline!$F10+Inputs!$E$7*Baseline!$L10*Baseline!$M10+Inputs!$E$8*Baseline!$S10*Baseline!$T10+Inputs!$E$9*Baseline!$Z10*Baseline!$AA10-Inputs!$E$13*E10*F10-Inputs!$E$14*L10*M10-Inputs!$E$15*S10*T10)-Inputs!$E$7)+1&lt;1/Inputs!$C$23,(1-1/Inputs!$C$23)/(Inputs!$E$16-Inputs!$E$16/Inputs!$C$23)*((Inputs!$E$6*Baseline!$E10*Baseline!$F10+Inputs!$E$7*Baseline!$L10*Baseline!$M10+Inputs!$E$8*Baseline!$S10*Baseline!$T10+Inputs!$E$9*Baseline!$Z10*Baseline!$AA10-Inputs!$E$13*E10*F10-Inputs!$E$14*L10*M10-Inputs!$E$15*S10*T10)-Inputs!$E$16)+1&gt;0),1/Inputs!$C$23,IF((1-1/Inputs!$C$23)/(Inputs!$E$7-Inputs!$E$7/Inputs!$C$23)*((Inputs!$E$6*Baseline!$E10*Baseline!$F10+Inputs!$E$7*Baseline!$L10*Baseline!$M10+Inputs!$E$8*Baseline!$S10*Baseline!$T10+Inputs!$E$9*Baseline!$Z10*Baseline!$AA10-Inputs!$E$13*E10*F10-Inputs!$E$14*L10*M10-Inputs!$E$15*S10*T10)-Inputs!$E$7)+1&gt;=1,1,(1-1/Inputs!$C$23)/(Inputs!$E$16-Inputs!$E$16/Inputs!$C$23)*((Inputs!$E$6*Baseline!$E10*Baseline!$F10+Inputs!$E$7*Baseline!$L10*Baseline!$M10+Inputs!$E$8*Baseline!$S10*Baseline!$T10+Inputs!$E$9*Baseline!$Z10*Baseline!$AA10-Inputs!$E$13*E10*F10-Inputs!$E$14*L10*M10-Inputs!$E$15*S10*T10)-Inputs!$E$16)+1))))</f>
        <v>#DIV/0!</v>
      </c>
      <c r="AA10" s="46">
        <f>IFERROR(IF(((Baseline!E10*Baseline!C10*Baseline!F10*Inputs!$E$13+Baseline!L10*Baseline!M10*Inputs!$E$14*Baseline!C10+Baseline!T10*Baseline!S10*Baseline!C10*Inputs!$E$15+Baseline!AA10*Baseline!Z10*Baseline!C10*Inputs!$E$16)-Inputs!$E$13*E10*C10*F10-Inputs!$E$14*L10*M10*C10-Inputs!$E$15*T10*S10*C10)/(Inputs!$E$16*Z10*C10)&lt;1,((Baseline!E10*Baseline!C10*Baseline!F10*Inputs!$E$13+Baseline!L10*Baseline!M10*Inputs!$E$14*Baseline!C10+Baseline!T10*Baseline!S10*Baseline!C10*Inputs!$E$15+Baseline!AA10*Baseline!Z10*Baseline!C10*Inputs!$E$16)-Inputs!$E$13*E10*C10*F10-Inputs!$E$14*L10*M10*C10-Inputs!$E$15*T10*S10*C10)/(Inputs!$E$16*Z10*C10),1),0)</f>
        <v>0</v>
      </c>
      <c r="AB10" s="429">
        <f t="shared" si="11"/>
        <v>0</v>
      </c>
      <c r="AC10" s="424">
        <f>IFERROR(IF(Inputs!$C$28="No",INDEX('Proposed Efficiency'!$AU$29:$BD$49,MATCH(Proposed!$B10,'Proposed Efficiency'!$B$29:$B$49),MATCH(ROUND(Proposed!$Z10,3),'Proposed Efficiency'!$AU$4:$BD$4)),INDEX('Proposed Efficiency'!$AU$51:$BD$51,1,MATCH(ROUND(Z10,3),'Proposed Efficiency'!$AU$4:$BD$4))),0)</f>
        <v>0</v>
      </c>
      <c r="AD10" s="425">
        <f>IF(Y10=1,Inputs!$E$15*Z10/(AC10-'Radiation Losses'!S9-'Proposed Cycling Losses'!AM8),0)</f>
        <v>0</v>
      </c>
      <c r="AE10" s="430">
        <f t="shared" si="3"/>
        <v>0</v>
      </c>
    </row>
    <row r="11" spans="1:31">
      <c r="A11" s="435"/>
      <c r="B11" s="548">
        <v>10</v>
      </c>
      <c r="C11" s="81">
        <v>157</v>
      </c>
      <c r="D11" s="419">
        <f t="shared" si="4"/>
        <v>0</v>
      </c>
      <c r="E11" s="418" t="e">
        <f>IF(Inputs!$C$29="New",IF((1-1/Inputs!$C$33)/(Inputs!$E$6-Inputs!$E$6/Inputs!$C$33)*((Inputs!$E$6*Baseline!$E11*Baseline!$F11+Inputs!$E$7*Baseline!$L11*Baseline!$M11+Inputs!$E$8*Baseline!$S11*Baseline!$T11+Inputs!$E$9*Baseline!$Z11*Baseline!$AA11)-Inputs!$E$6)+1&gt;=1,1,IF((1-1/Inputs!$C$33)/(Inputs!$E$6-Inputs!$E$6/Inputs!$C$33)*((Inputs!$E$6*Baseline!$E11*Baseline!$F11+Inputs!$E$7*Baseline!$L11*Baseline!$M11+Inputs!$E$8*Baseline!$S11*Baseline!$T11+Inputs!$E$9*Baseline!$Z11*Baseline!$AA11)-Inputs!$E$6)+1&lt;0,0,IF(AND((1-1/Inputs!$C$33)/(Inputs!$E$6-Inputs!$E$6/Inputs!$C$33)*((Inputs!$E$6*Baseline!$E11*Baseline!$F11+Inputs!$E$7*Baseline!$L11*Baseline!$M11+Inputs!$E$8*Baseline!$S11*Baseline!$T11+Inputs!$E$9*Baseline!$Z11*Baseline!$AA11)-Inputs!$E$6)+1&lt;1/Inputs!$C$33,(1-1/Inputs!$C$33)/(Inputs!$E$6-Inputs!$E$6/Inputs!$C$33)*((Inputs!$E$6*Baseline!$E11*Baseline!$F11+Inputs!$E$7*Baseline!$L11*Baseline!$M11+Inputs!$E$8*Baseline!$S11*Baseline!$T11+Inputs!$E$9*Baseline!$Z11*Baseline!$AA11)-Inputs!$E$6)+1&gt;0),1/Inputs!$C$33,(1-1/Inputs!$C$33)/(Inputs!$E$13-Inputs!$E$13/Inputs!$C$33)*((Inputs!$E$6*Baseline!$E11*Baseline!$F11+Inputs!$E$7*Baseline!$L11*Baseline!$M11+Inputs!$E$8*Baseline!$S11*Baseline!$T11+Inputs!$E$9*Baseline!$Z11*Baseline!$AA11)-Inputs!$E$13)+1))),IF((1-1/Inputs!$C$33)/(Inputs!$E$6-Inputs!$E$6/Inputs!$C$33)*((Inputs!$E$6*Baseline!$E11*Baseline!$F11+Inputs!$E$7*Baseline!$L11*Baseline!$M11+Inputs!$E$8*Baseline!$S11*Baseline!$T11+Inputs!$E$9*Baseline!$Z11*Baseline!$AA11)-Inputs!$E$6)+1&gt;=1,1,IF((1-1/Inputs!$C$33)/(Inputs!$E$6-Inputs!$E$6/Inputs!$C$33)*((Inputs!$E$6*Baseline!$E11*Baseline!$F11+Inputs!$E$7*Baseline!$L11*Baseline!$M11+Inputs!$E$8*Baseline!$S11*Baseline!$T11+Inputs!$E$9*Baseline!$Z11*Baseline!$AA11)-Inputs!$E$6)+1&lt;0,0,IF(AND((1-1/Inputs!$C$33)/(Inputs!$E$6-Inputs!$E$6/Inputs!$C$33)*((Inputs!$E$6*Baseline!$E11*Baseline!$F11+Inputs!$E$7*Baseline!$L11*Baseline!$M11+Inputs!$E$8*Baseline!$S11*Baseline!$T11+Inputs!$E$9*Baseline!$Z11*Baseline!$AA11)-Inputs!$E$6)+1&lt;1/Inputs!$C$33,(1-1/Inputs!$C$33)/(Inputs!$E$6-Inputs!$E$6/Inputs!$C$33)*((Inputs!$E$6*Baseline!$E11*Baseline!$F11+Inputs!$E$7*Baseline!$L11*Baseline!$M11+Inputs!$E$8*Baseline!$S11*Baseline!$T11+Inputs!$E$9*Baseline!$Z11*Baseline!$AA11)-Inputs!$E$6)+1&gt;0),1/Inputs!$C$33,(1-1/Inputs!$C$33)/(Inputs!$E$13-Inputs!$E$13/Inputs!$C$33)*((Inputs!$E$6*Baseline!$E11*Baseline!$F11+Inputs!$E$7*Baseline!$L11*Baseline!$M11+Inputs!$E$8*Baseline!$S11*Baseline!$T11+Inputs!$E$9*Baseline!$Z11*Baseline!$AA11)-Inputs!$E$13)+1))))</f>
        <v>#DIV/0!</v>
      </c>
      <c r="F11" s="46" t="e">
        <f>IF((Baseline!E11*Baseline!C11*Baseline!F11*Inputs!$E$6+Baseline!L11*Baseline!M11*Inputs!$E$7*Baseline!C11+Baseline!T11*Baseline!S11*Baseline!C11*Inputs!$E$8+Baseline!AA11*Baseline!Z11*Baseline!C11*Inputs!$E$9)/(Inputs!$E$13*E11*C11)&lt;1,(Baseline!E11*Baseline!C11*Baseline!F11*Inputs!$E$6+Baseline!L11*Baseline!M11*Inputs!$E$7*Baseline!C11+Baseline!T11*Baseline!S11*Baseline!C11*Inputs!$E$8+Baseline!AA11*Baseline!Z11*Baseline!C11*Inputs!$E$9)/(Inputs!$E$13*E11*C11),1)</f>
        <v>#DIV/0!</v>
      </c>
      <c r="G11" s="422">
        <f t="shared" si="5"/>
        <v>0</v>
      </c>
      <c r="H11" s="424">
        <f>IFERROR(IF(Inputs!$C$25="No",INDEX('Proposed Efficiency'!$E$29:$N$49,MATCH(Proposed!$B11,'Proposed Efficiency'!$B$29:$B$49),MATCH(ROUND(Proposed!$E11,3),'Proposed Efficiency'!$E$4:$N$4)),INDEX('Proposed Efficiency'!$E$51:$N$51,1,MATCH(ROUND(E11,3),'Proposed Efficiency'!$E$4:$N$4,1))),0)</f>
        <v>0</v>
      </c>
      <c r="I11" s="425">
        <f>IF(D11=1,Inputs!$E$13*E11/(H11-'Radiation Losses'!M10-'Proposed Cycling Losses'!O9),0)</f>
        <v>0</v>
      </c>
      <c r="J11" s="426">
        <f t="shared" si="0"/>
        <v>0</v>
      </c>
      <c r="K11" s="419">
        <f t="shared" si="6"/>
        <v>0</v>
      </c>
      <c r="L11" s="418" t="e">
        <f>IF(Inputs!$C$30="New",IF((1-1/Inputs!$C$34)/(Inputs!$E$7-Inputs!$E$7/Inputs!$C$34)*((Inputs!$E$6*Baseline!$E11*Baseline!$F11+Inputs!$E$7*Baseline!$L11*Baseline!$M11+Inputs!$E$8*Baseline!$S11*Baseline!$T11+Inputs!$E$9*Baseline!$Z11*Baseline!$AA11-Inputs!$E$13*E11*F11)-Inputs!$E$7)+1&lt;0,0,IF(AND((1-1/Inputs!$C$34)/(Inputs!$E$7-Inputs!$E$7/Inputs!$C$34)*((Inputs!$E$6*Baseline!$E11*Baseline!$F11+Inputs!$E$7*Baseline!$L11*Baseline!$M11+Inputs!$E$8*Baseline!$S11*Baseline!$T11+Inputs!$E$9*Baseline!$Z11*Baseline!$AA11-Inputs!$E$13*E11*F11)-Inputs!$E$7)+1&lt;1/Inputs!$C$34,(1-1/Inputs!$C$34)/(Inputs!$E$7-Inputs!$E$7/Inputs!$C$34)*((Inputs!$E$6*Baseline!$E11*Baseline!$F11+Inputs!$E$7*Baseline!$L11*Baseline!$M11+Inputs!$E$8*Baseline!$S11*Baseline!$T11+Inputs!$E$9*Baseline!$Z11*Baseline!$AA11-Inputs!$E$13*E11*F11)-Inputs!$E$7)+1&gt;0),1/Inputs!$C$34,IF((1-1/Inputs!$C$34)/(Inputs!$E$7-Inputs!$E$7/Inputs!$C$34)*((Inputs!$E$6*Baseline!$E11*Baseline!$F11+Inputs!$E$7*Baseline!$L11*Baseline!$M11+Inputs!$E$8*Baseline!$S11*Baseline!$T11+Inputs!$E$9*Baseline!$Z11*Baseline!$AA11-Inputs!$E$13*E11*F11)-Inputs!$E$7)+1&gt;=1,1,(1-1/Inputs!$C$34)/(Inputs!$E$14-Inputs!$E$14/Inputs!$C$34)*((Inputs!$E$6*Baseline!$E11*Baseline!$F11+Inputs!$E$7*Baseline!$L11*Baseline!$M11+Inputs!$E$8*Baseline!$S11*Baseline!$T11+Inputs!$E$9*Baseline!$Z11*Baseline!$AA11-Inputs!$E$13*E11*F11)-Inputs!$E$14)+1))),IF((1-1/Inputs!$C$21)/(Inputs!$E$7-Inputs!$E$7/Inputs!$C$21)*((Inputs!$E$6*Baseline!$E11*Baseline!$F11+Inputs!$E$7*Baseline!$L11*Baseline!$M11+Inputs!$E$8*Baseline!$S11*Baseline!$T11+Inputs!$E$9*Baseline!$Z11*Baseline!$AA11-Inputs!$E$13*E11*F11)-Inputs!$E$7)+1&lt;0,0,IF(AND((1-1/Inputs!$C$21)/(Inputs!$E$7-Inputs!$E$7/Inputs!$C$21)*((Inputs!$E$6*Baseline!$E11*Baseline!$F11+Inputs!$E$7*Baseline!$L11*Baseline!$M11+Inputs!$E$8*Baseline!$S11*Baseline!$T11+Inputs!$E$9*Baseline!$Z11*Baseline!$AA11-Inputs!$E$13*E11*F11)-Inputs!$E$7)+1&lt;1/Inputs!$C$21,(1-1/Inputs!$C$21)/(Inputs!$E$14-Inputs!$E$14/Inputs!$C$21)*((Inputs!$E$6*Baseline!$E11*Baseline!$F11+Inputs!$E$7*Baseline!$L11*Baseline!$M11+Inputs!$E$8*Baseline!$S11*Baseline!$T11+Inputs!$E$9*Baseline!$Z11*Baseline!$AA11-Inputs!$E$13*E11*F11)-Inputs!$E$14)+1&gt;0),1/Inputs!$C$21,IF((1-1/Inputs!$C$21)/(Inputs!$E$7-Inputs!$E$7/Inputs!$C$21)*((Inputs!$E$6*Baseline!$E11*Baseline!$F11+Inputs!$E$7*Baseline!$L11*Baseline!$M11+Inputs!$E$8*Baseline!$S11*Baseline!$T11+Inputs!$E$9*Baseline!$Z11*Baseline!$AA11-Inputs!$E$13*E11*F11)-Inputs!$E$7)+1&gt;=1,1,(1-1/Inputs!$C$21)/(Inputs!$E$14-Inputs!$E$14/Inputs!$C$21)*((Inputs!$E$6*Baseline!$E11*Baseline!$F11+Inputs!$E$7*Baseline!$L11*Baseline!$M11+Inputs!$E$8*Baseline!$S11*Baseline!$T11+Inputs!$E$9*Baseline!$Z11*Baseline!$AA11-Inputs!$E$13*E11*F11)-Inputs!$E$14)+1))))</f>
        <v>#DIV/0!</v>
      </c>
      <c r="M11" s="46">
        <f>IFERROR(IF(((Baseline!E11*Baseline!C11*Baseline!F11*Inputs!$E$13+Baseline!L11*Baseline!M11*Inputs!$E$14*Baseline!C11+Baseline!T11*Baseline!S11*Baseline!C11*Inputs!$E$15+Baseline!AA11*Baseline!Z11*Baseline!C11*Inputs!$E$16)-Inputs!$E$13*E11*C11*F11)/(Inputs!$E$13*L11*C11)&lt;1,((Baseline!E11*Baseline!C11*Baseline!F11*Inputs!$E$13+Baseline!L11*Baseline!M11*Inputs!$E$14*Baseline!C11+Baseline!T11*Baseline!S11*Baseline!C11*Inputs!$E$15+Baseline!AA11*Baseline!Z11*Baseline!C11*Inputs!$E$16)-Inputs!$E$14*E11*C11*F11)/(Inputs!$E$13*L11*C11),1),0)</f>
        <v>0</v>
      </c>
      <c r="N11" s="422">
        <f t="shared" si="7"/>
        <v>0</v>
      </c>
      <c r="O11" s="424">
        <f>IFERROR(IF(Inputs!$C$26="No",INDEX('Proposed Efficiency'!$S$29:$AB$49,MATCH(Proposed!$B11,'Proposed Efficiency'!$B$29:$B$49),MATCH(ROUND(Proposed!$L11,3),'Proposed Efficiency'!$S$4:$AB$4)),INDEX('Proposed Efficiency'!$S$51:$AB$51,1,MATCH(ROUND(L11,3),'Proposed Efficiency'!$S$4:$AB$4))),0)</f>
        <v>0</v>
      </c>
      <c r="P11" s="425">
        <f>IF(K11=1,Inputs!$E$14*L11/(O11-'Radiation Losses'!O10-'Proposed Cycling Losses'!W9),0)</f>
        <v>0</v>
      </c>
      <c r="Q11" s="426">
        <f t="shared" si="1"/>
        <v>0</v>
      </c>
      <c r="R11" s="419">
        <f t="shared" si="8"/>
        <v>0</v>
      </c>
      <c r="S11" s="418" t="e">
        <f>IF(Inputs!$C$31="New",IF((1-1/Inputs!$C$35)/(Inputs!$E$8-Inputs!$E$8/Inputs!$C$35)*((Inputs!$E$6*Baseline!$E11*Baseline!$F11+Inputs!$E$7*Baseline!$L11*Baseline!$M11+Inputs!$E$8*Baseline!$S11*Baseline!$T11+Inputs!$E$9*Baseline!$Z11*Baseline!$AA11-Inputs!$E$13*E11*F11-Inputs!$E$14*L11*M11)-Inputs!$E$8)+1&lt;0,0,IF(AND((1-1/Inputs!$C$35)/(Inputs!$E$8-Inputs!$E$8/Inputs!$C$35)*((Inputs!$E$6*Baseline!$E11*Baseline!$F11+Inputs!$E$7*Baseline!$L11*Baseline!$M11+Inputs!$E$8*Baseline!$S11*Baseline!$T11+Inputs!$E$9*Baseline!$Z11*Baseline!$AA11-Inputs!$E$13*E11*F11-Inputs!$E$14*L11*M11)-Inputs!$E$8)+1&lt;1/Inputs!$C$35,(1-1/Inputs!$C$35)/(Inputs!$E$8-Inputs!$E$8/Inputs!$C$35)*((Inputs!$E$6*Baseline!$E11*Baseline!$F11+Inputs!$E$7*Baseline!$L11*Baseline!$M11+Inputs!$E$8*Baseline!$S11*Baseline!$T11+Inputs!$E$9*Baseline!$Z11*Baseline!$AA11-Inputs!$E$13*E11*F11-Inputs!$E$14*L11*M11)-Inputs!$E$7)+1&gt;0),1/Inputs!$C$35,IF((1-1/Inputs!$C$35)/(Inputs!$E$8-Inputs!$E$8/Inputs!$C$35)*((Inputs!$E$6*Baseline!$E11*Baseline!$F11+Inputs!$E$7*Baseline!$L11*Baseline!$M11+Inputs!$E$8*Baseline!$S11*Baseline!$T11+Inputs!$E$9*Baseline!$Z11*Baseline!$AA11-Inputs!$E$13*E11*F11-Inputs!$E$14*L11*M11)-Inputs!$E$8)+1&gt;=1,1,(1-1/Inputs!$C$35)/(Inputs!$E$15-Inputs!$E$15/Inputs!$C$35)*((Inputs!$E$6*Baseline!$E11*Baseline!$F11+Inputs!$E$7*Baseline!$L11*Baseline!$M11+Inputs!$E$8*Baseline!$S11*Baseline!$T11+Inputs!$E$9*Baseline!$Z11*Baseline!$AA11-Inputs!$E$13*E11*F11-Inputs!$E$14*L11*M11)-Inputs!$E$15)+1))),IF((1-1/Inputs!$C$22)/(Inputs!$E$8-Inputs!$E$8/Inputs!$C$22)*((Inputs!$E$6*Baseline!$E11*Baseline!$F11+Inputs!$E$7*Baseline!$L11*Baseline!$M11+Inputs!$E$8*Baseline!$S11*Baseline!$T11+Inputs!$E$9*Baseline!$Z11*Baseline!$AA11-Inputs!$E$13*E11*F11-Inputs!$E$14*L11*M11)-Inputs!$E$8)+1&lt;0,0,IF(AND((1-1/Inputs!$C$22)/(Inputs!$E$8-Inputs!$E$8/Inputs!$C$22)*((Inputs!$E$6*Baseline!$E11*Baseline!$F11+Inputs!$E$7*Baseline!$L11*Baseline!$M11+Inputs!$E$8*Baseline!$S11*Baseline!$T11+Inputs!$E$9*Baseline!$Z11*Baseline!$AA11-Inputs!$E$13*E11*F11-Inputs!$E$14*L11*M11)-Inputs!$E$8)+1&lt;1/Inputs!$C$22,(1-1/Inputs!$C$22)/(Inputs!$E$15-Inputs!$E$15/Inputs!$C$22)*((Inputs!$E$6*Baseline!$E11*Baseline!$F11+Inputs!$E$7*Baseline!$L11*Baseline!$M11+Inputs!$E$8*Baseline!$S11*Baseline!$T11+Inputs!$E$9*Baseline!$Z11*Baseline!$AA11-Inputs!$E$13*E11*F11-Inputs!$E$14*L11*M11)-Inputs!$E$15)+1&gt;0),1/Inputs!$C$22,IF((1-1/Inputs!$C$22)/(Inputs!$E$8-Inputs!$E$8/Inputs!$C$22)*((Inputs!$E$6*Baseline!$E11*Baseline!$F11+Inputs!$E$7*Baseline!$L11*Baseline!$M11+Inputs!$E$8*Baseline!$S11*Baseline!$T11+Inputs!$E$9*Baseline!$Z11*Baseline!$AA11-Inputs!$E$13*E11*F11-Inputs!$E$14*L11*M11)-Inputs!$E$8)+1&gt;=1,1,(1-1/Inputs!$C$22)/(Inputs!$E$15-Inputs!$E$15/Inputs!$C$22)*((Inputs!$E$6*Baseline!$E11*Baseline!$F11+Inputs!$E$7*Baseline!$L11*Baseline!$M11+Inputs!$E$8*Baseline!$S11*Baseline!$T11+Inputs!$E$9*Baseline!$Z11*Baseline!$AA11-Inputs!$E$13*E11*F11-Inputs!$E$14*L11*M11)-Inputs!$E$15)+1))))</f>
        <v>#DIV/0!</v>
      </c>
      <c r="T11" s="46">
        <f>IFERROR(IF(((Baseline!E11*Baseline!C11*Baseline!F11*Inputs!$E$13+Baseline!L11*Baseline!M11*Inputs!$E$14*Baseline!C11+Baseline!T11*Baseline!S11*Baseline!C11*Inputs!$E$15+Baseline!AA11*Baseline!Z11*Baseline!C11*Inputs!$E$16)-Inputs!$E$13*E11*C11*F11-Inputs!$E$14*L11*M11*C11)/(Inputs!$E$15*S11*C11)&lt;1,((Baseline!E11*Baseline!C11*Baseline!F11*Inputs!$E$13+Baseline!L11*Baseline!M11*Inputs!$E$14*Baseline!C11+Baseline!T11*Baseline!S11*Baseline!C11*Inputs!$E$15+Baseline!AA11*Baseline!Z11*Baseline!C11*Inputs!$E$16)-Inputs!$E$13*E11*C11*F11-Inputs!$E$14*L11*M11*C11)/(Inputs!$E$15*S11*C11),1),0)</f>
        <v>0</v>
      </c>
      <c r="U11" s="429">
        <f t="shared" si="9"/>
        <v>0</v>
      </c>
      <c r="V11" s="424">
        <f>IFERROR(IF(Inputs!$C$27="No",INDEX('Proposed Efficiency'!$AG$29:$AP$49,MATCH(B11,'Proposed Efficiency'!$B$29:$B$49),MATCH(ROUND(S11,3),'Proposed Efficiency'!$AG$4:$AI$4)),INDEX('Proposed Efficiency'!$AG$51:$AP$51,1,MATCH(ROUND(S11,3),'Proposed Efficiency'!$AG$4:$AP$4))),0)</f>
        <v>0</v>
      </c>
      <c r="W11" s="425">
        <f>IF(R11=1,Inputs!$E$15*S11/(V11-'Radiation Losses'!Q10-'Proposed Cycling Losses'!AE9),0)</f>
        <v>0</v>
      </c>
      <c r="X11" s="430">
        <f t="shared" si="2"/>
        <v>0</v>
      </c>
      <c r="Y11" s="419">
        <f t="shared" si="10"/>
        <v>0</v>
      </c>
      <c r="Z11" s="432" t="e">
        <f>IF(Inputs!$C$32="New",IF((1-1/Inputs!$C$34)/(Inputs!$E$7-Inputs!$E$7/Inputs!$C$34)*((Inputs!$E$6*Baseline!$E11*Baseline!$F11+Inputs!$E$7*Baseline!$L11*Baseline!$M11+Inputs!$E$8*Baseline!$S11*Baseline!$T11+Inputs!$E$9*Baseline!$Z11*Baseline!$AA11-Inputs!$E$13*E11*F11-Inputs!$E$14*L11*M11-Inputs!$E$15*S11*T11)-Inputs!$E$7)+1&lt;0,0,IF(AND((1-1/Inputs!$C$34)/(Inputs!$E$7-Inputs!$E$7/Inputs!$C$34)*((Inputs!$E$6*Baseline!$E11*Baseline!$F11+Inputs!$E$7*Baseline!$L11*Baseline!$M11+Inputs!$E$8*Baseline!$S11*Baseline!$T11+Inputs!$E$9*Baseline!$Z11*Baseline!$AA11-Inputs!$E$13*E11*F11-Inputs!$E$14*L11*M11-Inputs!$E$15*S11*T11)-Inputs!$E$7)+1&lt;1/Inputs!$C$34,(1-1/Inputs!$C$34)/(Inputs!$E$7-Inputs!$E$7/Inputs!$C$34)*((Inputs!$E$6*Baseline!$E11*Baseline!$F11+Inputs!$E$7*Baseline!$L11*Baseline!$M11+Inputs!$E$8*Baseline!$S11*Baseline!$T11+Inputs!$E$9*Baseline!$Z11*Baseline!$AA11-Inputs!$E$13*E11*F11-Inputs!$E$14*L11*M11-Inputs!$E$15*S11*T11)-Inputs!$E$7)+1&gt;0),1/Inputs!$C$34,IF((1-1/Inputs!$C$34)/(Inputs!$E$7-Inputs!$E$7/Inputs!$C$34)*((Inputs!$E$6*Baseline!$E11*Baseline!$F11+Inputs!$E$7*Baseline!$L11*Baseline!$M11+Inputs!$E$8*Baseline!$S11*Baseline!$T11+Inputs!$E$9*Baseline!$Z11*Baseline!$AA11-Inputs!$E$13*E11*F11-Inputs!$E$14*L11*M11-Inputs!$E$15*S11*T11)-Inputs!$E$7)+1&gt;=1,1,(1-1/Inputs!$C$34)/(Inputs!$E$16-Inputs!$E$16/Inputs!$C$34)*((Inputs!$E$6*Baseline!$E11*Baseline!$F11+Inputs!$E$7*Baseline!$L11*Baseline!$M11+Inputs!$E$8*Baseline!$S11*Baseline!$T11+Inputs!$E$9*Baseline!$Z11*Baseline!$AA11-Inputs!$E$13*E11*F11-Inputs!$E$14*L11*M11-Inputs!$E$15*S11*T11)-Inputs!$E$16)+1))),IF((1-1/Inputs!$C$23)/(Inputs!$E$7-Inputs!$E$7/Inputs!$C$23)*((Inputs!$E$6*Baseline!$E11*Baseline!$F11+Inputs!$E$7*Baseline!$L11*Baseline!$M11+Inputs!$E$8*Baseline!$S11*Baseline!$T11+Inputs!$E$9*Baseline!$Z11*Baseline!$AA11-Inputs!$E$13*E11*F11-Inputs!$E$14*L11*M11-Inputs!$E$15*S11*T11)-Inputs!$E$7)+1&lt;0,0,IF(AND((1-1/Inputs!$C$23)/(Inputs!$E$7-Inputs!$E$7/Inputs!$C$23)*((Inputs!$E$6*Baseline!$E11*Baseline!$F11+Inputs!$E$7*Baseline!$L11*Baseline!$M11+Inputs!$E$8*Baseline!$S11*Baseline!$T11+Inputs!$E$9*Baseline!$Z11*Baseline!$AA11-Inputs!$E$13*E11*F11-Inputs!$E$14*L11*M11-Inputs!$E$15*S11*T11)-Inputs!$E$7)+1&lt;1/Inputs!$C$23,(1-1/Inputs!$C$23)/(Inputs!$E$16-Inputs!$E$16/Inputs!$C$23)*((Inputs!$E$6*Baseline!$E11*Baseline!$F11+Inputs!$E$7*Baseline!$L11*Baseline!$M11+Inputs!$E$8*Baseline!$S11*Baseline!$T11+Inputs!$E$9*Baseline!$Z11*Baseline!$AA11-Inputs!$E$13*E11*F11-Inputs!$E$14*L11*M11-Inputs!$E$15*S11*T11)-Inputs!$E$16)+1&gt;0),1/Inputs!$C$23,IF((1-1/Inputs!$C$23)/(Inputs!$E$7-Inputs!$E$7/Inputs!$C$23)*((Inputs!$E$6*Baseline!$E11*Baseline!$F11+Inputs!$E$7*Baseline!$L11*Baseline!$M11+Inputs!$E$8*Baseline!$S11*Baseline!$T11+Inputs!$E$9*Baseline!$Z11*Baseline!$AA11-Inputs!$E$13*E11*F11-Inputs!$E$14*L11*M11-Inputs!$E$15*S11*T11)-Inputs!$E$7)+1&gt;=1,1,(1-1/Inputs!$C$23)/(Inputs!$E$16-Inputs!$E$16/Inputs!$C$23)*((Inputs!$E$6*Baseline!$E11*Baseline!$F11+Inputs!$E$7*Baseline!$L11*Baseline!$M11+Inputs!$E$8*Baseline!$S11*Baseline!$T11+Inputs!$E$9*Baseline!$Z11*Baseline!$AA11-Inputs!$E$13*E11*F11-Inputs!$E$14*L11*M11-Inputs!$E$15*S11*T11)-Inputs!$E$16)+1))))</f>
        <v>#DIV/0!</v>
      </c>
      <c r="AA11" s="46">
        <f>IFERROR(IF(((Baseline!E11*Baseline!C11*Baseline!F11*Inputs!$E$13+Baseline!L11*Baseline!M11*Inputs!$E$14*Baseline!C11+Baseline!T11*Baseline!S11*Baseline!C11*Inputs!$E$15+Baseline!AA11*Baseline!Z11*Baseline!C11*Inputs!$E$16)-Inputs!$E$13*E11*C11*F11-Inputs!$E$14*L11*M11*C11-Inputs!$E$15*T11*S11*C11)/(Inputs!$E$16*Z11*C11)&lt;1,((Baseline!E11*Baseline!C11*Baseline!F11*Inputs!$E$13+Baseline!L11*Baseline!M11*Inputs!$E$14*Baseline!C11+Baseline!T11*Baseline!S11*Baseline!C11*Inputs!$E$15+Baseline!AA11*Baseline!Z11*Baseline!C11*Inputs!$E$16)-Inputs!$E$13*E11*C11*F11-Inputs!$E$14*L11*M11*C11-Inputs!$E$15*T11*S11*C11)/(Inputs!$E$16*Z11*C11),1),0)</f>
        <v>0</v>
      </c>
      <c r="AB11" s="429">
        <f t="shared" si="11"/>
        <v>0</v>
      </c>
      <c r="AC11" s="424">
        <f>IFERROR(IF(Inputs!$C$28="No",INDEX('Proposed Efficiency'!$AU$29:$BD$49,MATCH(Proposed!$B11,'Proposed Efficiency'!$B$29:$B$49),MATCH(ROUND(Proposed!$Z11,3),'Proposed Efficiency'!$AU$4:$BD$4)),INDEX('Proposed Efficiency'!$AU$51:$BD$51,1,MATCH(ROUND(Z11,3),'Proposed Efficiency'!$AU$4:$BD$4))),0)</f>
        <v>0</v>
      </c>
      <c r="AD11" s="425">
        <f>IF(Y11=1,Inputs!$E$15*Z11/(AC11-'Radiation Losses'!S10-'Proposed Cycling Losses'!AM9),0)</f>
        <v>0</v>
      </c>
      <c r="AE11" s="430">
        <f t="shared" si="3"/>
        <v>0</v>
      </c>
    </row>
    <row r="12" spans="1:31">
      <c r="A12" s="441"/>
      <c r="B12" s="548">
        <v>15</v>
      </c>
      <c r="C12" s="81">
        <v>382</v>
      </c>
      <c r="D12" s="419">
        <f t="shared" si="4"/>
        <v>0</v>
      </c>
      <c r="E12" s="418" t="e">
        <f>IF(Inputs!$C$29="New",IF((1-1/Inputs!$C$33)/(Inputs!$E$6-Inputs!$E$6/Inputs!$C$33)*((Inputs!$E$6*Baseline!$E12*Baseline!$F12+Inputs!$E$7*Baseline!$L12*Baseline!$M12+Inputs!$E$8*Baseline!$S12*Baseline!$T12+Inputs!$E$9*Baseline!$Z12*Baseline!$AA12)-Inputs!$E$6)+1&gt;=1,1,IF((1-1/Inputs!$C$33)/(Inputs!$E$6-Inputs!$E$6/Inputs!$C$33)*((Inputs!$E$6*Baseline!$E12*Baseline!$F12+Inputs!$E$7*Baseline!$L12*Baseline!$M12+Inputs!$E$8*Baseline!$S12*Baseline!$T12+Inputs!$E$9*Baseline!$Z12*Baseline!$AA12)-Inputs!$E$6)+1&lt;0,0,IF(AND((1-1/Inputs!$C$33)/(Inputs!$E$6-Inputs!$E$6/Inputs!$C$33)*((Inputs!$E$6*Baseline!$E12*Baseline!$F12+Inputs!$E$7*Baseline!$L12*Baseline!$M12+Inputs!$E$8*Baseline!$S12*Baseline!$T12+Inputs!$E$9*Baseline!$Z12*Baseline!$AA12)-Inputs!$E$6)+1&lt;1/Inputs!$C$33,(1-1/Inputs!$C$33)/(Inputs!$E$6-Inputs!$E$6/Inputs!$C$33)*((Inputs!$E$6*Baseline!$E12*Baseline!$F12+Inputs!$E$7*Baseline!$L12*Baseline!$M12+Inputs!$E$8*Baseline!$S12*Baseline!$T12+Inputs!$E$9*Baseline!$Z12*Baseline!$AA12)-Inputs!$E$6)+1&gt;0),1/Inputs!$C$33,(1-1/Inputs!$C$33)/(Inputs!$E$13-Inputs!$E$13/Inputs!$C$33)*((Inputs!$E$6*Baseline!$E12*Baseline!$F12+Inputs!$E$7*Baseline!$L12*Baseline!$M12+Inputs!$E$8*Baseline!$S12*Baseline!$T12+Inputs!$E$9*Baseline!$Z12*Baseline!$AA12)-Inputs!$E$13)+1))),IF((1-1/Inputs!$C$33)/(Inputs!$E$6-Inputs!$E$6/Inputs!$C$33)*((Inputs!$E$6*Baseline!$E12*Baseline!$F12+Inputs!$E$7*Baseline!$L12*Baseline!$M12+Inputs!$E$8*Baseline!$S12*Baseline!$T12+Inputs!$E$9*Baseline!$Z12*Baseline!$AA12)-Inputs!$E$6)+1&gt;=1,1,IF((1-1/Inputs!$C$33)/(Inputs!$E$6-Inputs!$E$6/Inputs!$C$33)*((Inputs!$E$6*Baseline!$E12*Baseline!$F12+Inputs!$E$7*Baseline!$L12*Baseline!$M12+Inputs!$E$8*Baseline!$S12*Baseline!$T12+Inputs!$E$9*Baseline!$Z12*Baseline!$AA12)-Inputs!$E$6)+1&lt;0,0,IF(AND((1-1/Inputs!$C$33)/(Inputs!$E$6-Inputs!$E$6/Inputs!$C$33)*((Inputs!$E$6*Baseline!$E12*Baseline!$F12+Inputs!$E$7*Baseline!$L12*Baseline!$M12+Inputs!$E$8*Baseline!$S12*Baseline!$T12+Inputs!$E$9*Baseline!$Z12*Baseline!$AA12)-Inputs!$E$6)+1&lt;1/Inputs!$C$33,(1-1/Inputs!$C$33)/(Inputs!$E$6-Inputs!$E$6/Inputs!$C$33)*((Inputs!$E$6*Baseline!$E12*Baseline!$F12+Inputs!$E$7*Baseline!$L12*Baseline!$M12+Inputs!$E$8*Baseline!$S12*Baseline!$T12+Inputs!$E$9*Baseline!$Z12*Baseline!$AA12)-Inputs!$E$6)+1&gt;0),1/Inputs!$C$33,(1-1/Inputs!$C$33)/(Inputs!$E$13-Inputs!$E$13/Inputs!$C$33)*((Inputs!$E$6*Baseline!$E12*Baseline!$F12+Inputs!$E$7*Baseline!$L12*Baseline!$M12+Inputs!$E$8*Baseline!$S12*Baseline!$T12+Inputs!$E$9*Baseline!$Z12*Baseline!$AA12)-Inputs!$E$13)+1))))</f>
        <v>#DIV/0!</v>
      </c>
      <c r="F12" s="46" t="e">
        <f>IF((Baseline!E12*Baseline!C12*Baseline!F12*Inputs!$E$6+Baseline!L12*Baseline!M12*Inputs!$E$7*Baseline!C12+Baseline!T12*Baseline!S12*Baseline!C12*Inputs!$E$8+Baseline!AA12*Baseline!Z12*Baseline!C12*Inputs!$E$9)/(Inputs!$E$13*E12*C12)&lt;1,(Baseline!E12*Baseline!C12*Baseline!F12*Inputs!$E$6+Baseline!L12*Baseline!M12*Inputs!$E$7*Baseline!C12+Baseline!T12*Baseline!S12*Baseline!C12*Inputs!$E$8+Baseline!AA12*Baseline!Z12*Baseline!C12*Inputs!$E$9)/(Inputs!$E$13*E12*C12),1)</f>
        <v>#DIV/0!</v>
      </c>
      <c r="G12" s="422">
        <f t="shared" si="5"/>
        <v>0</v>
      </c>
      <c r="H12" s="424">
        <f>IFERROR(IF(Inputs!$C$25="No",INDEX('Proposed Efficiency'!$E$29:$N$49,MATCH(Proposed!$B12,'Proposed Efficiency'!$B$29:$B$49),MATCH(ROUND(Proposed!$E12,3),'Proposed Efficiency'!$E$4:$N$4)),INDEX('Proposed Efficiency'!$E$51:$N$51,1,MATCH(ROUND(E12,3),'Proposed Efficiency'!$E$4:$N$4,1))),0)</f>
        <v>0</v>
      </c>
      <c r="I12" s="425">
        <f>IF(D12=1,Inputs!$E$13*E12/(H12-'Radiation Losses'!M11-'Proposed Cycling Losses'!O10),0)</f>
        <v>0</v>
      </c>
      <c r="J12" s="426">
        <f t="shared" si="0"/>
        <v>0</v>
      </c>
      <c r="K12" s="419">
        <f t="shared" si="6"/>
        <v>0</v>
      </c>
      <c r="L12" s="418" t="e">
        <f>IF(Inputs!$C$30="New",IF((1-1/Inputs!$C$34)/(Inputs!$E$7-Inputs!$E$7/Inputs!$C$34)*((Inputs!$E$6*Baseline!$E12*Baseline!$F12+Inputs!$E$7*Baseline!$L12*Baseline!$M12+Inputs!$E$8*Baseline!$S12*Baseline!$T12+Inputs!$E$9*Baseline!$Z12*Baseline!$AA12-Inputs!$E$13*E12*F12)-Inputs!$E$7)+1&lt;0,0,IF(AND((1-1/Inputs!$C$34)/(Inputs!$E$7-Inputs!$E$7/Inputs!$C$34)*((Inputs!$E$6*Baseline!$E12*Baseline!$F12+Inputs!$E$7*Baseline!$L12*Baseline!$M12+Inputs!$E$8*Baseline!$S12*Baseline!$T12+Inputs!$E$9*Baseline!$Z12*Baseline!$AA12-Inputs!$E$13*E12*F12)-Inputs!$E$7)+1&lt;1/Inputs!$C$34,(1-1/Inputs!$C$34)/(Inputs!$E$7-Inputs!$E$7/Inputs!$C$34)*((Inputs!$E$6*Baseline!$E12*Baseline!$F12+Inputs!$E$7*Baseline!$L12*Baseline!$M12+Inputs!$E$8*Baseline!$S12*Baseline!$T12+Inputs!$E$9*Baseline!$Z12*Baseline!$AA12-Inputs!$E$13*E12*F12)-Inputs!$E$7)+1&gt;0),1/Inputs!$C$34,IF((1-1/Inputs!$C$34)/(Inputs!$E$7-Inputs!$E$7/Inputs!$C$34)*((Inputs!$E$6*Baseline!$E12*Baseline!$F12+Inputs!$E$7*Baseline!$L12*Baseline!$M12+Inputs!$E$8*Baseline!$S12*Baseline!$T12+Inputs!$E$9*Baseline!$Z12*Baseline!$AA12-Inputs!$E$13*E12*F12)-Inputs!$E$7)+1&gt;=1,1,(1-1/Inputs!$C$34)/(Inputs!$E$14-Inputs!$E$14/Inputs!$C$34)*((Inputs!$E$6*Baseline!$E12*Baseline!$F12+Inputs!$E$7*Baseline!$L12*Baseline!$M12+Inputs!$E$8*Baseline!$S12*Baseline!$T12+Inputs!$E$9*Baseline!$Z12*Baseline!$AA12-Inputs!$E$13*E12*F12)-Inputs!$E$14)+1))),IF((1-1/Inputs!$C$21)/(Inputs!$E$7-Inputs!$E$7/Inputs!$C$21)*((Inputs!$E$6*Baseline!$E12*Baseline!$F12+Inputs!$E$7*Baseline!$L12*Baseline!$M12+Inputs!$E$8*Baseline!$S12*Baseline!$T12+Inputs!$E$9*Baseline!$Z12*Baseline!$AA12-Inputs!$E$13*E12*F12)-Inputs!$E$7)+1&lt;0,0,IF(AND((1-1/Inputs!$C$21)/(Inputs!$E$7-Inputs!$E$7/Inputs!$C$21)*((Inputs!$E$6*Baseline!$E12*Baseline!$F12+Inputs!$E$7*Baseline!$L12*Baseline!$M12+Inputs!$E$8*Baseline!$S12*Baseline!$T12+Inputs!$E$9*Baseline!$Z12*Baseline!$AA12-Inputs!$E$13*E12*F12)-Inputs!$E$7)+1&lt;1/Inputs!$C$21,(1-1/Inputs!$C$21)/(Inputs!$E$14-Inputs!$E$14/Inputs!$C$21)*((Inputs!$E$6*Baseline!$E12*Baseline!$F12+Inputs!$E$7*Baseline!$L12*Baseline!$M12+Inputs!$E$8*Baseline!$S12*Baseline!$T12+Inputs!$E$9*Baseline!$Z12*Baseline!$AA12-Inputs!$E$13*E12*F12)-Inputs!$E$14)+1&gt;0),1/Inputs!$C$21,IF((1-1/Inputs!$C$21)/(Inputs!$E$7-Inputs!$E$7/Inputs!$C$21)*((Inputs!$E$6*Baseline!$E12*Baseline!$F12+Inputs!$E$7*Baseline!$L12*Baseline!$M12+Inputs!$E$8*Baseline!$S12*Baseline!$T12+Inputs!$E$9*Baseline!$Z12*Baseline!$AA12-Inputs!$E$13*E12*F12)-Inputs!$E$7)+1&gt;=1,1,(1-1/Inputs!$C$21)/(Inputs!$E$14-Inputs!$E$14/Inputs!$C$21)*((Inputs!$E$6*Baseline!$E12*Baseline!$F12+Inputs!$E$7*Baseline!$L12*Baseline!$M12+Inputs!$E$8*Baseline!$S12*Baseline!$T12+Inputs!$E$9*Baseline!$Z12*Baseline!$AA12-Inputs!$E$13*E12*F12)-Inputs!$E$14)+1))))</f>
        <v>#DIV/0!</v>
      </c>
      <c r="M12" s="46">
        <f>IFERROR(IF(((Baseline!E12*Baseline!C12*Baseline!F12*Inputs!$E$13+Baseline!L12*Baseline!M12*Inputs!$E$14*Baseline!C12+Baseline!T12*Baseline!S12*Baseline!C12*Inputs!$E$15+Baseline!AA12*Baseline!Z12*Baseline!C12*Inputs!$E$16)-Inputs!$E$13*E12*C12*F12)/(Inputs!$E$13*L12*C12)&lt;1,((Baseline!E12*Baseline!C12*Baseline!F12*Inputs!$E$13+Baseline!L12*Baseline!M12*Inputs!$E$14*Baseline!C12+Baseline!T12*Baseline!S12*Baseline!C12*Inputs!$E$15+Baseline!AA12*Baseline!Z12*Baseline!C12*Inputs!$E$16)-Inputs!$E$14*E12*C12*F12)/(Inputs!$E$13*L12*C12),1),0)</f>
        <v>0</v>
      </c>
      <c r="N12" s="422">
        <f t="shared" si="7"/>
        <v>0</v>
      </c>
      <c r="O12" s="424">
        <f>IFERROR(IF(Inputs!$C$26="No",INDEX('Proposed Efficiency'!$S$29:$AB$49,MATCH(Proposed!$B12,'Proposed Efficiency'!$B$29:$B$49),MATCH(ROUND(Proposed!$L12,3),'Proposed Efficiency'!$S$4:$AB$4)),INDEX('Proposed Efficiency'!$S$51:$AB$51,1,MATCH(ROUND(L12,3),'Proposed Efficiency'!$S$4:$AB$4))),0)</f>
        <v>0</v>
      </c>
      <c r="P12" s="425">
        <f>IF(K12=1,Inputs!$E$14*L12/(O12-'Radiation Losses'!O11-'Proposed Cycling Losses'!W10),0)</f>
        <v>0</v>
      </c>
      <c r="Q12" s="426">
        <f t="shared" si="1"/>
        <v>0</v>
      </c>
      <c r="R12" s="419">
        <f t="shared" si="8"/>
        <v>0</v>
      </c>
      <c r="S12" s="418" t="e">
        <f>IF(Inputs!$C$31="New",IF((1-1/Inputs!$C$35)/(Inputs!$E$8-Inputs!$E$8/Inputs!$C$35)*((Inputs!$E$6*Baseline!$E12*Baseline!$F12+Inputs!$E$7*Baseline!$L12*Baseline!$M12+Inputs!$E$8*Baseline!$S12*Baseline!$T12+Inputs!$E$9*Baseline!$Z12*Baseline!$AA12-Inputs!$E$13*E12*F12-Inputs!$E$14*L12*M12)-Inputs!$E$8)+1&lt;0,0,IF(AND((1-1/Inputs!$C$35)/(Inputs!$E$8-Inputs!$E$8/Inputs!$C$35)*((Inputs!$E$6*Baseline!$E12*Baseline!$F12+Inputs!$E$7*Baseline!$L12*Baseline!$M12+Inputs!$E$8*Baseline!$S12*Baseline!$T12+Inputs!$E$9*Baseline!$Z12*Baseline!$AA12-Inputs!$E$13*E12*F12-Inputs!$E$14*L12*M12)-Inputs!$E$8)+1&lt;1/Inputs!$C$35,(1-1/Inputs!$C$35)/(Inputs!$E$8-Inputs!$E$8/Inputs!$C$35)*((Inputs!$E$6*Baseline!$E12*Baseline!$F12+Inputs!$E$7*Baseline!$L12*Baseline!$M12+Inputs!$E$8*Baseline!$S12*Baseline!$T12+Inputs!$E$9*Baseline!$Z12*Baseline!$AA12-Inputs!$E$13*E12*F12-Inputs!$E$14*L12*M12)-Inputs!$E$7)+1&gt;0),1/Inputs!$C$35,IF((1-1/Inputs!$C$35)/(Inputs!$E$8-Inputs!$E$8/Inputs!$C$35)*((Inputs!$E$6*Baseline!$E12*Baseline!$F12+Inputs!$E$7*Baseline!$L12*Baseline!$M12+Inputs!$E$8*Baseline!$S12*Baseline!$T12+Inputs!$E$9*Baseline!$Z12*Baseline!$AA12-Inputs!$E$13*E12*F12-Inputs!$E$14*L12*M12)-Inputs!$E$8)+1&gt;=1,1,(1-1/Inputs!$C$35)/(Inputs!$E$15-Inputs!$E$15/Inputs!$C$35)*((Inputs!$E$6*Baseline!$E12*Baseline!$F12+Inputs!$E$7*Baseline!$L12*Baseline!$M12+Inputs!$E$8*Baseline!$S12*Baseline!$T12+Inputs!$E$9*Baseline!$Z12*Baseline!$AA12-Inputs!$E$13*E12*F12-Inputs!$E$14*L12*M12)-Inputs!$E$15)+1))),IF((1-1/Inputs!$C$22)/(Inputs!$E$8-Inputs!$E$8/Inputs!$C$22)*((Inputs!$E$6*Baseline!$E12*Baseline!$F12+Inputs!$E$7*Baseline!$L12*Baseline!$M12+Inputs!$E$8*Baseline!$S12*Baseline!$T12+Inputs!$E$9*Baseline!$Z12*Baseline!$AA12-Inputs!$E$13*E12*F12-Inputs!$E$14*L12*M12)-Inputs!$E$8)+1&lt;0,0,IF(AND((1-1/Inputs!$C$22)/(Inputs!$E$8-Inputs!$E$8/Inputs!$C$22)*((Inputs!$E$6*Baseline!$E12*Baseline!$F12+Inputs!$E$7*Baseline!$L12*Baseline!$M12+Inputs!$E$8*Baseline!$S12*Baseline!$T12+Inputs!$E$9*Baseline!$Z12*Baseline!$AA12-Inputs!$E$13*E12*F12-Inputs!$E$14*L12*M12)-Inputs!$E$8)+1&lt;1/Inputs!$C$22,(1-1/Inputs!$C$22)/(Inputs!$E$15-Inputs!$E$15/Inputs!$C$22)*((Inputs!$E$6*Baseline!$E12*Baseline!$F12+Inputs!$E$7*Baseline!$L12*Baseline!$M12+Inputs!$E$8*Baseline!$S12*Baseline!$T12+Inputs!$E$9*Baseline!$Z12*Baseline!$AA12-Inputs!$E$13*E12*F12-Inputs!$E$14*L12*M12)-Inputs!$E$15)+1&gt;0),1/Inputs!$C$22,IF((1-1/Inputs!$C$22)/(Inputs!$E$8-Inputs!$E$8/Inputs!$C$22)*((Inputs!$E$6*Baseline!$E12*Baseline!$F12+Inputs!$E$7*Baseline!$L12*Baseline!$M12+Inputs!$E$8*Baseline!$S12*Baseline!$T12+Inputs!$E$9*Baseline!$Z12*Baseline!$AA12-Inputs!$E$13*E12*F12-Inputs!$E$14*L12*M12)-Inputs!$E$8)+1&gt;=1,1,(1-1/Inputs!$C$22)/(Inputs!$E$15-Inputs!$E$15/Inputs!$C$22)*((Inputs!$E$6*Baseline!$E12*Baseline!$F12+Inputs!$E$7*Baseline!$L12*Baseline!$M12+Inputs!$E$8*Baseline!$S12*Baseline!$T12+Inputs!$E$9*Baseline!$Z12*Baseline!$AA12-Inputs!$E$13*E12*F12-Inputs!$E$14*L12*M12)-Inputs!$E$15)+1))))</f>
        <v>#DIV/0!</v>
      </c>
      <c r="T12" s="46">
        <f>IFERROR(IF(((Baseline!E12*Baseline!C12*Baseline!F12*Inputs!$E$13+Baseline!L12*Baseline!M12*Inputs!$E$14*Baseline!C12+Baseline!T12*Baseline!S12*Baseline!C12*Inputs!$E$15+Baseline!AA12*Baseline!Z12*Baseline!C12*Inputs!$E$16)-Inputs!$E$13*E12*C12*F12-Inputs!$E$14*L12*M12*C12)/(Inputs!$E$15*S12*C12)&lt;1,((Baseline!E12*Baseline!C12*Baseline!F12*Inputs!$E$13+Baseline!L12*Baseline!M12*Inputs!$E$14*Baseline!C12+Baseline!T12*Baseline!S12*Baseline!C12*Inputs!$E$15+Baseline!AA12*Baseline!Z12*Baseline!C12*Inputs!$E$16)-Inputs!$E$13*E12*C12*F12-Inputs!$E$14*L12*M12*C12)/(Inputs!$E$15*S12*C12),1),0)</f>
        <v>0</v>
      </c>
      <c r="U12" s="429">
        <f t="shared" si="9"/>
        <v>0</v>
      </c>
      <c r="V12" s="424">
        <f>IFERROR(IF(Inputs!$C$27="No",INDEX('Proposed Efficiency'!$AG$29:$AP$49,MATCH(B12,'Proposed Efficiency'!$B$29:$B$49),MATCH(ROUND(S12,3),'Proposed Efficiency'!$AG$4:$AI$4)),INDEX('Proposed Efficiency'!$AG$51:$AP$51,1,MATCH(ROUND(S12,3),'Proposed Efficiency'!$AG$4:$AP$4))),0)</f>
        <v>0</v>
      </c>
      <c r="W12" s="425">
        <f>IF(R12=1,Inputs!$E$15*S12/(V12-'Radiation Losses'!Q11-'Proposed Cycling Losses'!AE10),0)</f>
        <v>0</v>
      </c>
      <c r="X12" s="430">
        <f t="shared" si="2"/>
        <v>0</v>
      </c>
      <c r="Y12" s="419">
        <f t="shared" si="10"/>
        <v>0</v>
      </c>
      <c r="Z12" s="432" t="e">
        <f>IF(Inputs!$C$32="New",IF((1-1/Inputs!$C$34)/(Inputs!$E$7-Inputs!$E$7/Inputs!$C$34)*((Inputs!$E$6*Baseline!$E12*Baseline!$F12+Inputs!$E$7*Baseline!$L12*Baseline!$M12+Inputs!$E$8*Baseline!$S12*Baseline!$T12+Inputs!$E$9*Baseline!$Z12*Baseline!$AA12-Inputs!$E$13*E12*F12-Inputs!$E$14*L12*M12-Inputs!$E$15*S12*T12)-Inputs!$E$7)+1&lt;0,0,IF(AND((1-1/Inputs!$C$34)/(Inputs!$E$7-Inputs!$E$7/Inputs!$C$34)*((Inputs!$E$6*Baseline!$E12*Baseline!$F12+Inputs!$E$7*Baseline!$L12*Baseline!$M12+Inputs!$E$8*Baseline!$S12*Baseline!$T12+Inputs!$E$9*Baseline!$Z12*Baseline!$AA12-Inputs!$E$13*E12*F12-Inputs!$E$14*L12*M12-Inputs!$E$15*S12*T12)-Inputs!$E$7)+1&lt;1/Inputs!$C$34,(1-1/Inputs!$C$34)/(Inputs!$E$7-Inputs!$E$7/Inputs!$C$34)*((Inputs!$E$6*Baseline!$E12*Baseline!$F12+Inputs!$E$7*Baseline!$L12*Baseline!$M12+Inputs!$E$8*Baseline!$S12*Baseline!$T12+Inputs!$E$9*Baseline!$Z12*Baseline!$AA12-Inputs!$E$13*E12*F12-Inputs!$E$14*L12*M12-Inputs!$E$15*S12*T12)-Inputs!$E$7)+1&gt;0),1/Inputs!$C$34,IF((1-1/Inputs!$C$34)/(Inputs!$E$7-Inputs!$E$7/Inputs!$C$34)*((Inputs!$E$6*Baseline!$E12*Baseline!$F12+Inputs!$E$7*Baseline!$L12*Baseline!$M12+Inputs!$E$8*Baseline!$S12*Baseline!$T12+Inputs!$E$9*Baseline!$Z12*Baseline!$AA12-Inputs!$E$13*E12*F12-Inputs!$E$14*L12*M12-Inputs!$E$15*S12*T12)-Inputs!$E$7)+1&gt;=1,1,(1-1/Inputs!$C$34)/(Inputs!$E$16-Inputs!$E$16/Inputs!$C$34)*((Inputs!$E$6*Baseline!$E12*Baseline!$F12+Inputs!$E$7*Baseline!$L12*Baseline!$M12+Inputs!$E$8*Baseline!$S12*Baseline!$T12+Inputs!$E$9*Baseline!$Z12*Baseline!$AA12-Inputs!$E$13*E12*F12-Inputs!$E$14*L12*M12-Inputs!$E$15*S12*T12)-Inputs!$E$16)+1))),IF((1-1/Inputs!$C$23)/(Inputs!$E$7-Inputs!$E$7/Inputs!$C$23)*((Inputs!$E$6*Baseline!$E12*Baseline!$F12+Inputs!$E$7*Baseline!$L12*Baseline!$M12+Inputs!$E$8*Baseline!$S12*Baseline!$T12+Inputs!$E$9*Baseline!$Z12*Baseline!$AA12-Inputs!$E$13*E12*F12-Inputs!$E$14*L12*M12-Inputs!$E$15*S12*T12)-Inputs!$E$7)+1&lt;0,0,IF(AND((1-1/Inputs!$C$23)/(Inputs!$E$7-Inputs!$E$7/Inputs!$C$23)*((Inputs!$E$6*Baseline!$E12*Baseline!$F12+Inputs!$E$7*Baseline!$L12*Baseline!$M12+Inputs!$E$8*Baseline!$S12*Baseline!$T12+Inputs!$E$9*Baseline!$Z12*Baseline!$AA12-Inputs!$E$13*E12*F12-Inputs!$E$14*L12*M12-Inputs!$E$15*S12*T12)-Inputs!$E$7)+1&lt;1/Inputs!$C$23,(1-1/Inputs!$C$23)/(Inputs!$E$16-Inputs!$E$16/Inputs!$C$23)*((Inputs!$E$6*Baseline!$E12*Baseline!$F12+Inputs!$E$7*Baseline!$L12*Baseline!$M12+Inputs!$E$8*Baseline!$S12*Baseline!$T12+Inputs!$E$9*Baseline!$Z12*Baseline!$AA12-Inputs!$E$13*E12*F12-Inputs!$E$14*L12*M12-Inputs!$E$15*S12*T12)-Inputs!$E$16)+1&gt;0),1/Inputs!$C$23,IF((1-1/Inputs!$C$23)/(Inputs!$E$7-Inputs!$E$7/Inputs!$C$23)*((Inputs!$E$6*Baseline!$E12*Baseline!$F12+Inputs!$E$7*Baseline!$L12*Baseline!$M12+Inputs!$E$8*Baseline!$S12*Baseline!$T12+Inputs!$E$9*Baseline!$Z12*Baseline!$AA12-Inputs!$E$13*E12*F12-Inputs!$E$14*L12*M12-Inputs!$E$15*S12*T12)-Inputs!$E$7)+1&gt;=1,1,(1-1/Inputs!$C$23)/(Inputs!$E$16-Inputs!$E$16/Inputs!$C$23)*((Inputs!$E$6*Baseline!$E12*Baseline!$F12+Inputs!$E$7*Baseline!$L12*Baseline!$M12+Inputs!$E$8*Baseline!$S12*Baseline!$T12+Inputs!$E$9*Baseline!$Z12*Baseline!$AA12-Inputs!$E$13*E12*F12-Inputs!$E$14*L12*M12-Inputs!$E$15*S12*T12)-Inputs!$E$16)+1))))</f>
        <v>#DIV/0!</v>
      </c>
      <c r="AA12" s="46">
        <f>IFERROR(IF(((Baseline!E12*Baseline!C12*Baseline!F12*Inputs!$E$13+Baseline!L12*Baseline!M12*Inputs!$E$14*Baseline!C12+Baseline!T12*Baseline!S12*Baseline!C12*Inputs!$E$15+Baseline!AA12*Baseline!Z12*Baseline!C12*Inputs!$E$16)-Inputs!$E$13*E12*C12*F12-Inputs!$E$14*L12*M12*C12-Inputs!$E$15*T12*S12*C12)/(Inputs!$E$16*Z12*C12)&lt;1,((Baseline!E12*Baseline!C12*Baseline!F12*Inputs!$E$13+Baseline!L12*Baseline!M12*Inputs!$E$14*Baseline!C12+Baseline!T12*Baseline!S12*Baseline!C12*Inputs!$E$15+Baseline!AA12*Baseline!Z12*Baseline!C12*Inputs!$E$16)-Inputs!$E$13*E12*C12*F12-Inputs!$E$14*L12*M12*C12-Inputs!$E$15*T12*S12*C12)/(Inputs!$E$16*Z12*C12),1),0)</f>
        <v>0</v>
      </c>
      <c r="AB12" s="429">
        <f t="shared" si="11"/>
        <v>0</v>
      </c>
      <c r="AC12" s="424">
        <f>IFERROR(IF(Inputs!$C$28="No",INDEX('Proposed Efficiency'!$AU$29:$BD$49,MATCH(Proposed!$B12,'Proposed Efficiency'!$B$29:$B$49),MATCH(ROUND(Proposed!$Z12,3),'Proposed Efficiency'!$AU$4:$BD$4)),INDEX('Proposed Efficiency'!$AU$51:$BD$51,1,MATCH(ROUND(Z12,3),'Proposed Efficiency'!$AU$4:$BD$4))),0)</f>
        <v>0</v>
      </c>
      <c r="AD12" s="425">
        <f>IF(Y12=1,Inputs!$E$15*Z12/(AC12-'Radiation Losses'!S11-'Proposed Cycling Losses'!AM10),0)</f>
        <v>0</v>
      </c>
      <c r="AE12" s="430">
        <f t="shared" si="3"/>
        <v>0</v>
      </c>
    </row>
    <row r="13" spans="1:31">
      <c r="A13" s="441"/>
      <c r="B13" s="548">
        <v>20</v>
      </c>
      <c r="C13" s="81">
        <v>320</v>
      </c>
      <c r="D13" s="419">
        <f t="shared" si="4"/>
        <v>0</v>
      </c>
      <c r="E13" s="418" t="e">
        <f>IF(Inputs!$C$29="New",IF((1-1/Inputs!$C$33)/(Inputs!$E$6-Inputs!$E$6/Inputs!$C$33)*((Inputs!$E$6*Baseline!$E13*Baseline!$F13+Inputs!$E$7*Baseline!$L13*Baseline!$M13+Inputs!$E$8*Baseline!$S13*Baseline!$T13+Inputs!$E$9*Baseline!$Z13*Baseline!$AA13)-Inputs!$E$6)+1&gt;=1,1,IF((1-1/Inputs!$C$33)/(Inputs!$E$6-Inputs!$E$6/Inputs!$C$33)*((Inputs!$E$6*Baseline!$E13*Baseline!$F13+Inputs!$E$7*Baseline!$L13*Baseline!$M13+Inputs!$E$8*Baseline!$S13*Baseline!$T13+Inputs!$E$9*Baseline!$Z13*Baseline!$AA13)-Inputs!$E$6)+1&lt;0,0,IF(AND((1-1/Inputs!$C$33)/(Inputs!$E$6-Inputs!$E$6/Inputs!$C$33)*((Inputs!$E$6*Baseline!$E13*Baseline!$F13+Inputs!$E$7*Baseline!$L13*Baseline!$M13+Inputs!$E$8*Baseline!$S13*Baseline!$T13+Inputs!$E$9*Baseline!$Z13*Baseline!$AA13)-Inputs!$E$6)+1&lt;1/Inputs!$C$33,(1-1/Inputs!$C$33)/(Inputs!$E$6-Inputs!$E$6/Inputs!$C$33)*((Inputs!$E$6*Baseline!$E13*Baseline!$F13+Inputs!$E$7*Baseline!$L13*Baseline!$M13+Inputs!$E$8*Baseline!$S13*Baseline!$T13+Inputs!$E$9*Baseline!$Z13*Baseline!$AA13)-Inputs!$E$6)+1&gt;0),1/Inputs!$C$33,(1-1/Inputs!$C$33)/(Inputs!$E$13-Inputs!$E$13/Inputs!$C$33)*((Inputs!$E$6*Baseline!$E13*Baseline!$F13+Inputs!$E$7*Baseline!$L13*Baseline!$M13+Inputs!$E$8*Baseline!$S13*Baseline!$T13+Inputs!$E$9*Baseline!$Z13*Baseline!$AA13)-Inputs!$E$13)+1))),IF((1-1/Inputs!$C$33)/(Inputs!$E$6-Inputs!$E$6/Inputs!$C$33)*((Inputs!$E$6*Baseline!$E13*Baseline!$F13+Inputs!$E$7*Baseline!$L13*Baseline!$M13+Inputs!$E$8*Baseline!$S13*Baseline!$T13+Inputs!$E$9*Baseline!$Z13*Baseline!$AA13)-Inputs!$E$6)+1&gt;=1,1,IF((1-1/Inputs!$C$33)/(Inputs!$E$6-Inputs!$E$6/Inputs!$C$33)*((Inputs!$E$6*Baseline!$E13*Baseline!$F13+Inputs!$E$7*Baseline!$L13*Baseline!$M13+Inputs!$E$8*Baseline!$S13*Baseline!$T13+Inputs!$E$9*Baseline!$Z13*Baseline!$AA13)-Inputs!$E$6)+1&lt;0,0,IF(AND((1-1/Inputs!$C$33)/(Inputs!$E$6-Inputs!$E$6/Inputs!$C$33)*((Inputs!$E$6*Baseline!$E13*Baseline!$F13+Inputs!$E$7*Baseline!$L13*Baseline!$M13+Inputs!$E$8*Baseline!$S13*Baseline!$T13+Inputs!$E$9*Baseline!$Z13*Baseline!$AA13)-Inputs!$E$6)+1&lt;1/Inputs!$C$33,(1-1/Inputs!$C$33)/(Inputs!$E$6-Inputs!$E$6/Inputs!$C$33)*((Inputs!$E$6*Baseline!$E13*Baseline!$F13+Inputs!$E$7*Baseline!$L13*Baseline!$M13+Inputs!$E$8*Baseline!$S13*Baseline!$T13+Inputs!$E$9*Baseline!$Z13*Baseline!$AA13)-Inputs!$E$6)+1&gt;0),1/Inputs!$C$33,(1-1/Inputs!$C$33)/(Inputs!$E$13-Inputs!$E$13/Inputs!$C$33)*((Inputs!$E$6*Baseline!$E13*Baseline!$F13+Inputs!$E$7*Baseline!$L13*Baseline!$M13+Inputs!$E$8*Baseline!$S13*Baseline!$T13+Inputs!$E$9*Baseline!$Z13*Baseline!$AA13)-Inputs!$E$13)+1))))</f>
        <v>#DIV/0!</v>
      </c>
      <c r="F13" s="46" t="e">
        <f>IF((Baseline!E13*Baseline!C13*Baseline!F13*Inputs!$E$6+Baseline!L13*Baseline!M13*Inputs!$E$7*Baseline!C13+Baseline!T13*Baseline!S13*Baseline!C13*Inputs!$E$8+Baseline!AA13*Baseline!Z13*Baseline!C13*Inputs!$E$9)/(Inputs!$E$13*E13*C13)&lt;1,(Baseline!E13*Baseline!C13*Baseline!F13*Inputs!$E$6+Baseline!L13*Baseline!M13*Inputs!$E$7*Baseline!C13+Baseline!T13*Baseline!S13*Baseline!C13*Inputs!$E$8+Baseline!AA13*Baseline!Z13*Baseline!C13*Inputs!$E$9)/(Inputs!$E$13*E13*C13),1)</f>
        <v>#DIV/0!</v>
      </c>
      <c r="G13" s="422">
        <f t="shared" si="5"/>
        <v>0</v>
      </c>
      <c r="H13" s="424">
        <f>IFERROR(IF(Inputs!$C$25="No",INDEX('Proposed Efficiency'!$E$29:$N$49,MATCH(Proposed!$B13,'Proposed Efficiency'!$B$29:$B$49),MATCH(ROUND(Proposed!$E13,3),'Proposed Efficiency'!$E$4:$N$4)),INDEX('Proposed Efficiency'!$E$51:$N$51,1,MATCH(ROUND(E13,3),'Proposed Efficiency'!$E$4:$N$4,1))),0)</f>
        <v>0</v>
      </c>
      <c r="I13" s="425">
        <f>IF(D13=1,Inputs!$E$13*E13/(H13-'Radiation Losses'!M12-'Proposed Cycling Losses'!O11),0)</f>
        <v>0</v>
      </c>
      <c r="J13" s="426">
        <f t="shared" si="0"/>
        <v>0</v>
      </c>
      <c r="K13" s="419">
        <f t="shared" si="6"/>
        <v>0</v>
      </c>
      <c r="L13" s="418" t="e">
        <f>IF(Inputs!$C$30="New",IF((1-1/Inputs!$C$34)/(Inputs!$E$7-Inputs!$E$7/Inputs!$C$34)*((Inputs!$E$6*Baseline!$E13*Baseline!$F13+Inputs!$E$7*Baseline!$L13*Baseline!$M13+Inputs!$E$8*Baseline!$S13*Baseline!$T13+Inputs!$E$9*Baseline!$Z13*Baseline!$AA13-Inputs!$E$13*E13*F13)-Inputs!$E$7)+1&lt;0,0,IF(AND((1-1/Inputs!$C$34)/(Inputs!$E$7-Inputs!$E$7/Inputs!$C$34)*((Inputs!$E$6*Baseline!$E13*Baseline!$F13+Inputs!$E$7*Baseline!$L13*Baseline!$M13+Inputs!$E$8*Baseline!$S13*Baseline!$T13+Inputs!$E$9*Baseline!$Z13*Baseline!$AA13-Inputs!$E$13*E13*F13)-Inputs!$E$7)+1&lt;1/Inputs!$C$34,(1-1/Inputs!$C$34)/(Inputs!$E$7-Inputs!$E$7/Inputs!$C$34)*((Inputs!$E$6*Baseline!$E13*Baseline!$F13+Inputs!$E$7*Baseline!$L13*Baseline!$M13+Inputs!$E$8*Baseline!$S13*Baseline!$T13+Inputs!$E$9*Baseline!$Z13*Baseline!$AA13-Inputs!$E$13*E13*F13)-Inputs!$E$7)+1&gt;0),1/Inputs!$C$34,IF((1-1/Inputs!$C$34)/(Inputs!$E$7-Inputs!$E$7/Inputs!$C$34)*((Inputs!$E$6*Baseline!$E13*Baseline!$F13+Inputs!$E$7*Baseline!$L13*Baseline!$M13+Inputs!$E$8*Baseline!$S13*Baseline!$T13+Inputs!$E$9*Baseline!$Z13*Baseline!$AA13-Inputs!$E$13*E13*F13)-Inputs!$E$7)+1&gt;=1,1,(1-1/Inputs!$C$34)/(Inputs!$E$14-Inputs!$E$14/Inputs!$C$34)*((Inputs!$E$6*Baseline!$E13*Baseline!$F13+Inputs!$E$7*Baseline!$L13*Baseline!$M13+Inputs!$E$8*Baseline!$S13*Baseline!$T13+Inputs!$E$9*Baseline!$Z13*Baseline!$AA13-Inputs!$E$13*E13*F13)-Inputs!$E$14)+1))),IF((1-1/Inputs!$C$21)/(Inputs!$E$7-Inputs!$E$7/Inputs!$C$21)*((Inputs!$E$6*Baseline!$E13*Baseline!$F13+Inputs!$E$7*Baseline!$L13*Baseline!$M13+Inputs!$E$8*Baseline!$S13*Baseline!$T13+Inputs!$E$9*Baseline!$Z13*Baseline!$AA13-Inputs!$E$13*E13*F13)-Inputs!$E$7)+1&lt;0,0,IF(AND((1-1/Inputs!$C$21)/(Inputs!$E$7-Inputs!$E$7/Inputs!$C$21)*((Inputs!$E$6*Baseline!$E13*Baseline!$F13+Inputs!$E$7*Baseline!$L13*Baseline!$M13+Inputs!$E$8*Baseline!$S13*Baseline!$T13+Inputs!$E$9*Baseline!$Z13*Baseline!$AA13-Inputs!$E$13*E13*F13)-Inputs!$E$7)+1&lt;1/Inputs!$C$21,(1-1/Inputs!$C$21)/(Inputs!$E$14-Inputs!$E$14/Inputs!$C$21)*((Inputs!$E$6*Baseline!$E13*Baseline!$F13+Inputs!$E$7*Baseline!$L13*Baseline!$M13+Inputs!$E$8*Baseline!$S13*Baseline!$T13+Inputs!$E$9*Baseline!$Z13*Baseline!$AA13-Inputs!$E$13*E13*F13)-Inputs!$E$14)+1&gt;0),1/Inputs!$C$21,IF((1-1/Inputs!$C$21)/(Inputs!$E$7-Inputs!$E$7/Inputs!$C$21)*((Inputs!$E$6*Baseline!$E13*Baseline!$F13+Inputs!$E$7*Baseline!$L13*Baseline!$M13+Inputs!$E$8*Baseline!$S13*Baseline!$T13+Inputs!$E$9*Baseline!$Z13*Baseline!$AA13-Inputs!$E$13*E13*F13)-Inputs!$E$7)+1&gt;=1,1,(1-1/Inputs!$C$21)/(Inputs!$E$14-Inputs!$E$14/Inputs!$C$21)*((Inputs!$E$6*Baseline!$E13*Baseline!$F13+Inputs!$E$7*Baseline!$L13*Baseline!$M13+Inputs!$E$8*Baseline!$S13*Baseline!$T13+Inputs!$E$9*Baseline!$Z13*Baseline!$AA13-Inputs!$E$13*E13*F13)-Inputs!$E$14)+1))))</f>
        <v>#DIV/0!</v>
      </c>
      <c r="M13" s="46">
        <f>IFERROR(IF(((Baseline!E13*Baseline!C13*Baseline!F13*Inputs!$E$13+Baseline!L13*Baseline!M13*Inputs!$E$14*Baseline!C13+Baseline!T13*Baseline!S13*Baseline!C13*Inputs!$E$15+Baseline!AA13*Baseline!Z13*Baseline!C13*Inputs!$E$16)-Inputs!$E$13*E13*C13*F13)/(Inputs!$E$13*L13*C13)&lt;1,((Baseline!E13*Baseline!C13*Baseline!F13*Inputs!$E$13+Baseline!L13*Baseline!M13*Inputs!$E$14*Baseline!C13+Baseline!T13*Baseline!S13*Baseline!C13*Inputs!$E$15+Baseline!AA13*Baseline!Z13*Baseline!C13*Inputs!$E$16)-Inputs!$E$14*E13*C13*F13)/(Inputs!$E$13*L13*C13),1),0)</f>
        <v>0</v>
      </c>
      <c r="N13" s="422">
        <f t="shared" si="7"/>
        <v>0</v>
      </c>
      <c r="O13" s="424">
        <f>IFERROR(IF(Inputs!$C$26="No",INDEX('Proposed Efficiency'!$S$29:$AB$49,MATCH(Proposed!$B13,'Proposed Efficiency'!$B$29:$B$49),MATCH(ROUND(Proposed!$L13,3),'Proposed Efficiency'!$S$4:$AB$4)),INDEX('Proposed Efficiency'!$S$51:$AB$51,1,MATCH(ROUND(L13,3),'Proposed Efficiency'!$S$4:$AB$4))),0)</f>
        <v>0</v>
      </c>
      <c r="P13" s="425">
        <f>IF(K13=1,Inputs!$E$14*L13/(O13-'Radiation Losses'!O12-'Proposed Cycling Losses'!W11),0)</f>
        <v>0</v>
      </c>
      <c r="Q13" s="426">
        <f t="shared" si="1"/>
        <v>0</v>
      </c>
      <c r="R13" s="419">
        <f t="shared" si="8"/>
        <v>0</v>
      </c>
      <c r="S13" s="418" t="e">
        <f>IF(Inputs!$C$31="New",IF((1-1/Inputs!$C$35)/(Inputs!$E$8-Inputs!$E$8/Inputs!$C$35)*((Inputs!$E$6*Baseline!$E13*Baseline!$F13+Inputs!$E$7*Baseline!$L13*Baseline!$M13+Inputs!$E$8*Baseline!$S13*Baseline!$T13+Inputs!$E$9*Baseline!$Z13*Baseline!$AA13-Inputs!$E$13*E13*F13-Inputs!$E$14*L13*M13)-Inputs!$E$8)+1&lt;0,0,IF(AND((1-1/Inputs!$C$35)/(Inputs!$E$8-Inputs!$E$8/Inputs!$C$35)*((Inputs!$E$6*Baseline!$E13*Baseline!$F13+Inputs!$E$7*Baseline!$L13*Baseline!$M13+Inputs!$E$8*Baseline!$S13*Baseline!$T13+Inputs!$E$9*Baseline!$Z13*Baseline!$AA13-Inputs!$E$13*E13*F13-Inputs!$E$14*L13*M13)-Inputs!$E$8)+1&lt;1/Inputs!$C$35,(1-1/Inputs!$C$35)/(Inputs!$E$8-Inputs!$E$8/Inputs!$C$35)*((Inputs!$E$6*Baseline!$E13*Baseline!$F13+Inputs!$E$7*Baseline!$L13*Baseline!$M13+Inputs!$E$8*Baseline!$S13*Baseline!$T13+Inputs!$E$9*Baseline!$Z13*Baseline!$AA13-Inputs!$E$13*E13*F13-Inputs!$E$14*L13*M13)-Inputs!$E$7)+1&gt;0),1/Inputs!$C$35,IF((1-1/Inputs!$C$35)/(Inputs!$E$8-Inputs!$E$8/Inputs!$C$35)*((Inputs!$E$6*Baseline!$E13*Baseline!$F13+Inputs!$E$7*Baseline!$L13*Baseline!$M13+Inputs!$E$8*Baseline!$S13*Baseline!$T13+Inputs!$E$9*Baseline!$Z13*Baseline!$AA13-Inputs!$E$13*E13*F13-Inputs!$E$14*L13*M13)-Inputs!$E$8)+1&gt;=1,1,(1-1/Inputs!$C$35)/(Inputs!$E$15-Inputs!$E$15/Inputs!$C$35)*((Inputs!$E$6*Baseline!$E13*Baseline!$F13+Inputs!$E$7*Baseline!$L13*Baseline!$M13+Inputs!$E$8*Baseline!$S13*Baseline!$T13+Inputs!$E$9*Baseline!$Z13*Baseline!$AA13-Inputs!$E$13*E13*F13-Inputs!$E$14*L13*M13)-Inputs!$E$15)+1))),IF((1-1/Inputs!$C$22)/(Inputs!$E$8-Inputs!$E$8/Inputs!$C$22)*((Inputs!$E$6*Baseline!$E13*Baseline!$F13+Inputs!$E$7*Baseline!$L13*Baseline!$M13+Inputs!$E$8*Baseline!$S13*Baseline!$T13+Inputs!$E$9*Baseline!$Z13*Baseline!$AA13-Inputs!$E$13*E13*F13-Inputs!$E$14*L13*M13)-Inputs!$E$8)+1&lt;0,0,IF(AND((1-1/Inputs!$C$22)/(Inputs!$E$8-Inputs!$E$8/Inputs!$C$22)*((Inputs!$E$6*Baseline!$E13*Baseline!$F13+Inputs!$E$7*Baseline!$L13*Baseline!$M13+Inputs!$E$8*Baseline!$S13*Baseline!$T13+Inputs!$E$9*Baseline!$Z13*Baseline!$AA13-Inputs!$E$13*E13*F13-Inputs!$E$14*L13*M13)-Inputs!$E$8)+1&lt;1/Inputs!$C$22,(1-1/Inputs!$C$22)/(Inputs!$E$15-Inputs!$E$15/Inputs!$C$22)*((Inputs!$E$6*Baseline!$E13*Baseline!$F13+Inputs!$E$7*Baseline!$L13*Baseline!$M13+Inputs!$E$8*Baseline!$S13*Baseline!$T13+Inputs!$E$9*Baseline!$Z13*Baseline!$AA13-Inputs!$E$13*E13*F13-Inputs!$E$14*L13*M13)-Inputs!$E$15)+1&gt;0),1/Inputs!$C$22,IF((1-1/Inputs!$C$22)/(Inputs!$E$8-Inputs!$E$8/Inputs!$C$22)*((Inputs!$E$6*Baseline!$E13*Baseline!$F13+Inputs!$E$7*Baseline!$L13*Baseline!$M13+Inputs!$E$8*Baseline!$S13*Baseline!$T13+Inputs!$E$9*Baseline!$Z13*Baseline!$AA13-Inputs!$E$13*E13*F13-Inputs!$E$14*L13*M13)-Inputs!$E$8)+1&gt;=1,1,(1-1/Inputs!$C$22)/(Inputs!$E$15-Inputs!$E$15/Inputs!$C$22)*((Inputs!$E$6*Baseline!$E13*Baseline!$F13+Inputs!$E$7*Baseline!$L13*Baseline!$M13+Inputs!$E$8*Baseline!$S13*Baseline!$T13+Inputs!$E$9*Baseline!$Z13*Baseline!$AA13-Inputs!$E$13*E13*F13-Inputs!$E$14*L13*M13)-Inputs!$E$15)+1))))</f>
        <v>#DIV/0!</v>
      </c>
      <c r="T13" s="46">
        <f>IFERROR(IF(((Baseline!E13*Baseline!C13*Baseline!F13*Inputs!$E$13+Baseline!L13*Baseline!M13*Inputs!$E$14*Baseline!C13+Baseline!T13*Baseline!S13*Baseline!C13*Inputs!$E$15+Baseline!AA13*Baseline!Z13*Baseline!C13*Inputs!$E$16)-Inputs!$E$13*E13*C13*F13-Inputs!$E$14*L13*M13*C13)/(Inputs!$E$15*S13*C13)&lt;1,((Baseline!E13*Baseline!C13*Baseline!F13*Inputs!$E$13+Baseline!L13*Baseline!M13*Inputs!$E$14*Baseline!C13+Baseline!T13*Baseline!S13*Baseline!C13*Inputs!$E$15+Baseline!AA13*Baseline!Z13*Baseline!C13*Inputs!$E$16)-Inputs!$E$13*E13*C13*F13-Inputs!$E$14*L13*M13*C13)/(Inputs!$E$15*S13*C13),1),0)</f>
        <v>0</v>
      </c>
      <c r="U13" s="429">
        <f t="shared" si="9"/>
        <v>0</v>
      </c>
      <c r="V13" s="424">
        <f>IFERROR(IF(Inputs!$C$27="No",INDEX('Proposed Efficiency'!$AG$29:$AP$49,MATCH(B13,'Proposed Efficiency'!$B$29:$B$49),MATCH(ROUND(S13,3),'Proposed Efficiency'!$AG$4:$AI$4)),INDEX('Proposed Efficiency'!$AG$51:$AP$51,1,MATCH(ROUND(S13,3),'Proposed Efficiency'!$AG$4:$AP$4))),0)</f>
        <v>0</v>
      </c>
      <c r="W13" s="425">
        <f>IF(R13=1,Inputs!$E$15*S13/(V13-'Radiation Losses'!Q12-'Proposed Cycling Losses'!AE11),0)</f>
        <v>0</v>
      </c>
      <c r="X13" s="430">
        <f t="shared" si="2"/>
        <v>0</v>
      </c>
      <c r="Y13" s="419">
        <f t="shared" si="10"/>
        <v>0</v>
      </c>
      <c r="Z13" s="432" t="e">
        <f>IF(Inputs!$C$32="New",IF((1-1/Inputs!$C$34)/(Inputs!$E$7-Inputs!$E$7/Inputs!$C$34)*((Inputs!$E$6*Baseline!$E13*Baseline!$F13+Inputs!$E$7*Baseline!$L13*Baseline!$M13+Inputs!$E$8*Baseline!$S13*Baseline!$T13+Inputs!$E$9*Baseline!$Z13*Baseline!$AA13-Inputs!$E$13*E13*F13-Inputs!$E$14*L13*M13-Inputs!$E$15*S13*T13)-Inputs!$E$7)+1&lt;0,0,IF(AND((1-1/Inputs!$C$34)/(Inputs!$E$7-Inputs!$E$7/Inputs!$C$34)*((Inputs!$E$6*Baseline!$E13*Baseline!$F13+Inputs!$E$7*Baseline!$L13*Baseline!$M13+Inputs!$E$8*Baseline!$S13*Baseline!$T13+Inputs!$E$9*Baseline!$Z13*Baseline!$AA13-Inputs!$E$13*E13*F13-Inputs!$E$14*L13*M13-Inputs!$E$15*S13*T13)-Inputs!$E$7)+1&lt;1/Inputs!$C$34,(1-1/Inputs!$C$34)/(Inputs!$E$7-Inputs!$E$7/Inputs!$C$34)*((Inputs!$E$6*Baseline!$E13*Baseline!$F13+Inputs!$E$7*Baseline!$L13*Baseline!$M13+Inputs!$E$8*Baseline!$S13*Baseline!$T13+Inputs!$E$9*Baseline!$Z13*Baseline!$AA13-Inputs!$E$13*E13*F13-Inputs!$E$14*L13*M13-Inputs!$E$15*S13*T13)-Inputs!$E$7)+1&gt;0),1/Inputs!$C$34,IF((1-1/Inputs!$C$34)/(Inputs!$E$7-Inputs!$E$7/Inputs!$C$34)*((Inputs!$E$6*Baseline!$E13*Baseline!$F13+Inputs!$E$7*Baseline!$L13*Baseline!$M13+Inputs!$E$8*Baseline!$S13*Baseline!$T13+Inputs!$E$9*Baseline!$Z13*Baseline!$AA13-Inputs!$E$13*E13*F13-Inputs!$E$14*L13*M13-Inputs!$E$15*S13*T13)-Inputs!$E$7)+1&gt;=1,1,(1-1/Inputs!$C$34)/(Inputs!$E$16-Inputs!$E$16/Inputs!$C$34)*((Inputs!$E$6*Baseline!$E13*Baseline!$F13+Inputs!$E$7*Baseline!$L13*Baseline!$M13+Inputs!$E$8*Baseline!$S13*Baseline!$T13+Inputs!$E$9*Baseline!$Z13*Baseline!$AA13-Inputs!$E$13*E13*F13-Inputs!$E$14*L13*M13-Inputs!$E$15*S13*T13)-Inputs!$E$16)+1))),IF((1-1/Inputs!$C$23)/(Inputs!$E$7-Inputs!$E$7/Inputs!$C$23)*((Inputs!$E$6*Baseline!$E13*Baseline!$F13+Inputs!$E$7*Baseline!$L13*Baseline!$M13+Inputs!$E$8*Baseline!$S13*Baseline!$T13+Inputs!$E$9*Baseline!$Z13*Baseline!$AA13-Inputs!$E$13*E13*F13-Inputs!$E$14*L13*M13-Inputs!$E$15*S13*T13)-Inputs!$E$7)+1&lt;0,0,IF(AND((1-1/Inputs!$C$23)/(Inputs!$E$7-Inputs!$E$7/Inputs!$C$23)*((Inputs!$E$6*Baseline!$E13*Baseline!$F13+Inputs!$E$7*Baseline!$L13*Baseline!$M13+Inputs!$E$8*Baseline!$S13*Baseline!$T13+Inputs!$E$9*Baseline!$Z13*Baseline!$AA13-Inputs!$E$13*E13*F13-Inputs!$E$14*L13*M13-Inputs!$E$15*S13*T13)-Inputs!$E$7)+1&lt;1/Inputs!$C$23,(1-1/Inputs!$C$23)/(Inputs!$E$16-Inputs!$E$16/Inputs!$C$23)*((Inputs!$E$6*Baseline!$E13*Baseline!$F13+Inputs!$E$7*Baseline!$L13*Baseline!$M13+Inputs!$E$8*Baseline!$S13*Baseline!$T13+Inputs!$E$9*Baseline!$Z13*Baseline!$AA13-Inputs!$E$13*E13*F13-Inputs!$E$14*L13*M13-Inputs!$E$15*S13*T13)-Inputs!$E$16)+1&gt;0),1/Inputs!$C$23,IF((1-1/Inputs!$C$23)/(Inputs!$E$7-Inputs!$E$7/Inputs!$C$23)*((Inputs!$E$6*Baseline!$E13*Baseline!$F13+Inputs!$E$7*Baseline!$L13*Baseline!$M13+Inputs!$E$8*Baseline!$S13*Baseline!$T13+Inputs!$E$9*Baseline!$Z13*Baseline!$AA13-Inputs!$E$13*E13*F13-Inputs!$E$14*L13*M13-Inputs!$E$15*S13*T13)-Inputs!$E$7)+1&gt;=1,1,(1-1/Inputs!$C$23)/(Inputs!$E$16-Inputs!$E$16/Inputs!$C$23)*((Inputs!$E$6*Baseline!$E13*Baseline!$F13+Inputs!$E$7*Baseline!$L13*Baseline!$M13+Inputs!$E$8*Baseline!$S13*Baseline!$T13+Inputs!$E$9*Baseline!$Z13*Baseline!$AA13-Inputs!$E$13*E13*F13-Inputs!$E$14*L13*M13-Inputs!$E$15*S13*T13)-Inputs!$E$16)+1))))</f>
        <v>#DIV/0!</v>
      </c>
      <c r="AA13" s="46">
        <f>IFERROR(IF(((Baseline!E13*Baseline!C13*Baseline!F13*Inputs!$E$13+Baseline!L13*Baseline!M13*Inputs!$E$14*Baseline!C13+Baseline!T13*Baseline!S13*Baseline!C13*Inputs!$E$15+Baseline!AA13*Baseline!Z13*Baseline!C13*Inputs!$E$16)-Inputs!$E$13*E13*C13*F13-Inputs!$E$14*L13*M13*C13-Inputs!$E$15*T13*S13*C13)/(Inputs!$E$16*Z13*C13)&lt;1,((Baseline!E13*Baseline!C13*Baseline!F13*Inputs!$E$13+Baseline!L13*Baseline!M13*Inputs!$E$14*Baseline!C13+Baseline!T13*Baseline!S13*Baseline!C13*Inputs!$E$15+Baseline!AA13*Baseline!Z13*Baseline!C13*Inputs!$E$16)-Inputs!$E$13*E13*C13*F13-Inputs!$E$14*L13*M13*C13-Inputs!$E$15*T13*S13*C13)/(Inputs!$E$16*Z13*C13),1),0)</f>
        <v>0</v>
      </c>
      <c r="AB13" s="429">
        <f t="shared" si="11"/>
        <v>0</v>
      </c>
      <c r="AC13" s="424">
        <f>IFERROR(IF(Inputs!$C$28="No",INDEX('Proposed Efficiency'!$AU$29:$BD$49,MATCH(Proposed!$B13,'Proposed Efficiency'!$B$29:$B$49),MATCH(ROUND(Proposed!$Z13,3),'Proposed Efficiency'!$AU$4:$BD$4)),INDEX('Proposed Efficiency'!$AU$51:$BD$51,1,MATCH(ROUND(Z13,3),'Proposed Efficiency'!$AU$4:$BD$4))),0)</f>
        <v>0</v>
      </c>
      <c r="AD13" s="425">
        <f>IF(Y13=1,Inputs!$E$15*Z13/(AC13-'Radiation Losses'!S12-'Proposed Cycling Losses'!AM11),0)</f>
        <v>0</v>
      </c>
      <c r="AE13" s="430">
        <f t="shared" si="3"/>
        <v>0</v>
      </c>
    </row>
    <row r="14" spans="1:31">
      <c r="A14" s="441"/>
      <c r="B14" s="548">
        <v>25</v>
      </c>
      <c r="C14" s="81">
        <v>402</v>
      </c>
      <c r="D14" s="419">
        <f t="shared" si="4"/>
        <v>0</v>
      </c>
      <c r="E14" s="418" t="e">
        <f>IF(Inputs!$C$29="New",IF((1-1/Inputs!$C$33)/(Inputs!$E$6-Inputs!$E$6/Inputs!$C$33)*((Inputs!$E$6*Baseline!$E14*Baseline!$F14+Inputs!$E$7*Baseline!$L14*Baseline!$M14+Inputs!$E$8*Baseline!$S14*Baseline!$T14+Inputs!$E$9*Baseline!$Z14*Baseline!$AA14)-Inputs!$E$6)+1&gt;=1,1,IF((1-1/Inputs!$C$33)/(Inputs!$E$6-Inputs!$E$6/Inputs!$C$33)*((Inputs!$E$6*Baseline!$E14*Baseline!$F14+Inputs!$E$7*Baseline!$L14*Baseline!$M14+Inputs!$E$8*Baseline!$S14*Baseline!$T14+Inputs!$E$9*Baseline!$Z14*Baseline!$AA14)-Inputs!$E$6)+1&lt;0,0,IF(AND((1-1/Inputs!$C$33)/(Inputs!$E$6-Inputs!$E$6/Inputs!$C$33)*((Inputs!$E$6*Baseline!$E14*Baseline!$F14+Inputs!$E$7*Baseline!$L14*Baseline!$M14+Inputs!$E$8*Baseline!$S14*Baseline!$T14+Inputs!$E$9*Baseline!$Z14*Baseline!$AA14)-Inputs!$E$6)+1&lt;1/Inputs!$C$33,(1-1/Inputs!$C$33)/(Inputs!$E$6-Inputs!$E$6/Inputs!$C$33)*((Inputs!$E$6*Baseline!$E14*Baseline!$F14+Inputs!$E$7*Baseline!$L14*Baseline!$M14+Inputs!$E$8*Baseline!$S14*Baseline!$T14+Inputs!$E$9*Baseline!$Z14*Baseline!$AA14)-Inputs!$E$6)+1&gt;0),1/Inputs!$C$33,(1-1/Inputs!$C$33)/(Inputs!$E$13-Inputs!$E$13/Inputs!$C$33)*((Inputs!$E$6*Baseline!$E14*Baseline!$F14+Inputs!$E$7*Baseline!$L14*Baseline!$M14+Inputs!$E$8*Baseline!$S14*Baseline!$T14+Inputs!$E$9*Baseline!$Z14*Baseline!$AA14)-Inputs!$E$13)+1))),IF((1-1/Inputs!$C$33)/(Inputs!$E$6-Inputs!$E$6/Inputs!$C$33)*((Inputs!$E$6*Baseline!$E14*Baseline!$F14+Inputs!$E$7*Baseline!$L14*Baseline!$M14+Inputs!$E$8*Baseline!$S14*Baseline!$T14+Inputs!$E$9*Baseline!$Z14*Baseline!$AA14)-Inputs!$E$6)+1&gt;=1,1,IF((1-1/Inputs!$C$33)/(Inputs!$E$6-Inputs!$E$6/Inputs!$C$33)*((Inputs!$E$6*Baseline!$E14*Baseline!$F14+Inputs!$E$7*Baseline!$L14*Baseline!$M14+Inputs!$E$8*Baseline!$S14*Baseline!$T14+Inputs!$E$9*Baseline!$Z14*Baseline!$AA14)-Inputs!$E$6)+1&lt;0,0,IF(AND((1-1/Inputs!$C$33)/(Inputs!$E$6-Inputs!$E$6/Inputs!$C$33)*((Inputs!$E$6*Baseline!$E14*Baseline!$F14+Inputs!$E$7*Baseline!$L14*Baseline!$M14+Inputs!$E$8*Baseline!$S14*Baseline!$T14+Inputs!$E$9*Baseline!$Z14*Baseline!$AA14)-Inputs!$E$6)+1&lt;1/Inputs!$C$33,(1-1/Inputs!$C$33)/(Inputs!$E$6-Inputs!$E$6/Inputs!$C$33)*((Inputs!$E$6*Baseline!$E14*Baseline!$F14+Inputs!$E$7*Baseline!$L14*Baseline!$M14+Inputs!$E$8*Baseline!$S14*Baseline!$T14+Inputs!$E$9*Baseline!$Z14*Baseline!$AA14)-Inputs!$E$6)+1&gt;0),1/Inputs!$C$33,(1-1/Inputs!$C$33)/(Inputs!$E$13-Inputs!$E$13/Inputs!$C$33)*((Inputs!$E$6*Baseline!$E14*Baseline!$F14+Inputs!$E$7*Baseline!$L14*Baseline!$M14+Inputs!$E$8*Baseline!$S14*Baseline!$T14+Inputs!$E$9*Baseline!$Z14*Baseline!$AA14)-Inputs!$E$13)+1))))</f>
        <v>#DIV/0!</v>
      </c>
      <c r="F14" s="46" t="e">
        <f>IF((Baseline!E14*Baseline!C14*Baseline!F14*Inputs!$E$6+Baseline!L14*Baseline!M14*Inputs!$E$7*Baseline!C14+Baseline!T14*Baseline!S14*Baseline!C14*Inputs!$E$8+Baseline!AA14*Baseline!Z14*Baseline!C14*Inputs!$E$9)/(Inputs!$E$13*E14*C14)&lt;1,(Baseline!E14*Baseline!C14*Baseline!F14*Inputs!$E$6+Baseline!L14*Baseline!M14*Inputs!$E$7*Baseline!C14+Baseline!T14*Baseline!S14*Baseline!C14*Inputs!$E$8+Baseline!AA14*Baseline!Z14*Baseline!C14*Inputs!$E$9)/(Inputs!$E$13*E14*C14),1)</f>
        <v>#DIV/0!</v>
      </c>
      <c r="G14" s="422">
        <f t="shared" si="5"/>
        <v>0</v>
      </c>
      <c r="H14" s="424">
        <f>IFERROR(IF(Inputs!$C$25="No",INDEX('Proposed Efficiency'!$E$29:$N$49,MATCH(Proposed!$B14,'Proposed Efficiency'!$B$29:$B$49),MATCH(ROUND(Proposed!$E14,3),'Proposed Efficiency'!$E$4:$N$4)),INDEX('Proposed Efficiency'!$E$51:$N$51,1,MATCH(ROUND(E14,3),'Proposed Efficiency'!$E$4:$N$4,1))),0)</f>
        <v>0</v>
      </c>
      <c r="I14" s="425">
        <f>IF(D14=1,Inputs!$E$13*E14/(H14-'Radiation Losses'!M13-'Proposed Cycling Losses'!O12),0)</f>
        <v>0</v>
      </c>
      <c r="J14" s="426">
        <f t="shared" si="0"/>
        <v>0</v>
      </c>
      <c r="K14" s="419">
        <f t="shared" si="6"/>
        <v>0</v>
      </c>
      <c r="L14" s="418" t="e">
        <f>IF(Inputs!$C$30="New",IF((1-1/Inputs!$C$34)/(Inputs!$E$7-Inputs!$E$7/Inputs!$C$34)*((Inputs!$E$6*Baseline!$E14*Baseline!$F14+Inputs!$E$7*Baseline!$L14*Baseline!$M14+Inputs!$E$8*Baseline!$S14*Baseline!$T14+Inputs!$E$9*Baseline!$Z14*Baseline!$AA14-Inputs!$E$13*E14*F14)-Inputs!$E$7)+1&lt;0,0,IF(AND((1-1/Inputs!$C$34)/(Inputs!$E$7-Inputs!$E$7/Inputs!$C$34)*((Inputs!$E$6*Baseline!$E14*Baseline!$F14+Inputs!$E$7*Baseline!$L14*Baseline!$M14+Inputs!$E$8*Baseline!$S14*Baseline!$T14+Inputs!$E$9*Baseline!$Z14*Baseline!$AA14-Inputs!$E$13*E14*F14)-Inputs!$E$7)+1&lt;1/Inputs!$C$34,(1-1/Inputs!$C$34)/(Inputs!$E$7-Inputs!$E$7/Inputs!$C$34)*((Inputs!$E$6*Baseline!$E14*Baseline!$F14+Inputs!$E$7*Baseline!$L14*Baseline!$M14+Inputs!$E$8*Baseline!$S14*Baseline!$T14+Inputs!$E$9*Baseline!$Z14*Baseline!$AA14-Inputs!$E$13*E14*F14)-Inputs!$E$7)+1&gt;0),1/Inputs!$C$34,IF((1-1/Inputs!$C$34)/(Inputs!$E$7-Inputs!$E$7/Inputs!$C$34)*((Inputs!$E$6*Baseline!$E14*Baseline!$F14+Inputs!$E$7*Baseline!$L14*Baseline!$M14+Inputs!$E$8*Baseline!$S14*Baseline!$T14+Inputs!$E$9*Baseline!$Z14*Baseline!$AA14-Inputs!$E$13*E14*F14)-Inputs!$E$7)+1&gt;=1,1,(1-1/Inputs!$C$34)/(Inputs!$E$14-Inputs!$E$14/Inputs!$C$34)*((Inputs!$E$6*Baseline!$E14*Baseline!$F14+Inputs!$E$7*Baseline!$L14*Baseline!$M14+Inputs!$E$8*Baseline!$S14*Baseline!$T14+Inputs!$E$9*Baseline!$Z14*Baseline!$AA14-Inputs!$E$13*E14*F14)-Inputs!$E$14)+1))),IF((1-1/Inputs!$C$21)/(Inputs!$E$7-Inputs!$E$7/Inputs!$C$21)*((Inputs!$E$6*Baseline!$E14*Baseline!$F14+Inputs!$E$7*Baseline!$L14*Baseline!$M14+Inputs!$E$8*Baseline!$S14*Baseline!$T14+Inputs!$E$9*Baseline!$Z14*Baseline!$AA14-Inputs!$E$13*E14*F14)-Inputs!$E$7)+1&lt;0,0,IF(AND((1-1/Inputs!$C$21)/(Inputs!$E$7-Inputs!$E$7/Inputs!$C$21)*((Inputs!$E$6*Baseline!$E14*Baseline!$F14+Inputs!$E$7*Baseline!$L14*Baseline!$M14+Inputs!$E$8*Baseline!$S14*Baseline!$T14+Inputs!$E$9*Baseline!$Z14*Baseline!$AA14-Inputs!$E$13*E14*F14)-Inputs!$E$7)+1&lt;1/Inputs!$C$21,(1-1/Inputs!$C$21)/(Inputs!$E$14-Inputs!$E$14/Inputs!$C$21)*((Inputs!$E$6*Baseline!$E14*Baseline!$F14+Inputs!$E$7*Baseline!$L14*Baseline!$M14+Inputs!$E$8*Baseline!$S14*Baseline!$T14+Inputs!$E$9*Baseline!$Z14*Baseline!$AA14-Inputs!$E$13*E14*F14)-Inputs!$E$14)+1&gt;0),1/Inputs!$C$21,IF((1-1/Inputs!$C$21)/(Inputs!$E$7-Inputs!$E$7/Inputs!$C$21)*((Inputs!$E$6*Baseline!$E14*Baseline!$F14+Inputs!$E$7*Baseline!$L14*Baseline!$M14+Inputs!$E$8*Baseline!$S14*Baseline!$T14+Inputs!$E$9*Baseline!$Z14*Baseline!$AA14-Inputs!$E$13*E14*F14)-Inputs!$E$7)+1&gt;=1,1,(1-1/Inputs!$C$21)/(Inputs!$E$14-Inputs!$E$14/Inputs!$C$21)*((Inputs!$E$6*Baseline!$E14*Baseline!$F14+Inputs!$E$7*Baseline!$L14*Baseline!$M14+Inputs!$E$8*Baseline!$S14*Baseline!$T14+Inputs!$E$9*Baseline!$Z14*Baseline!$AA14-Inputs!$E$13*E14*F14)-Inputs!$E$14)+1))))</f>
        <v>#DIV/0!</v>
      </c>
      <c r="M14" s="46">
        <f>IFERROR(IF(((Baseline!E14*Baseline!C14*Baseline!F14*Inputs!$E$13+Baseline!L14*Baseline!M14*Inputs!$E$14*Baseline!C14+Baseline!T14*Baseline!S14*Baseline!C14*Inputs!$E$15+Baseline!AA14*Baseline!Z14*Baseline!C14*Inputs!$E$16)-Inputs!$E$13*E14*C14*F14)/(Inputs!$E$13*L14*C14)&lt;1,((Baseline!E14*Baseline!C14*Baseline!F14*Inputs!$E$13+Baseline!L14*Baseline!M14*Inputs!$E$14*Baseline!C14+Baseline!T14*Baseline!S14*Baseline!C14*Inputs!$E$15+Baseline!AA14*Baseline!Z14*Baseline!C14*Inputs!$E$16)-Inputs!$E$14*E14*C14*F14)/(Inputs!$E$13*L14*C14),1),0)</f>
        <v>0</v>
      </c>
      <c r="N14" s="422">
        <f t="shared" si="7"/>
        <v>0</v>
      </c>
      <c r="O14" s="424">
        <f>IFERROR(IF(Inputs!$C$26="No",INDEX('Proposed Efficiency'!$S$29:$AB$49,MATCH(Proposed!$B14,'Proposed Efficiency'!$B$29:$B$49),MATCH(ROUND(Proposed!$L14,3),'Proposed Efficiency'!$S$4:$AB$4)),INDEX('Proposed Efficiency'!$S$51:$AB$51,1,MATCH(ROUND(L14,3),'Proposed Efficiency'!$S$4:$AB$4))),0)</f>
        <v>0</v>
      </c>
      <c r="P14" s="425">
        <f>IF(K14=1,Inputs!$E$14*L14/(O14-'Radiation Losses'!O13-'Proposed Cycling Losses'!W12),0)</f>
        <v>0</v>
      </c>
      <c r="Q14" s="426">
        <f t="shared" si="1"/>
        <v>0</v>
      </c>
      <c r="R14" s="419">
        <f t="shared" si="8"/>
        <v>0</v>
      </c>
      <c r="S14" s="418" t="e">
        <f>IF(Inputs!$C$31="New",IF((1-1/Inputs!$C$35)/(Inputs!$E$8-Inputs!$E$8/Inputs!$C$35)*((Inputs!$E$6*Baseline!$E14*Baseline!$F14+Inputs!$E$7*Baseline!$L14*Baseline!$M14+Inputs!$E$8*Baseline!$S14*Baseline!$T14+Inputs!$E$9*Baseline!$Z14*Baseline!$AA14-Inputs!$E$13*E14*F14-Inputs!$E$14*L14*M14)-Inputs!$E$8)+1&lt;0,0,IF(AND((1-1/Inputs!$C$35)/(Inputs!$E$8-Inputs!$E$8/Inputs!$C$35)*((Inputs!$E$6*Baseline!$E14*Baseline!$F14+Inputs!$E$7*Baseline!$L14*Baseline!$M14+Inputs!$E$8*Baseline!$S14*Baseline!$T14+Inputs!$E$9*Baseline!$Z14*Baseline!$AA14-Inputs!$E$13*E14*F14-Inputs!$E$14*L14*M14)-Inputs!$E$8)+1&lt;1/Inputs!$C$35,(1-1/Inputs!$C$35)/(Inputs!$E$8-Inputs!$E$8/Inputs!$C$35)*((Inputs!$E$6*Baseline!$E14*Baseline!$F14+Inputs!$E$7*Baseline!$L14*Baseline!$M14+Inputs!$E$8*Baseline!$S14*Baseline!$T14+Inputs!$E$9*Baseline!$Z14*Baseline!$AA14-Inputs!$E$13*E14*F14-Inputs!$E$14*L14*M14)-Inputs!$E$7)+1&gt;0),1/Inputs!$C$35,IF((1-1/Inputs!$C$35)/(Inputs!$E$8-Inputs!$E$8/Inputs!$C$35)*((Inputs!$E$6*Baseline!$E14*Baseline!$F14+Inputs!$E$7*Baseline!$L14*Baseline!$M14+Inputs!$E$8*Baseline!$S14*Baseline!$T14+Inputs!$E$9*Baseline!$Z14*Baseline!$AA14-Inputs!$E$13*E14*F14-Inputs!$E$14*L14*M14)-Inputs!$E$8)+1&gt;=1,1,(1-1/Inputs!$C$35)/(Inputs!$E$15-Inputs!$E$15/Inputs!$C$35)*((Inputs!$E$6*Baseline!$E14*Baseline!$F14+Inputs!$E$7*Baseline!$L14*Baseline!$M14+Inputs!$E$8*Baseline!$S14*Baseline!$T14+Inputs!$E$9*Baseline!$Z14*Baseline!$AA14-Inputs!$E$13*E14*F14-Inputs!$E$14*L14*M14)-Inputs!$E$15)+1))),IF((1-1/Inputs!$C$22)/(Inputs!$E$8-Inputs!$E$8/Inputs!$C$22)*((Inputs!$E$6*Baseline!$E14*Baseline!$F14+Inputs!$E$7*Baseline!$L14*Baseline!$M14+Inputs!$E$8*Baseline!$S14*Baseline!$T14+Inputs!$E$9*Baseline!$Z14*Baseline!$AA14-Inputs!$E$13*E14*F14-Inputs!$E$14*L14*M14)-Inputs!$E$8)+1&lt;0,0,IF(AND((1-1/Inputs!$C$22)/(Inputs!$E$8-Inputs!$E$8/Inputs!$C$22)*((Inputs!$E$6*Baseline!$E14*Baseline!$F14+Inputs!$E$7*Baseline!$L14*Baseline!$M14+Inputs!$E$8*Baseline!$S14*Baseline!$T14+Inputs!$E$9*Baseline!$Z14*Baseline!$AA14-Inputs!$E$13*E14*F14-Inputs!$E$14*L14*M14)-Inputs!$E$8)+1&lt;1/Inputs!$C$22,(1-1/Inputs!$C$22)/(Inputs!$E$15-Inputs!$E$15/Inputs!$C$22)*((Inputs!$E$6*Baseline!$E14*Baseline!$F14+Inputs!$E$7*Baseline!$L14*Baseline!$M14+Inputs!$E$8*Baseline!$S14*Baseline!$T14+Inputs!$E$9*Baseline!$Z14*Baseline!$AA14-Inputs!$E$13*E14*F14-Inputs!$E$14*L14*M14)-Inputs!$E$15)+1&gt;0),1/Inputs!$C$22,IF((1-1/Inputs!$C$22)/(Inputs!$E$8-Inputs!$E$8/Inputs!$C$22)*((Inputs!$E$6*Baseline!$E14*Baseline!$F14+Inputs!$E$7*Baseline!$L14*Baseline!$M14+Inputs!$E$8*Baseline!$S14*Baseline!$T14+Inputs!$E$9*Baseline!$Z14*Baseline!$AA14-Inputs!$E$13*E14*F14-Inputs!$E$14*L14*M14)-Inputs!$E$8)+1&gt;=1,1,(1-1/Inputs!$C$22)/(Inputs!$E$15-Inputs!$E$15/Inputs!$C$22)*((Inputs!$E$6*Baseline!$E14*Baseline!$F14+Inputs!$E$7*Baseline!$L14*Baseline!$M14+Inputs!$E$8*Baseline!$S14*Baseline!$T14+Inputs!$E$9*Baseline!$Z14*Baseline!$AA14-Inputs!$E$13*E14*F14-Inputs!$E$14*L14*M14)-Inputs!$E$15)+1))))</f>
        <v>#DIV/0!</v>
      </c>
      <c r="T14" s="46">
        <f>IFERROR(IF(((Baseline!E14*Baseline!C14*Baseline!F14*Inputs!$E$13+Baseline!L14*Baseline!M14*Inputs!$E$14*Baseline!C14+Baseline!T14*Baseline!S14*Baseline!C14*Inputs!$E$15+Baseline!AA14*Baseline!Z14*Baseline!C14*Inputs!$E$16)-Inputs!$E$13*E14*C14*F14-Inputs!$E$14*L14*M14*C14)/(Inputs!$E$15*S14*C14)&lt;1,((Baseline!E14*Baseline!C14*Baseline!F14*Inputs!$E$13+Baseline!L14*Baseline!M14*Inputs!$E$14*Baseline!C14+Baseline!T14*Baseline!S14*Baseline!C14*Inputs!$E$15+Baseline!AA14*Baseline!Z14*Baseline!C14*Inputs!$E$16)-Inputs!$E$13*E14*C14*F14-Inputs!$E$14*L14*M14*C14)/(Inputs!$E$15*S14*C14),1),0)</f>
        <v>0</v>
      </c>
      <c r="U14" s="429">
        <f t="shared" si="9"/>
        <v>0</v>
      </c>
      <c r="V14" s="424">
        <f>IFERROR(IF(Inputs!$C$27="No",INDEX('Proposed Efficiency'!$AG$29:$AP$49,MATCH(B14,'Proposed Efficiency'!$B$29:$B$49),MATCH(ROUND(S14,3),'Proposed Efficiency'!$AG$4:$AI$4)),INDEX('Proposed Efficiency'!$AG$51:$AP$51,1,MATCH(ROUND(S14,3),'Proposed Efficiency'!$AG$4:$AP$4))),0)</f>
        <v>0</v>
      </c>
      <c r="W14" s="425">
        <f>IF(R14=1,Inputs!$E$15*S14/(V14-'Radiation Losses'!Q13-'Proposed Cycling Losses'!AE12),0)</f>
        <v>0</v>
      </c>
      <c r="X14" s="430">
        <f t="shared" si="2"/>
        <v>0</v>
      </c>
      <c r="Y14" s="419">
        <f t="shared" si="10"/>
        <v>0</v>
      </c>
      <c r="Z14" s="432" t="e">
        <f>IF(Inputs!$C$32="New",IF((1-1/Inputs!$C$34)/(Inputs!$E$7-Inputs!$E$7/Inputs!$C$34)*((Inputs!$E$6*Baseline!$E14*Baseline!$F14+Inputs!$E$7*Baseline!$L14*Baseline!$M14+Inputs!$E$8*Baseline!$S14*Baseline!$T14+Inputs!$E$9*Baseline!$Z14*Baseline!$AA14-Inputs!$E$13*E14*F14-Inputs!$E$14*L14*M14-Inputs!$E$15*S14*T14)-Inputs!$E$7)+1&lt;0,0,IF(AND((1-1/Inputs!$C$34)/(Inputs!$E$7-Inputs!$E$7/Inputs!$C$34)*((Inputs!$E$6*Baseline!$E14*Baseline!$F14+Inputs!$E$7*Baseline!$L14*Baseline!$M14+Inputs!$E$8*Baseline!$S14*Baseline!$T14+Inputs!$E$9*Baseline!$Z14*Baseline!$AA14-Inputs!$E$13*E14*F14-Inputs!$E$14*L14*M14-Inputs!$E$15*S14*T14)-Inputs!$E$7)+1&lt;1/Inputs!$C$34,(1-1/Inputs!$C$34)/(Inputs!$E$7-Inputs!$E$7/Inputs!$C$34)*((Inputs!$E$6*Baseline!$E14*Baseline!$F14+Inputs!$E$7*Baseline!$L14*Baseline!$M14+Inputs!$E$8*Baseline!$S14*Baseline!$T14+Inputs!$E$9*Baseline!$Z14*Baseline!$AA14-Inputs!$E$13*E14*F14-Inputs!$E$14*L14*M14-Inputs!$E$15*S14*T14)-Inputs!$E$7)+1&gt;0),1/Inputs!$C$34,IF((1-1/Inputs!$C$34)/(Inputs!$E$7-Inputs!$E$7/Inputs!$C$34)*((Inputs!$E$6*Baseline!$E14*Baseline!$F14+Inputs!$E$7*Baseline!$L14*Baseline!$M14+Inputs!$E$8*Baseline!$S14*Baseline!$T14+Inputs!$E$9*Baseline!$Z14*Baseline!$AA14-Inputs!$E$13*E14*F14-Inputs!$E$14*L14*M14-Inputs!$E$15*S14*T14)-Inputs!$E$7)+1&gt;=1,1,(1-1/Inputs!$C$34)/(Inputs!$E$16-Inputs!$E$16/Inputs!$C$34)*((Inputs!$E$6*Baseline!$E14*Baseline!$F14+Inputs!$E$7*Baseline!$L14*Baseline!$M14+Inputs!$E$8*Baseline!$S14*Baseline!$T14+Inputs!$E$9*Baseline!$Z14*Baseline!$AA14-Inputs!$E$13*E14*F14-Inputs!$E$14*L14*M14-Inputs!$E$15*S14*T14)-Inputs!$E$16)+1))),IF((1-1/Inputs!$C$23)/(Inputs!$E$7-Inputs!$E$7/Inputs!$C$23)*((Inputs!$E$6*Baseline!$E14*Baseline!$F14+Inputs!$E$7*Baseline!$L14*Baseline!$M14+Inputs!$E$8*Baseline!$S14*Baseline!$T14+Inputs!$E$9*Baseline!$Z14*Baseline!$AA14-Inputs!$E$13*E14*F14-Inputs!$E$14*L14*M14-Inputs!$E$15*S14*T14)-Inputs!$E$7)+1&lt;0,0,IF(AND((1-1/Inputs!$C$23)/(Inputs!$E$7-Inputs!$E$7/Inputs!$C$23)*((Inputs!$E$6*Baseline!$E14*Baseline!$F14+Inputs!$E$7*Baseline!$L14*Baseline!$M14+Inputs!$E$8*Baseline!$S14*Baseline!$T14+Inputs!$E$9*Baseline!$Z14*Baseline!$AA14-Inputs!$E$13*E14*F14-Inputs!$E$14*L14*M14-Inputs!$E$15*S14*T14)-Inputs!$E$7)+1&lt;1/Inputs!$C$23,(1-1/Inputs!$C$23)/(Inputs!$E$16-Inputs!$E$16/Inputs!$C$23)*((Inputs!$E$6*Baseline!$E14*Baseline!$F14+Inputs!$E$7*Baseline!$L14*Baseline!$M14+Inputs!$E$8*Baseline!$S14*Baseline!$T14+Inputs!$E$9*Baseline!$Z14*Baseline!$AA14-Inputs!$E$13*E14*F14-Inputs!$E$14*L14*M14-Inputs!$E$15*S14*T14)-Inputs!$E$16)+1&gt;0),1/Inputs!$C$23,IF((1-1/Inputs!$C$23)/(Inputs!$E$7-Inputs!$E$7/Inputs!$C$23)*((Inputs!$E$6*Baseline!$E14*Baseline!$F14+Inputs!$E$7*Baseline!$L14*Baseline!$M14+Inputs!$E$8*Baseline!$S14*Baseline!$T14+Inputs!$E$9*Baseline!$Z14*Baseline!$AA14-Inputs!$E$13*E14*F14-Inputs!$E$14*L14*M14-Inputs!$E$15*S14*T14)-Inputs!$E$7)+1&gt;=1,1,(1-1/Inputs!$C$23)/(Inputs!$E$16-Inputs!$E$16/Inputs!$C$23)*((Inputs!$E$6*Baseline!$E14*Baseline!$F14+Inputs!$E$7*Baseline!$L14*Baseline!$M14+Inputs!$E$8*Baseline!$S14*Baseline!$T14+Inputs!$E$9*Baseline!$Z14*Baseline!$AA14-Inputs!$E$13*E14*F14-Inputs!$E$14*L14*M14-Inputs!$E$15*S14*T14)-Inputs!$E$16)+1))))</f>
        <v>#DIV/0!</v>
      </c>
      <c r="AA14" s="46">
        <f>IFERROR(IF(((Baseline!E14*Baseline!C14*Baseline!F14*Inputs!$E$13+Baseline!L14*Baseline!M14*Inputs!$E$14*Baseline!C14+Baseline!T14*Baseline!S14*Baseline!C14*Inputs!$E$15+Baseline!AA14*Baseline!Z14*Baseline!C14*Inputs!$E$16)-Inputs!$E$13*E14*C14*F14-Inputs!$E$14*L14*M14*C14-Inputs!$E$15*T14*S14*C14)/(Inputs!$E$16*Z14*C14)&lt;1,((Baseline!E14*Baseline!C14*Baseline!F14*Inputs!$E$13+Baseline!L14*Baseline!M14*Inputs!$E$14*Baseline!C14+Baseline!T14*Baseline!S14*Baseline!C14*Inputs!$E$15+Baseline!AA14*Baseline!Z14*Baseline!C14*Inputs!$E$16)-Inputs!$E$13*E14*C14*F14-Inputs!$E$14*L14*M14*C14-Inputs!$E$15*T14*S14*C14)/(Inputs!$E$16*Z14*C14),1),0)</f>
        <v>0</v>
      </c>
      <c r="AB14" s="429">
        <f t="shared" si="11"/>
        <v>0</v>
      </c>
      <c r="AC14" s="424">
        <f>IFERROR(IF(Inputs!$C$28="No",INDEX('Proposed Efficiency'!$AU$29:$BD$49,MATCH(Proposed!$B14,'Proposed Efficiency'!$B$29:$B$49),MATCH(ROUND(Proposed!$Z14,3),'Proposed Efficiency'!$AU$4:$BD$4)),INDEX('Proposed Efficiency'!$AU$51:$BD$51,1,MATCH(ROUND(Z14,3),'Proposed Efficiency'!$AU$4:$BD$4))),0)</f>
        <v>0</v>
      </c>
      <c r="AD14" s="425">
        <f>IF(Y14=1,Inputs!$E$15*Z14/(AC14-'Radiation Losses'!S13-'Proposed Cycling Losses'!AM12),0)</f>
        <v>0</v>
      </c>
      <c r="AE14" s="430">
        <f t="shared" si="3"/>
        <v>0</v>
      </c>
    </row>
    <row r="15" spans="1:31">
      <c r="A15" s="441"/>
      <c r="B15" s="548">
        <v>30</v>
      </c>
      <c r="C15" s="81">
        <v>759</v>
      </c>
      <c r="D15" s="419">
        <f t="shared" si="4"/>
        <v>0</v>
      </c>
      <c r="E15" s="418" t="e">
        <f>IF(Inputs!$C$29="New",IF((1-1/Inputs!$C$33)/(Inputs!$E$6-Inputs!$E$6/Inputs!$C$33)*((Inputs!$E$6*Baseline!$E15*Baseline!$F15+Inputs!$E$7*Baseline!$L15*Baseline!$M15+Inputs!$E$8*Baseline!$S15*Baseline!$T15+Inputs!$E$9*Baseline!$Z15*Baseline!$AA15)-Inputs!$E$6)+1&gt;=1,1,IF((1-1/Inputs!$C$33)/(Inputs!$E$6-Inputs!$E$6/Inputs!$C$33)*((Inputs!$E$6*Baseline!$E15*Baseline!$F15+Inputs!$E$7*Baseline!$L15*Baseline!$M15+Inputs!$E$8*Baseline!$S15*Baseline!$T15+Inputs!$E$9*Baseline!$Z15*Baseline!$AA15)-Inputs!$E$6)+1&lt;0,0,IF(AND((1-1/Inputs!$C$33)/(Inputs!$E$6-Inputs!$E$6/Inputs!$C$33)*((Inputs!$E$6*Baseline!$E15*Baseline!$F15+Inputs!$E$7*Baseline!$L15*Baseline!$M15+Inputs!$E$8*Baseline!$S15*Baseline!$T15+Inputs!$E$9*Baseline!$Z15*Baseline!$AA15)-Inputs!$E$6)+1&lt;1/Inputs!$C$33,(1-1/Inputs!$C$33)/(Inputs!$E$6-Inputs!$E$6/Inputs!$C$33)*((Inputs!$E$6*Baseline!$E15*Baseline!$F15+Inputs!$E$7*Baseline!$L15*Baseline!$M15+Inputs!$E$8*Baseline!$S15*Baseline!$T15+Inputs!$E$9*Baseline!$Z15*Baseline!$AA15)-Inputs!$E$6)+1&gt;0),1/Inputs!$C$33,(1-1/Inputs!$C$33)/(Inputs!$E$13-Inputs!$E$13/Inputs!$C$33)*((Inputs!$E$6*Baseline!$E15*Baseline!$F15+Inputs!$E$7*Baseline!$L15*Baseline!$M15+Inputs!$E$8*Baseline!$S15*Baseline!$T15+Inputs!$E$9*Baseline!$Z15*Baseline!$AA15)-Inputs!$E$13)+1))),IF((1-1/Inputs!$C$33)/(Inputs!$E$6-Inputs!$E$6/Inputs!$C$33)*((Inputs!$E$6*Baseline!$E15*Baseline!$F15+Inputs!$E$7*Baseline!$L15*Baseline!$M15+Inputs!$E$8*Baseline!$S15*Baseline!$T15+Inputs!$E$9*Baseline!$Z15*Baseline!$AA15)-Inputs!$E$6)+1&gt;=1,1,IF((1-1/Inputs!$C$33)/(Inputs!$E$6-Inputs!$E$6/Inputs!$C$33)*((Inputs!$E$6*Baseline!$E15*Baseline!$F15+Inputs!$E$7*Baseline!$L15*Baseline!$M15+Inputs!$E$8*Baseline!$S15*Baseline!$T15+Inputs!$E$9*Baseline!$Z15*Baseline!$AA15)-Inputs!$E$6)+1&lt;0,0,IF(AND((1-1/Inputs!$C$33)/(Inputs!$E$6-Inputs!$E$6/Inputs!$C$33)*((Inputs!$E$6*Baseline!$E15*Baseline!$F15+Inputs!$E$7*Baseline!$L15*Baseline!$M15+Inputs!$E$8*Baseline!$S15*Baseline!$T15+Inputs!$E$9*Baseline!$Z15*Baseline!$AA15)-Inputs!$E$6)+1&lt;1/Inputs!$C$33,(1-1/Inputs!$C$33)/(Inputs!$E$6-Inputs!$E$6/Inputs!$C$33)*((Inputs!$E$6*Baseline!$E15*Baseline!$F15+Inputs!$E$7*Baseline!$L15*Baseline!$M15+Inputs!$E$8*Baseline!$S15*Baseline!$T15+Inputs!$E$9*Baseline!$Z15*Baseline!$AA15)-Inputs!$E$6)+1&gt;0),1/Inputs!$C$33,(1-1/Inputs!$C$33)/(Inputs!$E$13-Inputs!$E$13/Inputs!$C$33)*((Inputs!$E$6*Baseline!$E15*Baseline!$F15+Inputs!$E$7*Baseline!$L15*Baseline!$M15+Inputs!$E$8*Baseline!$S15*Baseline!$T15+Inputs!$E$9*Baseline!$Z15*Baseline!$AA15)-Inputs!$E$13)+1))))</f>
        <v>#DIV/0!</v>
      </c>
      <c r="F15" s="46" t="e">
        <f>IF((Baseline!E15*Baseline!C15*Baseline!F15*Inputs!$E$6+Baseline!L15*Baseline!M15*Inputs!$E$7*Baseline!C15+Baseline!T15*Baseline!S15*Baseline!C15*Inputs!$E$8+Baseline!AA15*Baseline!Z15*Baseline!C15*Inputs!$E$9)/(Inputs!$E$13*E15*C15)&lt;1,(Baseline!E15*Baseline!C15*Baseline!F15*Inputs!$E$6+Baseline!L15*Baseline!M15*Inputs!$E$7*Baseline!C15+Baseline!T15*Baseline!S15*Baseline!C15*Inputs!$E$8+Baseline!AA15*Baseline!Z15*Baseline!C15*Inputs!$E$9)/(Inputs!$E$13*E15*C15),1)</f>
        <v>#DIV/0!</v>
      </c>
      <c r="G15" s="422">
        <f t="shared" si="5"/>
        <v>0</v>
      </c>
      <c r="H15" s="424">
        <f>IFERROR(IF(Inputs!$C$25="No",INDEX('Proposed Efficiency'!$E$29:$N$49,MATCH(Proposed!$B15,'Proposed Efficiency'!$B$29:$B$49),MATCH(ROUND(Proposed!$E15,3),'Proposed Efficiency'!$E$4:$N$4)),INDEX('Proposed Efficiency'!$E$51:$N$51,1,MATCH(ROUND(E15,3),'Proposed Efficiency'!$E$4:$N$4,1))),0)</f>
        <v>0</v>
      </c>
      <c r="I15" s="425">
        <f>IF(D15=1,Inputs!$E$13*E15/(H15-'Radiation Losses'!M14-'Proposed Cycling Losses'!O13),0)</f>
        <v>0</v>
      </c>
      <c r="J15" s="426">
        <f t="shared" si="0"/>
        <v>0</v>
      </c>
      <c r="K15" s="419">
        <f t="shared" si="6"/>
        <v>0</v>
      </c>
      <c r="L15" s="418" t="e">
        <f>IF(Inputs!$C$30="New",IF((1-1/Inputs!$C$34)/(Inputs!$E$7-Inputs!$E$7/Inputs!$C$34)*((Inputs!$E$6*Baseline!$E15*Baseline!$F15+Inputs!$E$7*Baseline!$L15*Baseline!$M15+Inputs!$E$8*Baseline!$S15*Baseline!$T15+Inputs!$E$9*Baseline!$Z15*Baseline!$AA15-Inputs!$E$13*E15*F15)-Inputs!$E$7)+1&lt;0,0,IF(AND((1-1/Inputs!$C$34)/(Inputs!$E$7-Inputs!$E$7/Inputs!$C$34)*((Inputs!$E$6*Baseline!$E15*Baseline!$F15+Inputs!$E$7*Baseline!$L15*Baseline!$M15+Inputs!$E$8*Baseline!$S15*Baseline!$T15+Inputs!$E$9*Baseline!$Z15*Baseline!$AA15-Inputs!$E$13*E15*F15)-Inputs!$E$7)+1&lt;1/Inputs!$C$34,(1-1/Inputs!$C$34)/(Inputs!$E$7-Inputs!$E$7/Inputs!$C$34)*((Inputs!$E$6*Baseline!$E15*Baseline!$F15+Inputs!$E$7*Baseline!$L15*Baseline!$M15+Inputs!$E$8*Baseline!$S15*Baseline!$T15+Inputs!$E$9*Baseline!$Z15*Baseline!$AA15-Inputs!$E$13*E15*F15)-Inputs!$E$7)+1&gt;0),1/Inputs!$C$34,IF((1-1/Inputs!$C$34)/(Inputs!$E$7-Inputs!$E$7/Inputs!$C$34)*((Inputs!$E$6*Baseline!$E15*Baseline!$F15+Inputs!$E$7*Baseline!$L15*Baseline!$M15+Inputs!$E$8*Baseline!$S15*Baseline!$T15+Inputs!$E$9*Baseline!$Z15*Baseline!$AA15-Inputs!$E$13*E15*F15)-Inputs!$E$7)+1&gt;=1,1,(1-1/Inputs!$C$34)/(Inputs!$E$14-Inputs!$E$14/Inputs!$C$34)*((Inputs!$E$6*Baseline!$E15*Baseline!$F15+Inputs!$E$7*Baseline!$L15*Baseline!$M15+Inputs!$E$8*Baseline!$S15*Baseline!$T15+Inputs!$E$9*Baseline!$Z15*Baseline!$AA15-Inputs!$E$13*E15*F15)-Inputs!$E$14)+1))),IF((1-1/Inputs!$C$21)/(Inputs!$E$7-Inputs!$E$7/Inputs!$C$21)*((Inputs!$E$6*Baseline!$E15*Baseline!$F15+Inputs!$E$7*Baseline!$L15*Baseline!$M15+Inputs!$E$8*Baseline!$S15*Baseline!$T15+Inputs!$E$9*Baseline!$Z15*Baseline!$AA15-Inputs!$E$13*E15*F15)-Inputs!$E$7)+1&lt;0,0,IF(AND((1-1/Inputs!$C$21)/(Inputs!$E$7-Inputs!$E$7/Inputs!$C$21)*((Inputs!$E$6*Baseline!$E15*Baseline!$F15+Inputs!$E$7*Baseline!$L15*Baseline!$M15+Inputs!$E$8*Baseline!$S15*Baseline!$T15+Inputs!$E$9*Baseline!$Z15*Baseline!$AA15-Inputs!$E$13*E15*F15)-Inputs!$E$7)+1&lt;1/Inputs!$C$21,(1-1/Inputs!$C$21)/(Inputs!$E$14-Inputs!$E$14/Inputs!$C$21)*((Inputs!$E$6*Baseline!$E15*Baseline!$F15+Inputs!$E$7*Baseline!$L15*Baseline!$M15+Inputs!$E$8*Baseline!$S15*Baseline!$T15+Inputs!$E$9*Baseline!$Z15*Baseline!$AA15-Inputs!$E$13*E15*F15)-Inputs!$E$14)+1&gt;0),1/Inputs!$C$21,IF((1-1/Inputs!$C$21)/(Inputs!$E$7-Inputs!$E$7/Inputs!$C$21)*((Inputs!$E$6*Baseline!$E15*Baseline!$F15+Inputs!$E$7*Baseline!$L15*Baseline!$M15+Inputs!$E$8*Baseline!$S15*Baseline!$T15+Inputs!$E$9*Baseline!$Z15*Baseline!$AA15-Inputs!$E$13*E15*F15)-Inputs!$E$7)+1&gt;=1,1,(1-1/Inputs!$C$21)/(Inputs!$E$14-Inputs!$E$14/Inputs!$C$21)*((Inputs!$E$6*Baseline!$E15*Baseline!$F15+Inputs!$E$7*Baseline!$L15*Baseline!$M15+Inputs!$E$8*Baseline!$S15*Baseline!$T15+Inputs!$E$9*Baseline!$Z15*Baseline!$AA15-Inputs!$E$13*E15*F15)-Inputs!$E$14)+1))))</f>
        <v>#DIV/0!</v>
      </c>
      <c r="M15" s="46">
        <f>IFERROR(IF(((Baseline!E15*Baseline!C15*Baseline!F15*Inputs!$E$13+Baseline!L15*Baseline!M15*Inputs!$E$14*Baseline!C15+Baseline!T15*Baseline!S15*Baseline!C15*Inputs!$E$15+Baseline!AA15*Baseline!Z15*Baseline!C15*Inputs!$E$16)-Inputs!$E$13*E15*C15*F15)/(Inputs!$E$13*L15*C15)&lt;1,((Baseline!E15*Baseline!C15*Baseline!F15*Inputs!$E$13+Baseline!L15*Baseline!M15*Inputs!$E$14*Baseline!C15+Baseline!T15*Baseline!S15*Baseline!C15*Inputs!$E$15+Baseline!AA15*Baseline!Z15*Baseline!C15*Inputs!$E$16)-Inputs!$E$14*E15*C15*F15)/(Inputs!$E$13*L15*C15),1),0)</f>
        <v>0</v>
      </c>
      <c r="N15" s="422">
        <f t="shared" si="7"/>
        <v>0</v>
      </c>
      <c r="O15" s="424">
        <f>IFERROR(IF(Inputs!$C$26="No",INDEX('Proposed Efficiency'!$S$29:$AB$49,MATCH(Proposed!$B15,'Proposed Efficiency'!$B$29:$B$49),MATCH(ROUND(Proposed!$L15,3),'Proposed Efficiency'!$S$4:$AB$4)),INDEX('Proposed Efficiency'!$S$51:$AB$51,1,MATCH(ROUND(L15,3),'Proposed Efficiency'!$S$4:$AB$4))),0)</f>
        <v>0</v>
      </c>
      <c r="P15" s="425">
        <f>IF(K15=1,Inputs!$E$14*L15/(O15-'Radiation Losses'!O14-'Proposed Cycling Losses'!W13),0)</f>
        <v>0</v>
      </c>
      <c r="Q15" s="426">
        <f t="shared" si="1"/>
        <v>0</v>
      </c>
      <c r="R15" s="419">
        <f t="shared" si="8"/>
        <v>0</v>
      </c>
      <c r="S15" s="418" t="e">
        <f>IF(Inputs!$C$31="New",IF((1-1/Inputs!$C$35)/(Inputs!$E$8-Inputs!$E$8/Inputs!$C$35)*((Inputs!$E$6*Baseline!$E15*Baseline!$F15+Inputs!$E$7*Baseline!$L15*Baseline!$M15+Inputs!$E$8*Baseline!$S15*Baseline!$T15+Inputs!$E$9*Baseline!$Z15*Baseline!$AA15-Inputs!$E$13*E15*F15-Inputs!$E$14*L15*M15)-Inputs!$E$8)+1&lt;0,0,IF(AND((1-1/Inputs!$C$35)/(Inputs!$E$8-Inputs!$E$8/Inputs!$C$35)*((Inputs!$E$6*Baseline!$E15*Baseline!$F15+Inputs!$E$7*Baseline!$L15*Baseline!$M15+Inputs!$E$8*Baseline!$S15*Baseline!$T15+Inputs!$E$9*Baseline!$Z15*Baseline!$AA15-Inputs!$E$13*E15*F15-Inputs!$E$14*L15*M15)-Inputs!$E$8)+1&lt;1/Inputs!$C$35,(1-1/Inputs!$C$35)/(Inputs!$E$8-Inputs!$E$8/Inputs!$C$35)*((Inputs!$E$6*Baseline!$E15*Baseline!$F15+Inputs!$E$7*Baseline!$L15*Baseline!$M15+Inputs!$E$8*Baseline!$S15*Baseline!$T15+Inputs!$E$9*Baseline!$Z15*Baseline!$AA15-Inputs!$E$13*E15*F15-Inputs!$E$14*L15*M15)-Inputs!$E$7)+1&gt;0),1/Inputs!$C$35,IF((1-1/Inputs!$C$35)/(Inputs!$E$8-Inputs!$E$8/Inputs!$C$35)*((Inputs!$E$6*Baseline!$E15*Baseline!$F15+Inputs!$E$7*Baseline!$L15*Baseline!$M15+Inputs!$E$8*Baseline!$S15*Baseline!$T15+Inputs!$E$9*Baseline!$Z15*Baseline!$AA15-Inputs!$E$13*E15*F15-Inputs!$E$14*L15*M15)-Inputs!$E$8)+1&gt;=1,1,(1-1/Inputs!$C$35)/(Inputs!$E$15-Inputs!$E$15/Inputs!$C$35)*((Inputs!$E$6*Baseline!$E15*Baseline!$F15+Inputs!$E$7*Baseline!$L15*Baseline!$M15+Inputs!$E$8*Baseline!$S15*Baseline!$T15+Inputs!$E$9*Baseline!$Z15*Baseline!$AA15-Inputs!$E$13*E15*F15-Inputs!$E$14*L15*M15)-Inputs!$E$15)+1))),IF((1-1/Inputs!$C$22)/(Inputs!$E$8-Inputs!$E$8/Inputs!$C$22)*((Inputs!$E$6*Baseline!$E15*Baseline!$F15+Inputs!$E$7*Baseline!$L15*Baseline!$M15+Inputs!$E$8*Baseline!$S15*Baseline!$T15+Inputs!$E$9*Baseline!$Z15*Baseline!$AA15-Inputs!$E$13*E15*F15-Inputs!$E$14*L15*M15)-Inputs!$E$8)+1&lt;0,0,IF(AND((1-1/Inputs!$C$22)/(Inputs!$E$8-Inputs!$E$8/Inputs!$C$22)*((Inputs!$E$6*Baseline!$E15*Baseline!$F15+Inputs!$E$7*Baseline!$L15*Baseline!$M15+Inputs!$E$8*Baseline!$S15*Baseline!$T15+Inputs!$E$9*Baseline!$Z15*Baseline!$AA15-Inputs!$E$13*E15*F15-Inputs!$E$14*L15*M15)-Inputs!$E$8)+1&lt;1/Inputs!$C$22,(1-1/Inputs!$C$22)/(Inputs!$E$15-Inputs!$E$15/Inputs!$C$22)*((Inputs!$E$6*Baseline!$E15*Baseline!$F15+Inputs!$E$7*Baseline!$L15*Baseline!$M15+Inputs!$E$8*Baseline!$S15*Baseline!$T15+Inputs!$E$9*Baseline!$Z15*Baseline!$AA15-Inputs!$E$13*E15*F15-Inputs!$E$14*L15*M15)-Inputs!$E$15)+1&gt;0),1/Inputs!$C$22,IF((1-1/Inputs!$C$22)/(Inputs!$E$8-Inputs!$E$8/Inputs!$C$22)*((Inputs!$E$6*Baseline!$E15*Baseline!$F15+Inputs!$E$7*Baseline!$L15*Baseline!$M15+Inputs!$E$8*Baseline!$S15*Baseline!$T15+Inputs!$E$9*Baseline!$Z15*Baseline!$AA15-Inputs!$E$13*E15*F15-Inputs!$E$14*L15*M15)-Inputs!$E$8)+1&gt;=1,1,(1-1/Inputs!$C$22)/(Inputs!$E$15-Inputs!$E$15/Inputs!$C$22)*((Inputs!$E$6*Baseline!$E15*Baseline!$F15+Inputs!$E$7*Baseline!$L15*Baseline!$M15+Inputs!$E$8*Baseline!$S15*Baseline!$T15+Inputs!$E$9*Baseline!$Z15*Baseline!$AA15-Inputs!$E$13*E15*F15-Inputs!$E$14*L15*M15)-Inputs!$E$15)+1))))</f>
        <v>#DIV/0!</v>
      </c>
      <c r="T15" s="46">
        <f>IFERROR(IF(((Baseline!E15*Baseline!C15*Baseline!F15*Inputs!$E$13+Baseline!L15*Baseline!M15*Inputs!$E$14*Baseline!C15+Baseline!T15*Baseline!S15*Baseline!C15*Inputs!$E$15+Baseline!AA15*Baseline!Z15*Baseline!C15*Inputs!$E$16)-Inputs!$E$13*E15*C15*F15-Inputs!$E$14*L15*M15*C15)/(Inputs!$E$15*S15*C15)&lt;1,((Baseline!E15*Baseline!C15*Baseline!F15*Inputs!$E$13+Baseline!L15*Baseline!M15*Inputs!$E$14*Baseline!C15+Baseline!T15*Baseline!S15*Baseline!C15*Inputs!$E$15+Baseline!AA15*Baseline!Z15*Baseline!C15*Inputs!$E$16)-Inputs!$E$13*E15*C15*F15-Inputs!$E$14*L15*M15*C15)/(Inputs!$E$15*S15*C15),1),0)</f>
        <v>0</v>
      </c>
      <c r="U15" s="429">
        <f t="shared" si="9"/>
        <v>0</v>
      </c>
      <c r="V15" s="424">
        <f>IFERROR(IF(Inputs!$C$27="No",INDEX('Proposed Efficiency'!$AG$29:$AP$49,MATCH(B15,'Proposed Efficiency'!$B$29:$B$49),MATCH(ROUND(S15,3),'Proposed Efficiency'!$AG$4:$AI$4)),INDEX('Proposed Efficiency'!$AG$51:$AP$51,1,MATCH(ROUND(S15,3),'Proposed Efficiency'!$AG$4:$AP$4))),0)</f>
        <v>0</v>
      </c>
      <c r="W15" s="425">
        <f>IF(R15=1,Inputs!$E$15*S15/(V15-'Radiation Losses'!Q14-'Proposed Cycling Losses'!AE13),0)</f>
        <v>0</v>
      </c>
      <c r="X15" s="430">
        <f t="shared" si="2"/>
        <v>0</v>
      </c>
      <c r="Y15" s="419">
        <f t="shared" si="10"/>
        <v>0</v>
      </c>
      <c r="Z15" s="432" t="e">
        <f>IF(Inputs!$C$32="New",IF((1-1/Inputs!$C$34)/(Inputs!$E$7-Inputs!$E$7/Inputs!$C$34)*((Inputs!$E$6*Baseline!$E15*Baseline!$F15+Inputs!$E$7*Baseline!$L15*Baseline!$M15+Inputs!$E$8*Baseline!$S15*Baseline!$T15+Inputs!$E$9*Baseline!$Z15*Baseline!$AA15-Inputs!$E$13*E15*F15-Inputs!$E$14*L15*M15-Inputs!$E$15*S15*T15)-Inputs!$E$7)+1&lt;0,0,IF(AND((1-1/Inputs!$C$34)/(Inputs!$E$7-Inputs!$E$7/Inputs!$C$34)*((Inputs!$E$6*Baseline!$E15*Baseline!$F15+Inputs!$E$7*Baseline!$L15*Baseline!$M15+Inputs!$E$8*Baseline!$S15*Baseline!$T15+Inputs!$E$9*Baseline!$Z15*Baseline!$AA15-Inputs!$E$13*E15*F15-Inputs!$E$14*L15*M15-Inputs!$E$15*S15*T15)-Inputs!$E$7)+1&lt;1/Inputs!$C$34,(1-1/Inputs!$C$34)/(Inputs!$E$7-Inputs!$E$7/Inputs!$C$34)*((Inputs!$E$6*Baseline!$E15*Baseline!$F15+Inputs!$E$7*Baseline!$L15*Baseline!$M15+Inputs!$E$8*Baseline!$S15*Baseline!$T15+Inputs!$E$9*Baseline!$Z15*Baseline!$AA15-Inputs!$E$13*E15*F15-Inputs!$E$14*L15*M15-Inputs!$E$15*S15*T15)-Inputs!$E$7)+1&gt;0),1/Inputs!$C$34,IF((1-1/Inputs!$C$34)/(Inputs!$E$7-Inputs!$E$7/Inputs!$C$34)*((Inputs!$E$6*Baseline!$E15*Baseline!$F15+Inputs!$E$7*Baseline!$L15*Baseline!$M15+Inputs!$E$8*Baseline!$S15*Baseline!$T15+Inputs!$E$9*Baseline!$Z15*Baseline!$AA15-Inputs!$E$13*E15*F15-Inputs!$E$14*L15*M15-Inputs!$E$15*S15*T15)-Inputs!$E$7)+1&gt;=1,1,(1-1/Inputs!$C$34)/(Inputs!$E$16-Inputs!$E$16/Inputs!$C$34)*((Inputs!$E$6*Baseline!$E15*Baseline!$F15+Inputs!$E$7*Baseline!$L15*Baseline!$M15+Inputs!$E$8*Baseline!$S15*Baseline!$T15+Inputs!$E$9*Baseline!$Z15*Baseline!$AA15-Inputs!$E$13*E15*F15-Inputs!$E$14*L15*M15-Inputs!$E$15*S15*T15)-Inputs!$E$16)+1))),IF((1-1/Inputs!$C$23)/(Inputs!$E$7-Inputs!$E$7/Inputs!$C$23)*((Inputs!$E$6*Baseline!$E15*Baseline!$F15+Inputs!$E$7*Baseline!$L15*Baseline!$M15+Inputs!$E$8*Baseline!$S15*Baseline!$T15+Inputs!$E$9*Baseline!$Z15*Baseline!$AA15-Inputs!$E$13*E15*F15-Inputs!$E$14*L15*M15-Inputs!$E$15*S15*T15)-Inputs!$E$7)+1&lt;0,0,IF(AND((1-1/Inputs!$C$23)/(Inputs!$E$7-Inputs!$E$7/Inputs!$C$23)*((Inputs!$E$6*Baseline!$E15*Baseline!$F15+Inputs!$E$7*Baseline!$L15*Baseline!$M15+Inputs!$E$8*Baseline!$S15*Baseline!$T15+Inputs!$E$9*Baseline!$Z15*Baseline!$AA15-Inputs!$E$13*E15*F15-Inputs!$E$14*L15*M15-Inputs!$E$15*S15*T15)-Inputs!$E$7)+1&lt;1/Inputs!$C$23,(1-1/Inputs!$C$23)/(Inputs!$E$16-Inputs!$E$16/Inputs!$C$23)*((Inputs!$E$6*Baseline!$E15*Baseline!$F15+Inputs!$E$7*Baseline!$L15*Baseline!$M15+Inputs!$E$8*Baseline!$S15*Baseline!$T15+Inputs!$E$9*Baseline!$Z15*Baseline!$AA15-Inputs!$E$13*E15*F15-Inputs!$E$14*L15*M15-Inputs!$E$15*S15*T15)-Inputs!$E$16)+1&gt;0),1/Inputs!$C$23,IF((1-1/Inputs!$C$23)/(Inputs!$E$7-Inputs!$E$7/Inputs!$C$23)*((Inputs!$E$6*Baseline!$E15*Baseline!$F15+Inputs!$E$7*Baseline!$L15*Baseline!$M15+Inputs!$E$8*Baseline!$S15*Baseline!$T15+Inputs!$E$9*Baseline!$Z15*Baseline!$AA15-Inputs!$E$13*E15*F15-Inputs!$E$14*L15*M15-Inputs!$E$15*S15*T15)-Inputs!$E$7)+1&gt;=1,1,(1-1/Inputs!$C$23)/(Inputs!$E$16-Inputs!$E$16/Inputs!$C$23)*((Inputs!$E$6*Baseline!$E15*Baseline!$F15+Inputs!$E$7*Baseline!$L15*Baseline!$M15+Inputs!$E$8*Baseline!$S15*Baseline!$T15+Inputs!$E$9*Baseline!$Z15*Baseline!$AA15-Inputs!$E$13*E15*F15-Inputs!$E$14*L15*M15-Inputs!$E$15*S15*T15)-Inputs!$E$16)+1))))</f>
        <v>#DIV/0!</v>
      </c>
      <c r="AA15" s="46">
        <f>IFERROR(IF(((Baseline!E15*Baseline!C15*Baseline!F15*Inputs!$E$13+Baseline!L15*Baseline!M15*Inputs!$E$14*Baseline!C15+Baseline!T15*Baseline!S15*Baseline!C15*Inputs!$E$15+Baseline!AA15*Baseline!Z15*Baseline!C15*Inputs!$E$16)-Inputs!$E$13*E15*C15*F15-Inputs!$E$14*L15*M15*C15-Inputs!$E$15*T15*S15*C15)/(Inputs!$E$16*Z15*C15)&lt;1,((Baseline!E15*Baseline!C15*Baseline!F15*Inputs!$E$13+Baseline!L15*Baseline!M15*Inputs!$E$14*Baseline!C15+Baseline!T15*Baseline!S15*Baseline!C15*Inputs!$E$15+Baseline!AA15*Baseline!Z15*Baseline!C15*Inputs!$E$16)-Inputs!$E$13*E15*C15*F15-Inputs!$E$14*L15*M15*C15-Inputs!$E$15*T15*S15*C15)/(Inputs!$E$16*Z15*C15),1),0)</f>
        <v>0</v>
      </c>
      <c r="AB15" s="429">
        <f t="shared" si="11"/>
        <v>0</v>
      </c>
      <c r="AC15" s="424">
        <f>IFERROR(IF(Inputs!$C$28="No",INDEX('Proposed Efficiency'!$AU$29:$BD$49,MATCH(Proposed!$B15,'Proposed Efficiency'!$B$29:$B$49),MATCH(ROUND(Proposed!$Z15,3),'Proposed Efficiency'!$AU$4:$BD$4)),INDEX('Proposed Efficiency'!$AU$51:$BD$51,1,MATCH(ROUND(Z15,3),'Proposed Efficiency'!$AU$4:$BD$4))),0)</f>
        <v>0</v>
      </c>
      <c r="AD15" s="425">
        <f>IF(Y15=1,Inputs!$E$15*Z15/(AC15-'Radiation Losses'!S14-'Proposed Cycling Losses'!AM13),0)</f>
        <v>0</v>
      </c>
      <c r="AE15" s="430">
        <f t="shared" si="3"/>
        <v>0</v>
      </c>
    </row>
    <row r="16" spans="1:31">
      <c r="A16" s="441"/>
      <c r="B16" s="548">
        <v>35</v>
      </c>
      <c r="C16" s="81">
        <v>865</v>
      </c>
      <c r="D16" s="419">
        <f t="shared" si="4"/>
        <v>0</v>
      </c>
      <c r="E16" s="418" t="e">
        <f>IF(Inputs!$C$29="New",IF((1-1/Inputs!$C$33)/(Inputs!$E$6-Inputs!$E$6/Inputs!$C$33)*((Inputs!$E$6*Baseline!$E16*Baseline!$F16+Inputs!$E$7*Baseline!$L16*Baseline!$M16+Inputs!$E$8*Baseline!$S16*Baseline!$T16+Inputs!$E$9*Baseline!$Z16*Baseline!$AA16)-Inputs!$E$6)+1&gt;=1,1,IF((1-1/Inputs!$C$33)/(Inputs!$E$6-Inputs!$E$6/Inputs!$C$33)*((Inputs!$E$6*Baseline!$E16*Baseline!$F16+Inputs!$E$7*Baseline!$L16*Baseline!$M16+Inputs!$E$8*Baseline!$S16*Baseline!$T16+Inputs!$E$9*Baseline!$Z16*Baseline!$AA16)-Inputs!$E$6)+1&lt;0,0,IF(AND((1-1/Inputs!$C$33)/(Inputs!$E$6-Inputs!$E$6/Inputs!$C$33)*((Inputs!$E$6*Baseline!$E16*Baseline!$F16+Inputs!$E$7*Baseline!$L16*Baseline!$M16+Inputs!$E$8*Baseline!$S16*Baseline!$T16+Inputs!$E$9*Baseline!$Z16*Baseline!$AA16)-Inputs!$E$6)+1&lt;1/Inputs!$C$33,(1-1/Inputs!$C$33)/(Inputs!$E$6-Inputs!$E$6/Inputs!$C$33)*((Inputs!$E$6*Baseline!$E16*Baseline!$F16+Inputs!$E$7*Baseline!$L16*Baseline!$M16+Inputs!$E$8*Baseline!$S16*Baseline!$T16+Inputs!$E$9*Baseline!$Z16*Baseline!$AA16)-Inputs!$E$6)+1&gt;0),1/Inputs!$C$33,(1-1/Inputs!$C$33)/(Inputs!$E$13-Inputs!$E$13/Inputs!$C$33)*((Inputs!$E$6*Baseline!$E16*Baseline!$F16+Inputs!$E$7*Baseline!$L16*Baseline!$M16+Inputs!$E$8*Baseline!$S16*Baseline!$T16+Inputs!$E$9*Baseline!$Z16*Baseline!$AA16)-Inputs!$E$13)+1))),IF((1-1/Inputs!$C$33)/(Inputs!$E$6-Inputs!$E$6/Inputs!$C$33)*((Inputs!$E$6*Baseline!$E16*Baseline!$F16+Inputs!$E$7*Baseline!$L16*Baseline!$M16+Inputs!$E$8*Baseline!$S16*Baseline!$T16+Inputs!$E$9*Baseline!$Z16*Baseline!$AA16)-Inputs!$E$6)+1&gt;=1,1,IF((1-1/Inputs!$C$33)/(Inputs!$E$6-Inputs!$E$6/Inputs!$C$33)*((Inputs!$E$6*Baseline!$E16*Baseline!$F16+Inputs!$E$7*Baseline!$L16*Baseline!$M16+Inputs!$E$8*Baseline!$S16*Baseline!$T16+Inputs!$E$9*Baseline!$Z16*Baseline!$AA16)-Inputs!$E$6)+1&lt;0,0,IF(AND((1-1/Inputs!$C$33)/(Inputs!$E$6-Inputs!$E$6/Inputs!$C$33)*((Inputs!$E$6*Baseline!$E16*Baseline!$F16+Inputs!$E$7*Baseline!$L16*Baseline!$M16+Inputs!$E$8*Baseline!$S16*Baseline!$T16+Inputs!$E$9*Baseline!$Z16*Baseline!$AA16)-Inputs!$E$6)+1&lt;1/Inputs!$C$33,(1-1/Inputs!$C$33)/(Inputs!$E$6-Inputs!$E$6/Inputs!$C$33)*((Inputs!$E$6*Baseline!$E16*Baseline!$F16+Inputs!$E$7*Baseline!$L16*Baseline!$M16+Inputs!$E$8*Baseline!$S16*Baseline!$T16+Inputs!$E$9*Baseline!$Z16*Baseline!$AA16)-Inputs!$E$6)+1&gt;0),1/Inputs!$C$33,(1-1/Inputs!$C$33)/(Inputs!$E$13-Inputs!$E$13/Inputs!$C$33)*((Inputs!$E$6*Baseline!$E16*Baseline!$F16+Inputs!$E$7*Baseline!$L16*Baseline!$M16+Inputs!$E$8*Baseline!$S16*Baseline!$T16+Inputs!$E$9*Baseline!$Z16*Baseline!$AA16)-Inputs!$E$13)+1))))</f>
        <v>#DIV/0!</v>
      </c>
      <c r="F16" s="46" t="e">
        <f>IF((Baseline!E16*Baseline!C16*Baseline!F16*Inputs!$E$6+Baseline!L16*Baseline!M16*Inputs!$E$7*Baseline!C16+Baseline!T16*Baseline!S16*Baseline!C16*Inputs!$E$8+Baseline!AA16*Baseline!Z16*Baseline!C16*Inputs!$E$9)/(Inputs!$E$13*E16*C16)&lt;1,(Baseline!E16*Baseline!C16*Baseline!F16*Inputs!$E$6+Baseline!L16*Baseline!M16*Inputs!$E$7*Baseline!C16+Baseline!T16*Baseline!S16*Baseline!C16*Inputs!$E$8+Baseline!AA16*Baseline!Z16*Baseline!C16*Inputs!$E$9)/(Inputs!$E$13*E16*C16),1)</f>
        <v>#DIV/0!</v>
      </c>
      <c r="G16" s="422">
        <f t="shared" si="5"/>
        <v>0</v>
      </c>
      <c r="H16" s="424">
        <f>IFERROR(IF(Inputs!$C$25="No",INDEX('Proposed Efficiency'!$E$29:$N$49,MATCH(Proposed!$B16,'Proposed Efficiency'!$B$29:$B$49),MATCH(ROUND(Proposed!$E16,3),'Proposed Efficiency'!$E$4:$N$4)),INDEX('Proposed Efficiency'!$E$51:$N$51,1,MATCH(ROUND(E16,3),'Proposed Efficiency'!$E$4:$N$4,1))),0)</f>
        <v>0</v>
      </c>
      <c r="I16" s="425">
        <f>IF(D16=1,Inputs!$E$13*E16/(H16-'Radiation Losses'!M15-'Proposed Cycling Losses'!O14),0)</f>
        <v>0</v>
      </c>
      <c r="J16" s="426">
        <f t="shared" si="0"/>
        <v>0</v>
      </c>
      <c r="K16" s="419">
        <f t="shared" si="6"/>
        <v>0</v>
      </c>
      <c r="L16" s="418" t="e">
        <f>IF(Inputs!$C$30="New",IF((1-1/Inputs!$C$34)/(Inputs!$E$7-Inputs!$E$7/Inputs!$C$34)*((Inputs!$E$6*Baseline!$E16*Baseline!$F16+Inputs!$E$7*Baseline!$L16*Baseline!$M16+Inputs!$E$8*Baseline!$S16*Baseline!$T16+Inputs!$E$9*Baseline!$Z16*Baseline!$AA16-Inputs!$E$13*E16*F16)-Inputs!$E$7)+1&lt;0,0,IF(AND((1-1/Inputs!$C$34)/(Inputs!$E$7-Inputs!$E$7/Inputs!$C$34)*((Inputs!$E$6*Baseline!$E16*Baseline!$F16+Inputs!$E$7*Baseline!$L16*Baseline!$M16+Inputs!$E$8*Baseline!$S16*Baseline!$T16+Inputs!$E$9*Baseline!$Z16*Baseline!$AA16-Inputs!$E$13*E16*F16)-Inputs!$E$7)+1&lt;1/Inputs!$C$34,(1-1/Inputs!$C$34)/(Inputs!$E$7-Inputs!$E$7/Inputs!$C$34)*((Inputs!$E$6*Baseline!$E16*Baseline!$F16+Inputs!$E$7*Baseline!$L16*Baseline!$M16+Inputs!$E$8*Baseline!$S16*Baseline!$T16+Inputs!$E$9*Baseline!$Z16*Baseline!$AA16-Inputs!$E$13*E16*F16)-Inputs!$E$7)+1&gt;0),1/Inputs!$C$34,IF((1-1/Inputs!$C$34)/(Inputs!$E$7-Inputs!$E$7/Inputs!$C$34)*((Inputs!$E$6*Baseline!$E16*Baseline!$F16+Inputs!$E$7*Baseline!$L16*Baseline!$M16+Inputs!$E$8*Baseline!$S16*Baseline!$T16+Inputs!$E$9*Baseline!$Z16*Baseline!$AA16-Inputs!$E$13*E16*F16)-Inputs!$E$7)+1&gt;=1,1,(1-1/Inputs!$C$34)/(Inputs!$E$14-Inputs!$E$14/Inputs!$C$34)*((Inputs!$E$6*Baseline!$E16*Baseline!$F16+Inputs!$E$7*Baseline!$L16*Baseline!$M16+Inputs!$E$8*Baseline!$S16*Baseline!$T16+Inputs!$E$9*Baseline!$Z16*Baseline!$AA16-Inputs!$E$13*E16*F16)-Inputs!$E$14)+1))),IF((1-1/Inputs!$C$21)/(Inputs!$E$7-Inputs!$E$7/Inputs!$C$21)*((Inputs!$E$6*Baseline!$E16*Baseline!$F16+Inputs!$E$7*Baseline!$L16*Baseline!$M16+Inputs!$E$8*Baseline!$S16*Baseline!$T16+Inputs!$E$9*Baseline!$Z16*Baseline!$AA16-Inputs!$E$13*E16*F16)-Inputs!$E$7)+1&lt;0,0,IF(AND((1-1/Inputs!$C$21)/(Inputs!$E$7-Inputs!$E$7/Inputs!$C$21)*((Inputs!$E$6*Baseline!$E16*Baseline!$F16+Inputs!$E$7*Baseline!$L16*Baseline!$M16+Inputs!$E$8*Baseline!$S16*Baseline!$T16+Inputs!$E$9*Baseline!$Z16*Baseline!$AA16-Inputs!$E$13*E16*F16)-Inputs!$E$7)+1&lt;1/Inputs!$C$21,(1-1/Inputs!$C$21)/(Inputs!$E$14-Inputs!$E$14/Inputs!$C$21)*((Inputs!$E$6*Baseline!$E16*Baseline!$F16+Inputs!$E$7*Baseline!$L16*Baseline!$M16+Inputs!$E$8*Baseline!$S16*Baseline!$T16+Inputs!$E$9*Baseline!$Z16*Baseline!$AA16-Inputs!$E$13*E16*F16)-Inputs!$E$14)+1&gt;0),1/Inputs!$C$21,IF((1-1/Inputs!$C$21)/(Inputs!$E$7-Inputs!$E$7/Inputs!$C$21)*((Inputs!$E$6*Baseline!$E16*Baseline!$F16+Inputs!$E$7*Baseline!$L16*Baseline!$M16+Inputs!$E$8*Baseline!$S16*Baseline!$T16+Inputs!$E$9*Baseline!$Z16*Baseline!$AA16-Inputs!$E$13*E16*F16)-Inputs!$E$7)+1&gt;=1,1,(1-1/Inputs!$C$21)/(Inputs!$E$14-Inputs!$E$14/Inputs!$C$21)*((Inputs!$E$6*Baseline!$E16*Baseline!$F16+Inputs!$E$7*Baseline!$L16*Baseline!$M16+Inputs!$E$8*Baseline!$S16*Baseline!$T16+Inputs!$E$9*Baseline!$Z16*Baseline!$AA16-Inputs!$E$13*E16*F16)-Inputs!$E$14)+1))))</f>
        <v>#DIV/0!</v>
      </c>
      <c r="M16" s="46">
        <f>IFERROR(IF(((Baseline!E16*Baseline!C16*Baseline!F16*Inputs!$E$13+Baseline!L16*Baseline!M16*Inputs!$E$14*Baseline!C16+Baseline!T16*Baseline!S16*Baseline!C16*Inputs!$E$15+Baseline!AA16*Baseline!Z16*Baseline!C16*Inputs!$E$16)-Inputs!$E$13*E16*C16*F16)/(Inputs!$E$13*L16*C16)&lt;1,((Baseline!E16*Baseline!C16*Baseline!F16*Inputs!$E$13+Baseline!L16*Baseline!M16*Inputs!$E$14*Baseline!C16+Baseline!T16*Baseline!S16*Baseline!C16*Inputs!$E$15+Baseline!AA16*Baseline!Z16*Baseline!C16*Inputs!$E$16)-Inputs!$E$14*E16*C16*F16)/(Inputs!$E$13*L16*C16),1),0)</f>
        <v>0</v>
      </c>
      <c r="N16" s="422">
        <f t="shared" si="7"/>
        <v>0</v>
      </c>
      <c r="O16" s="424">
        <f>IFERROR(IF(Inputs!$C$26="No",INDEX('Proposed Efficiency'!$S$29:$AB$49,MATCH(Proposed!$B16,'Proposed Efficiency'!$B$29:$B$49),MATCH(ROUND(Proposed!$L16,3),'Proposed Efficiency'!$S$4:$AB$4)),INDEX('Proposed Efficiency'!$S$51:$AB$51,1,MATCH(ROUND(L16,3),'Proposed Efficiency'!$S$4:$AB$4))),0)</f>
        <v>0</v>
      </c>
      <c r="P16" s="425">
        <f>IF(K16=1,Inputs!$E$14*L16/(O16-'Radiation Losses'!O15-'Proposed Cycling Losses'!W14),0)</f>
        <v>0</v>
      </c>
      <c r="Q16" s="426">
        <f t="shared" si="1"/>
        <v>0</v>
      </c>
      <c r="R16" s="419">
        <f t="shared" si="8"/>
        <v>0</v>
      </c>
      <c r="S16" s="418" t="e">
        <f>IF(Inputs!$C$31="New",IF((1-1/Inputs!$C$35)/(Inputs!$E$8-Inputs!$E$8/Inputs!$C$35)*((Inputs!$E$6*Baseline!$E16*Baseline!$F16+Inputs!$E$7*Baseline!$L16*Baseline!$M16+Inputs!$E$8*Baseline!$S16*Baseline!$T16+Inputs!$E$9*Baseline!$Z16*Baseline!$AA16-Inputs!$E$13*E16*F16-Inputs!$E$14*L16*M16)-Inputs!$E$8)+1&lt;0,0,IF(AND((1-1/Inputs!$C$35)/(Inputs!$E$8-Inputs!$E$8/Inputs!$C$35)*((Inputs!$E$6*Baseline!$E16*Baseline!$F16+Inputs!$E$7*Baseline!$L16*Baseline!$M16+Inputs!$E$8*Baseline!$S16*Baseline!$T16+Inputs!$E$9*Baseline!$Z16*Baseline!$AA16-Inputs!$E$13*E16*F16-Inputs!$E$14*L16*M16)-Inputs!$E$8)+1&lt;1/Inputs!$C$35,(1-1/Inputs!$C$35)/(Inputs!$E$8-Inputs!$E$8/Inputs!$C$35)*((Inputs!$E$6*Baseline!$E16*Baseline!$F16+Inputs!$E$7*Baseline!$L16*Baseline!$M16+Inputs!$E$8*Baseline!$S16*Baseline!$T16+Inputs!$E$9*Baseline!$Z16*Baseline!$AA16-Inputs!$E$13*E16*F16-Inputs!$E$14*L16*M16)-Inputs!$E$7)+1&gt;0),1/Inputs!$C$35,IF((1-1/Inputs!$C$35)/(Inputs!$E$8-Inputs!$E$8/Inputs!$C$35)*((Inputs!$E$6*Baseline!$E16*Baseline!$F16+Inputs!$E$7*Baseline!$L16*Baseline!$M16+Inputs!$E$8*Baseline!$S16*Baseline!$T16+Inputs!$E$9*Baseline!$Z16*Baseline!$AA16-Inputs!$E$13*E16*F16-Inputs!$E$14*L16*M16)-Inputs!$E$8)+1&gt;=1,1,(1-1/Inputs!$C$35)/(Inputs!$E$15-Inputs!$E$15/Inputs!$C$35)*((Inputs!$E$6*Baseline!$E16*Baseline!$F16+Inputs!$E$7*Baseline!$L16*Baseline!$M16+Inputs!$E$8*Baseline!$S16*Baseline!$T16+Inputs!$E$9*Baseline!$Z16*Baseline!$AA16-Inputs!$E$13*E16*F16-Inputs!$E$14*L16*M16)-Inputs!$E$15)+1))),IF((1-1/Inputs!$C$22)/(Inputs!$E$8-Inputs!$E$8/Inputs!$C$22)*((Inputs!$E$6*Baseline!$E16*Baseline!$F16+Inputs!$E$7*Baseline!$L16*Baseline!$M16+Inputs!$E$8*Baseline!$S16*Baseline!$T16+Inputs!$E$9*Baseline!$Z16*Baseline!$AA16-Inputs!$E$13*E16*F16-Inputs!$E$14*L16*M16)-Inputs!$E$8)+1&lt;0,0,IF(AND((1-1/Inputs!$C$22)/(Inputs!$E$8-Inputs!$E$8/Inputs!$C$22)*((Inputs!$E$6*Baseline!$E16*Baseline!$F16+Inputs!$E$7*Baseline!$L16*Baseline!$M16+Inputs!$E$8*Baseline!$S16*Baseline!$T16+Inputs!$E$9*Baseline!$Z16*Baseline!$AA16-Inputs!$E$13*E16*F16-Inputs!$E$14*L16*M16)-Inputs!$E$8)+1&lt;1/Inputs!$C$22,(1-1/Inputs!$C$22)/(Inputs!$E$15-Inputs!$E$15/Inputs!$C$22)*((Inputs!$E$6*Baseline!$E16*Baseline!$F16+Inputs!$E$7*Baseline!$L16*Baseline!$M16+Inputs!$E$8*Baseline!$S16*Baseline!$T16+Inputs!$E$9*Baseline!$Z16*Baseline!$AA16-Inputs!$E$13*E16*F16-Inputs!$E$14*L16*M16)-Inputs!$E$15)+1&gt;0),1/Inputs!$C$22,IF((1-1/Inputs!$C$22)/(Inputs!$E$8-Inputs!$E$8/Inputs!$C$22)*((Inputs!$E$6*Baseline!$E16*Baseline!$F16+Inputs!$E$7*Baseline!$L16*Baseline!$M16+Inputs!$E$8*Baseline!$S16*Baseline!$T16+Inputs!$E$9*Baseline!$Z16*Baseline!$AA16-Inputs!$E$13*E16*F16-Inputs!$E$14*L16*M16)-Inputs!$E$8)+1&gt;=1,1,(1-1/Inputs!$C$22)/(Inputs!$E$15-Inputs!$E$15/Inputs!$C$22)*((Inputs!$E$6*Baseline!$E16*Baseline!$F16+Inputs!$E$7*Baseline!$L16*Baseline!$M16+Inputs!$E$8*Baseline!$S16*Baseline!$T16+Inputs!$E$9*Baseline!$Z16*Baseline!$AA16-Inputs!$E$13*E16*F16-Inputs!$E$14*L16*M16)-Inputs!$E$15)+1))))</f>
        <v>#DIV/0!</v>
      </c>
      <c r="T16" s="46">
        <f>IFERROR(IF(((Baseline!E16*Baseline!C16*Baseline!F16*Inputs!$E$13+Baseline!L16*Baseline!M16*Inputs!$E$14*Baseline!C16+Baseline!T16*Baseline!S16*Baseline!C16*Inputs!$E$15+Baseline!AA16*Baseline!Z16*Baseline!C16*Inputs!$E$16)-Inputs!$E$13*E16*C16*F16-Inputs!$E$14*L16*M16*C16)/(Inputs!$E$15*S16*C16)&lt;1,((Baseline!E16*Baseline!C16*Baseline!F16*Inputs!$E$13+Baseline!L16*Baseline!M16*Inputs!$E$14*Baseline!C16+Baseline!T16*Baseline!S16*Baseline!C16*Inputs!$E$15+Baseline!AA16*Baseline!Z16*Baseline!C16*Inputs!$E$16)-Inputs!$E$13*E16*C16*F16-Inputs!$E$14*L16*M16*C16)/(Inputs!$E$15*S16*C16),1),0)</f>
        <v>0</v>
      </c>
      <c r="U16" s="429">
        <f t="shared" si="9"/>
        <v>0</v>
      </c>
      <c r="V16" s="424">
        <f>IFERROR(IF(Inputs!$C$27="No",INDEX('Proposed Efficiency'!$AG$29:$AP$49,MATCH(B16,'Proposed Efficiency'!$B$29:$B$49),MATCH(ROUND(S16,3),'Proposed Efficiency'!$AG$4:$AI$4)),INDEX('Proposed Efficiency'!$AG$51:$AP$51,1,MATCH(ROUND(S16,3),'Proposed Efficiency'!$AG$4:$AP$4))),0)</f>
        <v>0</v>
      </c>
      <c r="W16" s="425">
        <f>IF(R16=1,Inputs!$E$15*S16/(V16-'Radiation Losses'!Q15-'Proposed Cycling Losses'!AE14),0)</f>
        <v>0</v>
      </c>
      <c r="X16" s="430">
        <f t="shared" si="2"/>
        <v>0</v>
      </c>
      <c r="Y16" s="419">
        <f t="shared" si="10"/>
        <v>0</v>
      </c>
      <c r="Z16" s="432" t="e">
        <f>IF(Inputs!$C$32="New",IF((1-1/Inputs!$C$34)/(Inputs!$E$7-Inputs!$E$7/Inputs!$C$34)*((Inputs!$E$6*Baseline!$E16*Baseline!$F16+Inputs!$E$7*Baseline!$L16*Baseline!$M16+Inputs!$E$8*Baseline!$S16*Baseline!$T16+Inputs!$E$9*Baseline!$Z16*Baseline!$AA16-Inputs!$E$13*E16*F16-Inputs!$E$14*L16*M16-Inputs!$E$15*S16*T16)-Inputs!$E$7)+1&lt;0,0,IF(AND((1-1/Inputs!$C$34)/(Inputs!$E$7-Inputs!$E$7/Inputs!$C$34)*((Inputs!$E$6*Baseline!$E16*Baseline!$F16+Inputs!$E$7*Baseline!$L16*Baseline!$M16+Inputs!$E$8*Baseline!$S16*Baseline!$T16+Inputs!$E$9*Baseline!$Z16*Baseline!$AA16-Inputs!$E$13*E16*F16-Inputs!$E$14*L16*M16-Inputs!$E$15*S16*T16)-Inputs!$E$7)+1&lt;1/Inputs!$C$34,(1-1/Inputs!$C$34)/(Inputs!$E$7-Inputs!$E$7/Inputs!$C$34)*((Inputs!$E$6*Baseline!$E16*Baseline!$F16+Inputs!$E$7*Baseline!$L16*Baseline!$M16+Inputs!$E$8*Baseline!$S16*Baseline!$T16+Inputs!$E$9*Baseline!$Z16*Baseline!$AA16-Inputs!$E$13*E16*F16-Inputs!$E$14*L16*M16-Inputs!$E$15*S16*T16)-Inputs!$E$7)+1&gt;0),1/Inputs!$C$34,IF((1-1/Inputs!$C$34)/(Inputs!$E$7-Inputs!$E$7/Inputs!$C$34)*((Inputs!$E$6*Baseline!$E16*Baseline!$F16+Inputs!$E$7*Baseline!$L16*Baseline!$M16+Inputs!$E$8*Baseline!$S16*Baseline!$T16+Inputs!$E$9*Baseline!$Z16*Baseline!$AA16-Inputs!$E$13*E16*F16-Inputs!$E$14*L16*M16-Inputs!$E$15*S16*T16)-Inputs!$E$7)+1&gt;=1,1,(1-1/Inputs!$C$34)/(Inputs!$E$16-Inputs!$E$16/Inputs!$C$34)*((Inputs!$E$6*Baseline!$E16*Baseline!$F16+Inputs!$E$7*Baseline!$L16*Baseline!$M16+Inputs!$E$8*Baseline!$S16*Baseline!$T16+Inputs!$E$9*Baseline!$Z16*Baseline!$AA16-Inputs!$E$13*E16*F16-Inputs!$E$14*L16*M16-Inputs!$E$15*S16*T16)-Inputs!$E$16)+1))),IF((1-1/Inputs!$C$23)/(Inputs!$E$7-Inputs!$E$7/Inputs!$C$23)*((Inputs!$E$6*Baseline!$E16*Baseline!$F16+Inputs!$E$7*Baseline!$L16*Baseline!$M16+Inputs!$E$8*Baseline!$S16*Baseline!$T16+Inputs!$E$9*Baseline!$Z16*Baseline!$AA16-Inputs!$E$13*E16*F16-Inputs!$E$14*L16*M16-Inputs!$E$15*S16*T16)-Inputs!$E$7)+1&lt;0,0,IF(AND((1-1/Inputs!$C$23)/(Inputs!$E$7-Inputs!$E$7/Inputs!$C$23)*((Inputs!$E$6*Baseline!$E16*Baseline!$F16+Inputs!$E$7*Baseline!$L16*Baseline!$M16+Inputs!$E$8*Baseline!$S16*Baseline!$T16+Inputs!$E$9*Baseline!$Z16*Baseline!$AA16-Inputs!$E$13*E16*F16-Inputs!$E$14*L16*M16-Inputs!$E$15*S16*T16)-Inputs!$E$7)+1&lt;1/Inputs!$C$23,(1-1/Inputs!$C$23)/(Inputs!$E$16-Inputs!$E$16/Inputs!$C$23)*((Inputs!$E$6*Baseline!$E16*Baseline!$F16+Inputs!$E$7*Baseline!$L16*Baseline!$M16+Inputs!$E$8*Baseline!$S16*Baseline!$T16+Inputs!$E$9*Baseline!$Z16*Baseline!$AA16-Inputs!$E$13*E16*F16-Inputs!$E$14*L16*M16-Inputs!$E$15*S16*T16)-Inputs!$E$16)+1&gt;0),1/Inputs!$C$23,IF((1-1/Inputs!$C$23)/(Inputs!$E$7-Inputs!$E$7/Inputs!$C$23)*((Inputs!$E$6*Baseline!$E16*Baseline!$F16+Inputs!$E$7*Baseline!$L16*Baseline!$M16+Inputs!$E$8*Baseline!$S16*Baseline!$T16+Inputs!$E$9*Baseline!$Z16*Baseline!$AA16-Inputs!$E$13*E16*F16-Inputs!$E$14*L16*M16-Inputs!$E$15*S16*T16)-Inputs!$E$7)+1&gt;=1,1,(1-1/Inputs!$C$23)/(Inputs!$E$16-Inputs!$E$16/Inputs!$C$23)*((Inputs!$E$6*Baseline!$E16*Baseline!$F16+Inputs!$E$7*Baseline!$L16*Baseline!$M16+Inputs!$E$8*Baseline!$S16*Baseline!$T16+Inputs!$E$9*Baseline!$Z16*Baseline!$AA16-Inputs!$E$13*E16*F16-Inputs!$E$14*L16*M16-Inputs!$E$15*S16*T16)-Inputs!$E$16)+1))))</f>
        <v>#DIV/0!</v>
      </c>
      <c r="AA16" s="46">
        <f>IFERROR(IF(((Baseline!E16*Baseline!C16*Baseline!F16*Inputs!$E$13+Baseline!L16*Baseline!M16*Inputs!$E$14*Baseline!C16+Baseline!T16*Baseline!S16*Baseline!C16*Inputs!$E$15+Baseline!AA16*Baseline!Z16*Baseline!C16*Inputs!$E$16)-Inputs!$E$13*E16*C16*F16-Inputs!$E$14*L16*M16*C16-Inputs!$E$15*T16*S16*C16)/(Inputs!$E$16*Z16*C16)&lt;1,((Baseline!E16*Baseline!C16*Baseline!F16*Inputs!$E$13+Baseline!L16*Baseline!M16*Inputs!$E$14*Baseline!C16+Baseline!T16*Baseline!S16*Baseline!C16*Inputs!$E$15+Baseline!AA16*Baseline!Z16*Baseline!C16*Inputs!$E$16)-Inputs!$E$13*E16*C16*F16-Inputs!$E$14*L16*M16*C16-Inputs!$E$15*T16*S16*C16)/(Inputs!$E$16*Z16*C16),1),0)</f>
        <v>0</v>
      </c>
      <c r="AB16" s="429">
        <f t="shared" si="11"/>
        <v>0</v>
      </c>
      <c r="AC16" s="424">
        <f>IFERROR(IF(Inputs!$C$28="No",INDEX('Proposed Efficiency'!$AU$29:$BD$49,MATCH(Proposed!$B16,'Proposed Efficiency'!$B$29:$B$49),MATCH(ROUND(Proposed!$Z16,3),'Proposed Efficiency'!$AU$4:$BD$4)),INDEX('Proposed Efficiency'!$AU$51:$BD$51,1,MATCH(ROUND(Z16,3),'Proposed Efficiency'!$AU$4:$BD$4))),0)</f>
        <v>0</v>
      </c>
      <c r="AD16" s="425">
        <f>IF(Y16=1,Inputs!$E$15*Z16/(AC16-'Radiation Losses'!S15-'Proposed Cycling Losses'!AM14),0)</f>
        <v>0</v>
      </c>
      <c r="AE16" s="430">
        <f t="shared" si="3"/>
        <v>0</v>
      </c>
    </row>
    <row r="17" spans="1:31">
      <c r="A17" s="441"/>
      <c r="B17" s="548">
        <v>40</v>
      </c>
      <c r="C17" s="81">
        <v>595</v>
      </c>
      <c r="D17" s="419">
        <f t="shared" si="4"/>
        <v>0</v>
      </c>
      <c r="E17" s="418" t="e">
        <f>IF(Inputs!$C$29="New",IF((1-1/Inputs!$C$33)/(Inputs!$E$6-Inputs!$E$6/Inputs!$C$33)*((Inputs!$E$6*Baseline!$E17*Baseline!$F17+Inputs!$E$7*Baseline!$L17*Baseline!$M17+Inputs!$E$8*Baseline!$S17*Baseline!$T17+Inputs!$E$9*Baseline!$Z17*Baseline!$AA17)-Inputs!$E$6)+1&gt;=1,1,IF((1-1/Inputs!$C$33)/(Inputs!$E$6-Inputs!$E$6/Inputs!$C$33)*((Inputs!$E$6*Baseline!$E17*Baseline!$F17+Inputs!$E$7*Baseline!$L17*Baseline!$M17+Inputs!$E$8*Baseline!$S17*Baseline!$T17+Inputs!$E$9*Baseline!$Z17*Baseline!$AA17)-Inputs!$E$6)+1&lt;0,0,IF(AND((1-1/Inputs!$C$33)/(Inputs!$E$6-Inputs!$E$6/Inputs!$C$33)*((Inputs!$E$6*Baseline!$E17*Baseline!$F17+Inputs!$E$7*Baseline!$L17*Baseline!$M17+Inputs!$E$8*Baseline!$S17*Baseline!$T17+Inputs!$E$9*Baseline!$Z17*Baseline!$AA17)-Inputs!$E$6)+1&lt;1/Inputs!$C$33,(1-1/Inputs!$C$33)/(Inputs!$E$6-Inputs!$E$6/Inputs!$C$33)*((Inputs!$E$6*Baseline!$E17*Baseline!$F17+Inputs!$E$7*Baseline!$L17*Baseline!$M17+Inputs!$E$8*Baseline!$S17*Baseline!$T17+Inputs!$E$9*Baseline!$Z17*Baseline!$AA17)-Inputs!$E$6)+1&gt;0),1/Inputs!$C$33,(1-1/Inputs!$C$33)/(Inputs!$E$13-Inputs!$E$13/Inputs!$C$33)*((Inputs!$E$6*Baseline!$E17*Baseline!$F17+Inputs!$E$7*Baseline!$L17*Baseline!$M17+Inputs!$E$8*Baseline!$S17*Baseline!$T17+Inputs!$E$9*Baseline!$Z17*Baseline!$AA17)-Inputs!$E$13)+1))),IF((1-1/Inputs!$C$33)/(Inputs!$E$6-Inputs!$E$6/Inputs!$C$33)*((Inputs!$E$6*Baseline!$E17*Baseline!$F17+Inputs!$E$7*Baseline!$L17*Baseline!$M17+Inputs!$E$8*Baseline!$S17*Baseline!$T17+Inputs!$E$9*Baseline!$Z17*Baseline!$AA17)-Inputs!$E$6)+1&gt;=1,1,IF((1-1/Inputs!$C$33)/(Inputs!$E$6-Inputs!$E$6/Inputs!$C$33)*((Inputs!$E$6*Baseline!$E17*Baseline!$F17+Inputs!$E$7*Baseline!$L17*Baseline!$M17+Inputs!$E$8*Baseline!$S17*Baseline!$T17+Inputs!$E$9*Baseline!$Z17*Baseline!$AA17)-Inputs!$E$6)+1&lt;0,0,IF(AND((1-1/Inputs!$C$33)/(Inputs!$E$6-Inputs!$E$6/Inputs!$C$33)*((Inputs!$E$6*Baseline!$E17*Baseline!$F17+Inputs!$E$7*Baseline!$L17*Baseline!$M17+Inputs!$E$8*Baseline!$S17*Baseline!$T17+Inputs!$E$9*Baseline!$Z17*Baseline!$AA17)-Inputs!$E$6)+1&lt;1/Inputs!$C$33,(1-1/Inputs!$C$33)/(Inputs!$E$6-Inputs!$E$6/Inputs!$C$33)*((Inputs!$E$6*Baseline!$E17*Baseline!$F17+Inputs!$E$7*Baseline!$L17*Baseline!$M17+Inputs!$E$8*Baseline!$S17*Baseline!$T17+Inputs!$E$9*Baseline!$Z17*Baseline!$AA17)-Inputs!$E$6)+1&gt;0),1/Inputs!$C$33,(1-1/Inputs!$C$33)/(Inputs!$E$13-Inputs!$E$13/Inputs!$C$33)*((Inputs!$E$6*Baseline!$E17*Baseline!$F17+Inputs!$E$7*Baseline!$L17*Baseline!$M17+Inputs!$E$8*Baseline!$S17*Baseline!$T17+Inputs!$E$9*Baseline!$Z17*Baseline!$AA17)-Inputs!$E$13)+1))))</f>
        <v>#DIV/0!</v>
      </c>
      <c r="F17" s="46" t="e">
        <f>IF((Baseline!E17*Baseline!C17*Baseline!F17*Inputs!$E$6+Baseline!L17*Baseline!M17*Inputs!$E$7*Baseline!C17+Baseline!T17*Baseline!S17*Baseline!C17*Inputs!$E$8+Baseline!AA17*Baseline!Z17*Baseline!C17*Inputs!$E$9)/(Inputs!$E$13*E17*C17)&lt;1,(Baseline!E17*Baseline!C17*Baseline!F17*Inputs!$E$6+Baseline!L17*Baseline!M17*Inputs!$E$7*Baseline!C17+Baseline!T17*Baseline!S17*Baseline!C17*Inputs!$E$8+Baseline!AA17*Baseline!Z17*Baseline!C17*Inputs!$E$9)/(Inputs!$E$13*E17*C17),1)</f>
        <v>#DIV/0!</v>
      </c>
      <c r="G17" s="422">
        <f t="shared" si="5"/>
        <v>0</v>
      </c>
      <c r="H17" s="424">
        <f>IFERROR(IF(Inputs!$C$25="No",INDEX('Proposed Efficiency'!$E$29:$N$49,MATCH(Proposed!$B17,'Proposed Efficiency'!$B$29:$B$49),MATCH(ROUND(Proposed!$E17,3),'Proposed Efficiency'!$E$4:$N$4)),INDEX('Proposed Efficiency'!$E$51:$N$51,1,MATCH(ROUND(E17,3),'Proposed Efficiency'!$E$4:$N$4,1))),0)</f>
        <v>0</v>
      </c>
      <c r="I17" s="425">
        <f>IF(D17=1,Inputs!$E$13*E17/(H17-'Radiation Losses'!M16-'Proposed Cycling Losses'!O15),0)</f>
        <v>0</v>
      </c>
      <c r="J17" s="426">
        <f t="shared" si="0"/>
        <v>0</v>
      </c>
      <c r="K17" s="419">
        <f t="shared" si="6"/>
        <v>0</v>
      </c>
      <c r="L17" s="418" t="e">
        <f>IF(Inputs!$C$30="New",IF((1-1/Inputs!$C$34)/(Inputs!$E$7-Inputs!$E$7/Inputs!$C$34)*((Inputs!$E$6*Baseline!$E17*Baseline!$F17+Inputs!$E$7*Baseline!$L17*Baseline!$M17+Inputs!$E$8*Baseline!$S17*Baseline!$T17+Inputs!$E$9*Baseline!$Z17*Baseline!$AA17-Inputs!$E$13*E17*F17)-Inputs!$E$7)+1&lt;0,0,IF(AND((1-1/Inputs!$C$34)/(Inputs!$E$7-Inputs!$E$7/Inputs!$C$34)*((Inputs!$E$6*Baseline!$E17*Baseline!$F17+Inputs!$E$7*Baseline!$L17*Baseline!$M17+Inputs!$E$8*Baseline!$S17*Baseline!$T17+Inputs!$E$9*Baseline!$Z17*Baseline!$AA17-Inputs!$E$13*E17*F17)-Inputs!$E$7)+1&lt;1/Inputs!$C$34,(1-1/Inputs!$C$34)/(Inputs!$E$7-Inputs!$E$7/Inputs!$C$34)*((Inputs!$E$6*Baseline!$E17*Baseline!$F17+Inputs!$E$7*Baseline!$L17*Baseline!$M17+Inputs!$E$8*Baseline!$S17*Baseline!$T17+Inputs!$E$9*Baseline!$Z17*Baseline!$AA17-Inputs!$E$13*E17*F17)-Inputs!$E$7)+1&gt;0),1/Inputs!$C$34,IF((1-1/Inputs!$C$34)/(Inputs!$E$7-Inputs!$E$7/Inputs!$C$34)*((Inputs!$E$6*Baseline!$E17*Baseline!$F17+Inputs!$E$7*Baseline!$L17*Baseline!$M17+Inputs!$E$8*Baseline!$S17*Baseline!$T17+Inputs!$E$9*Baseline!$Z17*Baseline!$AA17-Inputs!$E$13*E17*F17)-Inputs!$E$7)+1&gt;=1,1,(1-1/Inputs!$C$34)/(Inputs!$E$14-Inputs!$E$14/Inputs!$C$34)*((Inputs!$E$6*Baseline!$E17*Baseline!$F17+Inputs!$E$7*Baseline!$L17*Baseline!$M17+Inputs!$E$8*Baseline!$S17*Baseline!$T17+Inputs!$E$9*Baseline!$Z17*Baseline!$AA17-Inputs!$E$13*E17*F17)-Inputs!$E$14)+1))),IF((1-1/Inputs!$C$21)/(Inputs!$E$7-Inputs!$E$7/Inputs!$C$21)*((Inputs!$E$6*Baseline!$E17*Baseline!$F17+Inputs!$E$7*Baseline!$L17*Baseline!$M17+Inputs!$E$8*Baseline!$S17*Baseline!$T17+Inputs!$E$9*Baseline!$Z17*Baseline!$AA17-Inputs!$E$13*E17*F17)-Inputs!$E$7)+1&lt;0,0,IF(AND((1-1/Inputs!$C$21)/(Inputs!$E$7-Inputs!$E$7/Inputs!$C$21)*((Inputs!$E$6*Baseline!$E17*Baseline!$F17+Inputs!$E$7*Baseline!$L17*Baseline!$M17+Inputs!$E$8*Baseline!$S17*Baseline!$T17+Inputs!$E$9*Baseline!$Z17*Baseline!$AA17-Inputs!$E$13*E17*F17)-Inputs!$E$7)+1&lt;1/Inputs!$C$21,(1-1/Inputs!$C$21)/(Inputs!$E$14-Inputs!$E$14/Inputs!$C$21)*((Inputs!$E$6*Baseline!$E17*Baseline!$F17+Inputs!$E$7*Baseline!$L17*Baseline!$M17+Inputs!$E$8*Baseline!$S17*Baseline!$T17+Inputs!$E$9*Baseline!$Z17*Baseline!$AA17-Inputs!$E$13*E17*F17)-Inputs!$E$14)+1&gt;0),1/Inputs!$C$21,IF((1-1/Inputs!$C$21)/(Inputs!$E$7-Inputs!$E$7/Inputs!$C$21)*((Inputs!$E$6*Baseline!$E17*Baseline!$F17+Inputs!$E$7*Baseline!$L17*Baseline!$M17+Inputs!$E$8*Baseline!$S17*Baseline!$T17+Inputs!$E$9*Baseline!$Z17*Baseline!$AA17-Inputs!$E$13*E17*F17)-Inputs!$E$7)+1&gt;=1,1,(1-1/Inputs!$C$21)/(Inputs!$E$14-Inputs!$E$14/Inputs!$C$21)*((Inputs!$E$6*Baseline!$E17*Baseline!$F17+Inputs!$E$7*Baseline!$L17*Baseline!$M17+Inputs!$E$8*Baseline!$S17*Baseline!$T17+Inputs!$E$9*Baseline!$Z17*Baseline!$AA17-Inputs!$E$13*E17*F17)-Inputs!$E$14)+1))))</f>
        <v>#DIV/0!</v>
      </c>
      <c r="M17" s="46">
        <f>IFERROR(IF(((Baseline!E17*Baseline!C17*Baseline!F17*Inputs!$E$13+Baseline!L17*Baseline!M17*Inputs!$E$14*Baseline!C17+Baseline!T17*Baseline!S17*Baseline!C17*Inputs!$E$15+Baseline!AA17*Baseline!Z17*Baseline!C17*Inputs!$E$16)-Inputs!$E$13*E17*C17*F17)/(Inputs!$E$13*L17*C17)&lt;1,((Baseline!E17*Baseline!C17*Baseline!F17*Inputs!$E$13+Baseline!L17*Baseline!M17*Inputs!$E$14*Baseline!C17+Baseline!T17*Baseline!S17*Baseline!C17*Inputs!$E$15+Baseline!AA17*Baseline!Z17*Baseline!C17*Inputs!$E$16)-Inputs!$E$14*E17*C17*F17)/(Inputs!$E$13*L17*C17),1),0)</f>
        <v>0</v>
      </c>
      <c r="N17" s="422">
        <f t="shared" si="7"/>
        <v>0</v>
      </c>
      <c r="O17" s="424">
        <f>IFERROR(IF(Inputs!$C$26="No",INDEX('Proposed Efficiency'!$S$29:$AB$49,MATCH(Proposed!$B17,'Proposed Efficiency'!$B$29:$B$49),MATCH(ROUND(Proposed!$L17,3),'Proposed Efficiency'!$S$4:$AB$4)),INDEX('Proposed Efficiency'!$S$51:$AB$51,1,MATCH(ROUND(L17,3),'Proposed Efficiency'!$S$4:$AB$4))),0)</f>
        <v>0</v>
      </c>
      <c r="P17" s="425">
        <f>IF(K17=1,Inputs!$E$14*L17/(O17-'Radiation Losses'!O16-'Proposed Cycling Losses'!W15),0)</f>
        <v>0</v>
      </c>
      <c r="Q17" s="426">
        <f t="shared" si="1"/>
        <v>0</v>
      </c>
      <c r="R17" s="419">
        <f t="shared" si="8"/>
        <v>0</v>
      </c>
      <c r="S17" s="418" t="e">
        <f>IF(Inputs!$C$31="New",IF((1-1/Inputs!$C$35)/(Inputs!$E$8-Inputs!$E$8/Inputs!$C$35)*((Inputs!$E$6*Baseline!$E17*Baseline!$F17+Inputs!$E$7*Baseline!$L17*Baseline!$M17+Inputs!$E$8*Baseline!$S17*Baseline!$T17+Inputs!$E$9*Baseline!$Z17*Baseline!$AA17-Inputs!$E$13*E17*F17-Inputs!$E$14*L17*M17)-Inputs!$E$8)+1&lt;0,0,IF(AND((1-1/Inputs!$C$35)/(Inputs!$E$8-Inputs!$E$8/Inputs!$C$35)*((Inputs!$E$6*Baseline!$E17*Baseline!$F17+Inputs!$E$7*Baseline!$L17*Baseline!$M17+Inputs!$E$8*Baseline!$S17*Baseline!$T17+Inputs!$E$9*Baseline!$Z17*Baseline!$AA17-Inputs!$E$13*E17*F17-Inputs!$E$14*L17*M17)-Inputs!$E$8)+1&lt;1/Inputs!$C$35,(1-1/Inputs!$C$35)/(Inputs!$E$8-Inputs!$E$8/Inputs!$C$35)*((Inputs!$E$6*Baseline!$E17*Baseline!$F17+Inputs!$E$7*Baseline!$L17*Baseline!$M17+Inputs!$E$8*Baseline!$S17*Baseline!$T17+Inputs!$E$9*Baseline!$Z17*Baseline!$AA17-Inputs!$E$13*E17*F17-Inputs!$E$14*L17*M17)-Inputs!$E$7)+1&gt;0),1/Inputs!$C$35,IF((1-1/Inputs!$C$35)/(Inputs!$E$8-Inputs!$E$8/Inputs!$C$35)*((Inputs!$E$6*Baseline!$E17*Baseline!$F17+Inputs!$E$7*Baseline!$L17*Baseline!$M17+Inputs!$E$8*Baseline!$S17*Baseline!$T17+Inputs!$E$9*Baseline!$Z17*Baseline!$AA17-Inputs!$E$13*E17*F17-Inputs!$E$14*L17*M17)-Inputs!$E$8)+1&gt;=1,1,(1-1/Inputs!$C$35)/(Inputs!$E$15-Inputs!$E$15/Inputs!$C$35)*((Inputs!$E$6*Baseline!$E17*Baseline!$F17+Inputs!$E$7*Baseline!$L17*Baseline!$M17+Inputs!$E$8*Baseline!$S17*Baseline!$T17+Inputs!$E$9*Baseline!$Z17*Baseline!$AA17-Inputs!$E$13*E17*F17-Inputs!$E$14*L17*M17)-Inputs!$E$15)+1))),IF((1-1/Inputs!$C$22)/(Inputs!$E$8-Inputs!$E$8/Inputs!$C$22)*((Inputs!$E$6*Baseline!$E17*Baseline!$F17+Inputs!$E$7*Baseline!$L17*Baseline!$M17+Inputs!$E$8*Baseline!$S17*Baseline!$T17+Inputs!$E$9*Baseline!$Z17*Baseline!$AA17-Inputs!$E$13*E17*F17-Inputs!$E$14*L17*M17)-Inputs!$E$8)+1&lt;0,0,IF(AND((1-1/Inputs!$C$22)/(Inputs!$E$8-Inputs!$E$8/Inputs!$C$22)*((Inputs!$E$6*Baseline!$E17*Baseline!$F17+Inputs!$E$7*Baseline!$L17*Baseline!$M17+Inputs!$E$8*Baseline!$S17*Baseline!$T17+Inputs!$E$9*Baseline!$Z17*Baseline!$AA17-Inputs!$E$13*E17*F17-Inputs!$E$14*L17*M17)-Inputs!$E$8)+1&lt;1/Inputs!$C$22,(1-1/Inputs!$C$22)/(Inputs!$E$15-Inputs!$E$15/Inputs!$C$22)*((Inputs!$E$6*Baseline!$E17*Baseline!$F17+Inputs!$E$7*Baseline!$L17*Baseline!$M17+Inputs!$E$8*Baseline!$S17*Baseline!$T17+Inputs!$E$9*Baseline!$Z17*Baseline!$AA17-Inputs!$E$13*E17*F17-Inputs!$E$14*L17*M17)-Inputs!$E$15)+1&gt;0),1/Inputs!$C$22,IF((1-1/Inputs!$C$22)/(Inputs!$E$8-Inputs!$E$8/Inputs!$C$22)*((Inputs!$E$6*Baseline!$E17*Baseline!$F17+Inputs!$E$7*Baseline!$L17*Baseline!$M17+Inputs!$E$8*Baseline!$S17*Baseline!$T17+Inputs!$E$9*Baseline!$Z17*Baseline!$AA17-Inputs!$E$13*E17*F17-Inputs!$E$14*L17*M17)-Inputs!$E$8)+1&gt;=1,1,(1-1/Inputs!$C$22)/(Inputs!$E$15-Inputs!$E$15/Inputs!$C$22)*((Inputs!$E$6*Baseline!$E17*Baseline!$F17+Inputs!$E$7*Baseline!$L17*Baseline!$M17+Inputs!$E$8*Baseline!$S17*Baseline!$T17+Inputs!$E$9*Baseline!$Z17*Baseline!$AA17-Inputs!$E$13*E17*F17-Inputs!$E$14*L17*M17)-Inputs!$E$15)+1))))</f>
        <v>#DIV/0!</v>
      </c>
      <c r="T17" s="46">
        <f>IFERROR(IF(((Baseline!E17*Baseline!C17*Baseline!F17*Inputs!$E$13+Baseline!L17*Baseline!M17*Inputs!$E$14*Baseline!C17+Baseline!T17*Baseline!S17*Baseline!C17*Inputs!$E$15+Baseline!AA17*Baseline!Z17*Baseline!C17*Inputs!$E$16)-Inputs!$E$13*E17*C17*F17-Inputs!$E$14*L17*M17*C17)/(Inputs!$E$15*S17*C17)&lt;1,((Baseline!E17*Baseline!C17*Baseline!F17*Inputs!$E$13+Baseline!L17*Baseline!M17*Inputs!$E$14*Baseline!C17+Baseline!T17*Baseline!S17*Baseline!C17*Inputs!$E$15+Baseline!AA17*Baseline!Z17*Baseline!C17*Inputs!$E$16)-Inputs!$E$13*E17*C17*F17-Inputs!$E$14*L17*M17*C17)/(Inputs!$E$15*S17*C17),1),0)</f>
        <v>0</v>
      </c>
      <c r="U17" s="429">
        <f t="shared" si="9"/>
        <v>0</v>
      </c>
      <c r="V17" s="424">
        <f>IFERROR(IF(Inputs!$C$27="No",INDEX('Proposed Efficiency'!$AG$29:$AP$49,MATCH(B17,'Proposed Efficiency'!$B$29:$B$49),MATCH(ROUND(S17,3),'Proposed Efficiency'!$AG$4:$AI$4)),INDEX('Proposed Efficiency'!$AG$51:$AP$51,1,MATCH(ROUND(S17,3),'Proposed Efficiency'!$AG$4:$AP$4))),0)</f>
        <v>0</v>
      </c>
      <c r="W17" s="425">
        <f>IF(R17=1,Inputs!$E$15*S17/(V17-'Radiation Losses'!Q16-'Proposed Cycling Losses'!AE15),0)</f>
        <v>0</v>
      </c>
      <c r="X17" s="430">
        <f t="shared" si="2"/>
        <v>0</v>
      </c>
      <c r="Y17" s="419">
        <f t="shared" si="10"/>
        <v>0</v>
      </c>
      <c r="Z17" s="432" t="e">
        <f>IF(Inputs!$C$32="New",IF((1-1/Inputs!$C$34)/(Inputs!$E$7-Inputs!$E$7/Inputs!$C$34)*((Inputs!$E$6*Baseline!$E17*Baseline!$F17+Inputs!$E$7*Baseline!$L17*Baseline!$M17+Inputs!$E$8*Baseline!$S17*Baseline!$T17+Inputs!$E$9*Baseline!$Z17*Baseline!$AA17-Inputs!$E$13*E17*F17-Inputs!$E$14*L17*M17-Inputs!$E$15*S17*T17)-Inputs!$E$7)+1&lt;0,0,IF(AND((1-1/Inputs!$C$34)/(Inputs!$E$7-Inputs!$E$7/Inputs!$C$34)*((Inputs!$E$6*Baseline!$E17*Baseline!$F17+Inputs!$E$7*Baseline!$L17*Baseline!$M17+Inputs!$E$8*Baseline!$S17*Baseline!$T17+Inputs!$E$9*Baseline!$Z17*Baseline!$AA17-Inputs!$E$13*E17*F17-Inputs!$E$14*L17*M17-Inputs!$E$15*S17*T17)-Inputs!$E$7)+1&lt;1/Inputs!$C$34,(1-1/Inputs!$C$34)/(Inputs!$E$7-Inputs!$E$7/Inputs!$C$34)*((Inputs!$E$6*Baseline!$E17*Baseline!$F17+Inputs!$E$7*Baseline!$L17*Baseline!$M17+Inputs!$E$8*Baseline!$S17*Baseline!$T17+Inputs!$E$9*Baseline!$Z17*Baseline!$AA17-Inputs!$E$13*E17*F17-Inputs!$E$14*L17*M17-Inputs!$E$15*S17*T17)-Inputs!$E$7)+1&gt;0),1/Inputs!$C$34,IF((1-1/Inputs!$C$34)/(Inputs!$E$7-Inputs!$E$7/Inputs!$C$34)*((Inputs!$E$6*Baseline!$E17*Baseline!$F17+Inputs!$E$7*Baseline!$L17*Baseline!$M17+Inputs!$E$8*Baseline!$S17*Baseline!$T17+Inputs!$E$9*Baseline!$Z17*Baseline!$AA17-Inputs!$E$13*E17*F17-Inputs!$E$14*L17*M17-Inputs!$E$15*S17*T17)-Inputs!$E$7)+1&gt;=1,1,(1-1/Inputs!$C$34)/(Inputs!$E$16-Inputs!$E$16/Inputs!$C$34)*((Inputs!$E$6*Baseline!$E17*Baseline!$F17+Inputs!$E$7*Baseline!$L17*Baseline!$M17+Inputs!$E$8*Baseline!$S17*Baseline!$T17+Inputs!$E$9*Baseline!$Z17*Baseline!$AA17-Inputs!$E$13*E17*F17-Inputs!$E$14*L17*M17-Inputs!$E$15*S17*T17)-Inputs!$E$16)+1))),IF((1-1/Inputs!$C$23)/(Inputs!$E$7-Inputs!$E$7/Inputs!$C$23)*((Inputs!$E$6*Baseline!$E17*Baseline!$F17+Inputs!$E$7*Baseline!$L17*Baseline!$M17+Inputs!$E$8*Baseline!$S17*Baseline!$T17+Inputs!$E$9*Baseline!$Z17*Baseline!$AA17-Inputs!$E$13*E17*F17-Inputs!$E$14*L17*M17-Inputs!$E$15*S17*T17)-Inputs!$E$7)+1&lt;0,0,IF(AND((1-1/Inputs!$C$23)/(Inputs!$E$7-Inputs!$E$7/Inputs!$C$23)*((Inputs!$E$6*Baseline!$E17*Baseline!$F17+Inputs!$E$7*Baseline!$L17*Baseline!$M17+Inputs!$E$8*Baseline!$S17*Baseline!$T17+Inputs!$E$9*Baseline!$Z17*Baseline!$AA17-Inputs!$E$13*E17*F17-Inputs!$E$14*L17*M17-Inputs!$E$15*S17*T17)-Inputs!$E$7)+1&lt;1/Inputs!$C$23,(1-1/Inputs!$C$23)/(Inputs!$E$16-Inputs!$E$16/Inputs!$C$23)*((Inputs!$E$6*Baseline!$E17*Baseline!$F17+Inputs!$E$7*Baseline!$L17*Baseline!$M17+Inputs!$E$8*Baseline!$S17*Baseline!$T17+Inputs!$E$9*Baseline!$Z17*Baseline!$AA17-Inputs!$E$13*E17*F17-Inputs!$E$14*L17*M17-Inputs!$E$15*S17*T17)-Inputs!$E$16)+1&gt;0),1/Inputs!$C$23,IF((1-1/Inputs!$C$23)/(Inputs!$E$7-Inputs!$E$7/Inputs!$C$23)*((Inputs!$E$6*Baseline!$E17*Baseline!$F17+Inputs!$E$7*Baseline!$L17*Baseline!$M17+Inputs!$E$8*Baseline!$S17*Baseline!$T17+Inputs!$E$9*Baseline!$Z17*Baseline!$AA17-Inputs!$E$13*E17*F17-Inputs!$E$14*L17*M17-Inputs!$E$15*S17*T17)-Inputs!$E$7)+1&gt;=1,1,(1-1/Inputs!$C$23)/(Inputs!$E$16-Inputs!$E$16/Inputs!$C$23)*((Inputs!$E$6*Baseline!$E17*Baseline!$F17+Inputs!$E$7*Baseline!$L17*Baseline!$M17+Inputs!$E$8*Baseline!$S17*Baseline!$T17+Inputs!$E$9*Baseline!$Z17*Baseline!$AA17-Inputs!$E$13*E17*F17-Inputs!$E$14*L17*M17-Inputs!$E$15*S17*T17)-Inputs!$E$16)+1))))</f>
        <v>#DIV/0!</v>
      </c>
      <c r="AA17" s="46">
        <f>IFERROR(IF(((Baseline!E17*Baseline!C17*Baseline!F17*Inputs!$E$13+Baseline!L17*Baseline!M17*Inputs!$E$14*Baseline!C17+Baseline!T17*Baseline!S17*Baseline!C17*Inputs!$E$15+Baseline!AA17*Baseline!Z17*Baseline!C17*Inputs!$E$16)-Inputs!$E$13*E17*C17*F17-Inputs!$E$14*L17*M17*C17-Inputs!$E$15*T17*S17*C17)/(Inputs!$E$16*Z17*C17)&lt;1,((Baseline!E17*Baseline!C17*Baseline!F17*Inputs!$E$13+Baseline!L17*Baseline!M17*Inputs!$E$14*Baseline!C17+Baseline!T17*Baseline!S17*Baseline!C17*Inputs!$E$15+Baseline!AA17*Baseline!Z17*Baseline!C17*Inputs!$E$16)-Inputs!$E$13*E17*C17*F17-Inputs!$E$14*L17*M17*C17-Inputs!$E$15*T17*S17*C17)/(Inputs!$E$16*Z17*C17),1),0)</f>
        <v>0</v>
      </c>
      <c r="AB17" s="429">
        <f t="shared" si="11"/>
        <v>0</v>
      </c>
      <c r="AC17" s="424">
        <f>IFERROR(IF(Inputs!$C$28="No",INDEX('Proposed Efficiency'!$AU$29:$BD$49,MATCH(Proposed!$B17,'Proposed Efficiency'!$B$29:$B$49),MATCH(ROUND(Proposed!$Z17,3),'Proposed Efficiency'!$AU$4:$BD$4)),INDEX('Proposed Efficiency'!$AU$51:$BD$51,1,MATCH(ROUND(Z17,3),'Proposed Efficiency'!$AU$4:$BD$4))),0)</f>
        <v>0</v>
      </c>
      <c r="AD17" s="425">
        <f>IF(Y17=1,Inputs!$E$15*Z17/(AC17-'Radiation Losses'!S16-'Proposed Cycling Losses'!AM15),0)</f>
        <v>0</v>
      </c>
      <c r="AE17" s="430">
        <f t="shared" si="3"/>
        <v>0</v>
      </c>
    </row>
    <row r="18" spans="1:31" ht="14.25" customHeight="1">
      <c r="A18" s="441"/>
      <c r="B18" s="548">
        <v>45</v>
      </c>
      <c r="C18" s="81">
        <v>545</v>
      </c>
      <c r="D18" s="419">
        <f t="shared" si="4"/>
        <v>0</v>
      </c>
      <c r="E18" s="418" t="e">
        <f>IF(Inputs!$C$29="New",IF((1-1/Inputs!$C$33)/(Inputs!$E$6-Inputs!$E$6/Inputs!$C$33)*((Inputs!$E$6*Baseline!$E18*Baseline!$F18+Inputs!$E$7*Baseline!$L18*Baseline!$M18+Inputs!$E$8*Baseline!$S18*Baseline!$T18+Inputs!$E$9*Baseline!$Z18*Baseline!$AA18)-Inputs!$E$6)+1&gt;=1,1,IF((1-1/Inputs!$C$33)/(Inputs!$E$6-Inputs!$E$6/Inputs!$C$33)*((Inputs!$E$6*Baseline!$E18*Baseline!$F18+Inputs!$E$7*Baseline!$L18*Baseline!$M18+Inputs!$E$8*Baseline!$S18*Baseline!$T18+Inputs!$E$9*Baseline!$Z18*Baseline!$AA18)-Inputs!$E$6)+1&lt;0,0,IF(AND((1-1/Inputs!$C$33)/(Inputs!$E$6-Inputs!$E$6/Inputs!$C$33)*((Inputs!$E$6*Baseline!$E18*Baseline!$F18+Inputs!$E$7*Baseline!$L18*Baseline!$M18+Inputs!$E$8*Baseline!$S18*Baseline!$T18+Inputs!$E$9*Baseline!$Z18*Baseline!$AA18)-Inputs!$E$6)+1&lt;1/Inputs!$C$33,(1-1/Inputs!$C$33)/(Inputs!$E$6-Inputs!$E$6/Inputs!$C$33)*((Inputs!$E$6*Baseline!$E18*Baseline!$F18+Inputs!$E$7*Baseline!$L18*Baseline!$M18+Inputs!$E$8*Baseline!$S18*Baseline!$T18+Inputs!$E$9*Baseline!$Z18*Baseline!$AA18)-Inputs!$E$6)+1&gt;0),1/Inputs!$C$33,(1-1/Inputs!$C$33)/(Inputs!$E$13-Inputs!$E$13/Inputs!$C$33)*((Inputs!$E$6*Baseline!$E18*Baseline!$F18+Inputs!$E$7*Baseline!$L18*Baseline!$M18+Inputs!$E$8*Baseline!$S18*Baseline!$T18+Inputs!$E$9*Baseline!$Z18*Baseline!$AA18)-Inputs!$E$13)+1))),IF((1-1/Inputs!$C$33)/(Inputs!$E$6-Inputs!$E$6/Inputs!$C$33)*((Inputs!$E$6*Baseline!$E18*Baseline!$F18+Inputs!$E$7*Baseline!$L18*Baseline!$M18+Inputs!$E$8*Baseline!$S18*Baseline!$T18+Inputs!$E$9*Baseline!$Z18*Baseline!$AA18)-Inputs!$E$6)+1&gt;=1,1,IF((1-1/Inputs!$C$33)/(Inputs!$E$6-Inputs!$E$6/Inputs!$C$33)*((Inputs!$E$6*Baseline!$E18*Baseline!$F18+Inputs!$E$7*Baseline!$L18*Baseline!$M18+Inputs!$E$8*Baseline!$S18*Baseline!$T18+Inputs!$E$9*Baseline!$Z18*Baseline!$AA18)-Inputs!$E$6)+1&lt;0,0,IF(AND((1-1/Inputs!$C$33)/(Inputs!$E$6-Inputs!$E$6/Inputs!$C$33)*((Inputs!$E$6*Baseline!$E18*Baseline!$F18+Inputs!$E$7*Baseline!$L18*Baseline!$M18+Inputs!$E$8*Baseline!$S18*Baseline!$T18+Inputs!$E$9*Baseline!$Z18*Baseline!$AA18)-Inputs!$E$6)+1&lt;1/Inputs!$C$33,(1-1/Inputs!$C$33)/(Inputs!$E$6-Inputs!$E$6/Inputs!$C$33)*((Inputs!$E$6*Baseline!$E18*Baseline!$F18+Inputs!$E$7*Baseline!$L18*Baseline!$M18+Inputs!$E$8*Baseline!$S18*Baseline!$T18+Inputs!$E$9*Baseline!$Z18*Baseline!$AA18)-Inputs!$E$6)+1&gt;0),1/Inputs!$C$33,(1-1/Inputs!$C$33)/(Inputs!$E$13-Inputs!$E$13/Inputs!$C$33)*((Inputs!$E$6*Baseline!$E18*Baseline!$F18+Inputs!$E$7*Baseline!$L18*Baseline!$M18+Inputs!$E$8*Baseline!$S18*Baseline!$T18+Inputs!$E$9*Baseline!$Z18*Baseline!$AA18)-Inputs!$E$13)+1))))</f>
        <v>#DIV/0!</v>
      </c>
      <c r="F18" s="46" t="e">
        <f>IF((Baseline!E18*Baseline!C18*Baseline!F18*Inputs!$E$6+Baseline!L18*Baseline!M18*Inputs!$E$7*Baseline!C18+Baseline!T18*Baseline!S18*Baseline!C18*Inputs!$E$8+Baseline!AA18*Baseline!Z18*Baseline!C18*Inputs!$E$9)/(Inputs!$E$13*E18*C18)&lt;1,(Baseline!E18*Baseline!C18*Baseline!F18*Inputs!$E$6+Baseline!L18*Baseline!M18*Inputs!$E$7*Baseline!C18+Baseline!T18*Baseline!S18*Baseline!C18*Inputs!$E$8+Baseline!AA18*Baseline!Z18*Baseline!C18*Inputs!$E$9)/(Inputs!$E$13*E18*C18),1)</f>
        <v>#DIV/0!</v>
      </c>
      <c r="G18" s="422">
        <f t="shared" si="5"/>
        <v>0</v>
      </c>
      <c r="H18" s="424">
        <f>IFERROR(IF(Inputs!$C$25="No",INDEX('Proposed Efficiency'!$E$29:$N$49,MATCH(Proposed!$B18,'Proposed Efficiency'!$B$29:$B$49),MATCH(ROUND(Proposed!$E18,3),'Proposed Efficiency'!$E$4:$N$4)),INDEX('Proposed Efficiency'!$E$51:$N$51,1,MATCH(ROUND(E18,3),'Proposed Efficiency'!$E$4:$N$4,1))),0)</f>
        <v>0</v>
      </c>
      <c r="I18" s="425">
        <f>IF(D18=1,Inputs!$E$13*E18/(H18-'Radiation Losses'!M17-'Proposed Cycling Losses'!O16),0)</f>
        <v>0</v>
      </c>
      <c r="J18" s="426">
        <f t="shared" si="0"/>
        <v>0</v>
      </c>
      <c r="K18" s="419">
        <f t="shared" si="6"/>
        <v>0</v>
      </c>
      <c r="L18" s="418" t="e">
        <f>IF(Inputs!$C$30="New",IF((1-1/Inputs!$C$34)/(Inputs!$E$7-Inputs!$E$7/Inputs!$C$34)*((Inputs!$E$6*Baseline!$E18*Baseline!$F18+Inputs!$E$7*Baseline!$L18*Baseline!$M18+Inputs!$E$8*Baseline!$S18*Baseline!$T18+Inputs!$E$9*Baseline!$Z18*Baseline!$AA18-Inputs!$E$13*E18*F18)-Inputs!$E$7)+1&lt;0,0,IF(AND((1-1/Inputs!$C$34)/(Inputs!$E$7-Inputs!$E$7/Inputs!$C$34)*((Inputs!$E$6*Baseline!$E18*Baseline!$F18+Inputs!$E$7*Baseline!$L18*Baseline!$M18+Inputs!$E$8*Baseline!$S18*Baseline!$T18+Inputs!$E$9*Baseline!$Z18*Baseline!$AA18-Inputs!$E$13*E18*F18)-Inputs!$E$7)+1&lt;1/Inputs!$C$34,(1-1/Inputs!$C$34)/(Inputs!$E$7-Inputs!$E$7/Inputs!$C$34)*((Inputs!$E$6*Baseline!$E18*Baseline!$F18+Inputs!$E$7*Baseline!$L18*Baseline!$M18+Inputs!$E$8*Baseline!$S18*Baseline!$T18+Inputs!$E$9*Baseline!$Z18*Baseline!$AA18-Inputs!$E$13*E18*F18)-Inputs!$E$7)+1&gt;0),1/Inputs!$C$34,IF((1-1/Inputs!$C$34)/(Inputs!$E$7-Inputs!$E$7/Inputs!$C$34)*((Inputs!$E$6*Baseline!$E18*Baseline!$F18+Inputs!$E$7*Baseline!$L18*Baseline!$M18+Inputs!$E$8*Baseline!$S18*Baseline!$T18+Inputs!$E$9*Baseline!$Z18*Baseline!$AA18-Inputs!$E$13*E18*F18)-Inputs!$E$7)+1&gt;=1,1,(1-1/Inputs!$C$34)/(Inputs!$E$14-Inputs!$E$14/Inputs!$C$34)*((Inputs!$E$6*Baseline!$E18*Baseline!$F18+Inputs!$E$7*Baseline!$L18*Baseline!$M18+Inputs!$E$8*Baseline!$S18*Baseline!$T18+Inputs!$E$9*Baseline!$Z18*Baseline!$AA18-Inputs!$E$13*E18*F18)-Inputs!$E$14)+1))),IF((1-1/Inputs!$C$21)/(Inputs!$E$7-Inputs!$E$7/Inputs!$C$21)*((Inputs!$E$6*Baseline!$E18*Baseline!$F18+Inputs!$E$7*Baseline!$L18*Baseline!$M18+Inputs!$E$8*Baseline!$S18*Baseline!$T18+Inputs!$E$9*Baseline!$Z18*Baseline!$AA18-Inputs!$E$13*E18*F18)-Inputs!$E$7)+1&lt;0,0,IF(AND((1-1/Inputs!$C$21)/(Inputs!$E$7-Inputs!$E$7/Inputs!$C$21)*((Inputs!$E$6*Baseline!$E18*Baseline!$F18+Inputs!$E$7*Baseline!$L18*Baseline!$M18+Inputs!$E$8*Baseline!$S18*Baseline!$T18+Inputs!$E$9*Baseline!$Z18*Baseline!$AA18-Inputs!$E$13*E18*F18)-Inputs!$E$7)+1&lt;1/Inputs!$C$21,(1-1/Inputs!$C$21)/(Inputs!$E$14-Inputs!$E$14/Inputs!$C$21)*((Inputs!$E$6*Baseline!$E18*Baseline!$F18+Inputs!$E$7*Baseline!$L18*Baseline!$M18+Inputs!$E$8*Baseline!$S18*Baseline!$T18+Inputs!$E$9*Baseline!$Z18*Baseline!$AA18-Inputs!$E$13*E18*F18)-Inputs!$E$14)+1&gt;0),1/Inputs!$C$21,IF((1-1/Inputs!$C$21)/(Inputs!$E$7-Inputs!$E$7/Inputs!$C$21)*((Inputs!$E$6*Baseline!$E18*Baseline!$F18+Inputs!$E$7*Baseline!$L18*Baseline!$M18+Inputs!$E$8*Baseline!$S18*Baseline!$T18+Inputs!$E$9*Baseline!$Z18*Baseline!$AA18-Inputs!$E$13*E18*F18)-Inputs!$E$7)+1&gt;=1,1,(1-1/Inputs!$C$21)/(Inputs!$E$14-Inputs!$E$14/Inputs!$C$21)*((Inputs!$E$6*Baseline!$E18*Baseline!$F18+Inputs!$E$7*Baseline!$L18*Baseline!$M18+Inputs!$E$8*Baseline!$S18*Baseline!$T18+Inputs!$E$9*Baseline!$Z18*Baseline!$AA18-Inputs!$E$13*E18*F18)-Inputs!$E$14)+1))))</f>
        <v>#DIV/0!</v>
      </c>
      <c r="M18" s="46">
        <f>IFERROR(IF(((Baseline!E18*Baseline!C18*Baseline!F18*Inputs!$E$13+Baseline!L18*Baseline!M18*Inputs!$E$14*Baseline!C18+Baseline!T18*Baseline!S18*Baseline!C18*Inputs!$E$15+Baseline!AA18*Baseline!Z18*Baseline!C18*Inputs!$E$16)-Inputs!$E$13*E18*C18*F18)/(Inputs!$E$13*L18*C18)&lt;1,((Baseline!E18*Baseline!C18*Baseline!F18*Inputs!$E$13+Baseline!L18*Baseline!M18*Inputs!$E$14*Baseline!C18+Baseline!T18*Baseline!S18*Baseline!C18*Inputs!$E$15+Baseline!AA18*Baseline!Z18*Baseline!C18*Inputs!$E$16)-Inputs!$E$14*E18*C18*F18)/(Inputs!$E$13*L18*C18),1),0)</f>
        <v>0</v>
      </c>
      <c r="N18" s="422">
        <f t="shared" si="7"/>
        <v>0</v>
      </c>
      <c r="O18" s="424">
        <f>IFERROR(IF(Inputs!$C$26="No",INDEX('Proposed Efficiency'!$S$29:$AB$49,MATCH(Proposed!$B18,'Proposed Efficiency'!$B$29:$B$49),MATCH(ROUND(Proposed!$L18,3),'Proposed Efficiency'!$S$4:$AB$4)),INDEX('Proposed Efficiency'!$S$51:$AB$51,1,MATCH(ROUND(L18,3),'Proposed Efficiency'!$S$4:$AB$4))),0)</f>
        <v>0</v>
      </c>
      <c r="P18" s="425">
        <f>IF(K18=1,Inputs!$E$14*L18/(O18-'Radiation Losses'!O17-'Proposed Cycling Losses'!W16),0)</f>
        <v>0</v>
      </c>
      <c r="Q18" s="426">
        <f t="shared" si="1"/>
        <v>0</v>
      </c>
      <c r="R18" s="419">
        <f t="shared" si="8"/>
        <v>0</v>
      </c>
      <c r="S18" s="418" t="e">
        <f>IF(Inputs!$C$31="New",IF((1-1/Inputs!$C$35)/(Inputs!$E$8-Inputs!$E$8/Inputs!$C$35)*((Inputs!$E$6*Baseline!$E18*Baseline!$F18+Inputs!$E$7*Baseline!$L18*Baseline!$M18+Inputs!$E$8*Baseline!$S18*Baseline!$T18+Inputs!$E$9*Baseline!$Z18*Baseline!$AA18-Inputs!$E$13*E18*F18-Inputs!$E$14*L18*M18)-Inputs!$E$8)+1&lt;0,0,IF(AND((1-1/Inputs!$C$35)/(Inputs!$E$8-Inputs!$E$8/Inputs!$C$35)*((Inputs!$E$6*Baseline!$E18*Baseline!$F18+Inputs!$E$7*Baseline!$L18*Baseline!$M18+Inputs!$E$8*Baseline!$S18*Baseline!$T18+Inputs!$E$9*Baseline!$Z18*Baseline!$AA18-Inputs!$E$13*E18*F18-Inputs!$E$14*L18*M18)-Inputs!$E$8)+1&lt;1/Inputs!$C$35,(1-1/Inputs!$C$35)/(Inputs!$E$8-Inputs!$E$8/Inputs!$C$35)*((Inputs!$E$6*Baseline!$E18*Baseline!$F18+Inputs!$E$7*Baseline!$L18*Baseline!$M18+Inputs!$E$8*Baseline!$S18*Baseline!$T18+Inputs!$E$9*Baseline!$Z18*Baseline!$AA18-Inputs!$E$13*E18*F18-Inputs!$E$14*L18*M18)-Inputs!$E$7)+1&gt;0),1/Inputs!$C$35,IF((1-1/Inputs!$C$35)/(Inputs!$E$8-Inputs!$E$8/Inputs!$C$35)*((Inputs!$E$6*Baseline!$E18*Baseline!$F18+Inputs!$E$7*Baseline!$L18*Baseline!$M18+Inputs!$E$8*Baseline!$S18*Baseline!$T18+Inputs!$E$9*Baseline!$Z18*Baseline!$AA18-Inputs!$E$13*E18*F18-Inputs!$E$14*L18*M18)-Inputs!$E$8)+1&gt;=1,1,(1-1/Inputs!$C$35)/(Inputs!$E$15-Inputs!$E$15/Inputs!$C$35)*((Inputs!$E$6*Baseline!$E18*Baseline!$F18+Inputs!$E$7*Baseline!$L18*Baseline!$M18+Inputs!$E$8*Baseline!$S18*Baseline!$T18+Inputs!$E$9*Baseline!$Z18*Baseline!$AA18-Inputs!$E$13*E18*F18-Inputs!$E$14*L18*M18)-Inputs!$E$15)+1))),IF((1-1/Inputs!$C$22)/(Inputs!$E$8-Inputs!$E$8/Inputs!$C$22)*((Inputs!$E$6*Baseline!$E18*Baseline!$F18+Inputs!$E$7*Baseline!$L18*Baseline!$M18+Inputs!$E$8*Baseline!$S18*Baseline!$T18+Inputs!$E$9*Baseline!$Z18*Baseline!$AA18-Inputs!$E$13*E18*F18-Inputs!$E$14*L18*M18)-Inputs!$E$8)+1&lt;0,0,IF(AND((1-1/Inputs!$C$22)/(Inputs!$E$8-Inputs!$E$8/Inputs!$C$22)*((Inputs!$E$6*Baseline!$E18*Baseline!$F18+Inputs!$E$7*Baseline!$L18*Baseline!$M18+Inputs!$E$8*Baseline!$S18*Baseline!$T18+Inputs!$E$9*Baseline!$Z18*Baseline!$AA18-Inputs!$E$13*E18*F18-Inputs!$E$14*L18*M18)-Inputs!$E$8)+1&lt;1/Inputs!$C$22,(1-1/Inputs!$C$22)/(Inputs!$E$15-Inputs!$E$15/Inputs!$C$22)*((Inputs!$E$6*Baseline!$E18*Baseline!$F18+Inputs!$E$7*Baseline!$L18*Baseline!$M18+Inputs!$E$8*Baseline!$S18*Baseline!$T18+Inputs!$E$9*Baseline!$Z18*Baseline!$AA18-Inputs!$E$13*E18*F18-Inputs!$E$14*L18*M18)-Inputs!$E$15)+1&gt;0),1/Inputs!$C$22,IF((1-1/Inputs!$C$22)/(Inputs!$E$8-Inputs!$E$8/Inputs!$C$22)*((Inputs!$E$6*Baseline!$E18*Baseline!$F18+Inputs!$E$7*Baseline!$L18*Baseline!$M18+Inputs!$E$8*Baseline!$S18*Baseline!$T18+Inputs!$E$9*Baseline!$Z18*Baseline!$AA18-Inputs!$E$13*E18*F18-Inputs!$E$14*L18*M18)-Inputs!$E$8)+1&gt;=1,1,(1-1/Inputs!$C$22)/(Inputs!$E$15-Inputs!$E$15/Inputs!$C$22)*((Inputs!$E$6*Baseline!$E18*Baseline!$F18+Inputs!$E$7*Baseline!$L18*Baseline!$M18+Inputs!$E$8*Baseline!$S18*Baseline!$T18+Inputs!$E$9*Baseline!$Z18*Baseline!$AA18-Inputs!$E$13*E18*F18-Inputs!$E$14*L18*M18)-Inputs!$E$15)+1))))</f>
        <v>#DIV/0!</v>
      </c>
      <c r="T18" s="46">
        <f>IFERROR(IF(((Baseline!E18*Baseline!C18*Baseline!F18*Inputs!$E$13+Baseline!L18*Baseline!M18*Inputs!$E$14*Baseline!C18+Baseline!T18*Baseline!S18*Baseline!C18*Inputs!$E$15+Baseline!AA18*Baseline!Z18*Baseline!C18*Inputs!$E$16)-Inputs!$E$13*E18*C18*F18-Inputs!$E$14*L18*M18*C18)/(Inputs!$E$15*S18*C18)&lt;1,((Baseline!E18*Baseline!C18*Baseline!F18*Inputs!$E$13+Baseline!L18*Baseline!M18*Inputs!$E$14*Baseline!C18+Baseline!T18*Baseline!S18*Baseline!C18*Inputs!$E$15+Baseline!AA18*Baseline!Z18*Baseline!C18*Inputs!$E$16)-Inputs!$E$13*E18*C18*F18-Inputs!$E$14*L18*M18*C18)/(Inputs!$E$15*S18*C18),1),0)</f>
        <v>0</v>
      </c>
      <c r="U18" s="429">
        <f t="shared" si="9"/>
        <v>0</v>
      </c>
      <c r="V18" s="424">
        <f>IFERROR(IF(Inputs!$C$27="No",INDEX('Proposed Efficiency'!$AG$29:$AP$49,MATCH(B18,'Proposed Efficiency'!$B$29:$B$49),MATCH(ROUND(S18,3),'Proposed Efficiency'!$AG$4:$AI$4)),INDEX('Proposed Efficiency'!$AG$51:$AP$51,1,MATCH(ROUND(S18,3),'Proposed Efficiency'!$AG$4:$AP$4))),0)</f>
        <v>0</v>
      </c>
      <c r="W18" s="425">
        <f>IF(R18=1,Inputs!$E$15*S18/(V18-'Radiation Losses'!Q17-'Proposed Cycling Losses'!AE16),0)</f>
        <v>0</v>
      </c>
      <c r="X18" s="430">
        <f t="shared" si="2"/>
        <v>0</v>
      </c>
      <c r="Y18" s="419">
        <f t="shared" si="10"/>
        <v>0</v>
      </c>
      <c r="Z18" s="432" t="e">
        <f>IF(Inputs!$C$32="New",IF((1-1/Inputs!$C$34)/(Inputs!$E$7-Inputs!$E$7/Inputs!$C$34)*((Inputs!$E$6*Baseline!$E18*Baseline!$F18+Inputs!$E$7*Baseline!$L18*Baseline!$M18+Inputs!$E$8*Baseline!$S18*Baseline!$T18+Inputs!$E$9*Baseline!$Z18*Baseline!$AA18-Inputs!$E$13*E18*F18-Inputs!$E$14*L18*M18-Inputs!$E$15*S18*T18)-Inputs!$E$7)+1&lt;0,0,IF(AND((1-1/Inputs!$C$34)/(Inputs!$E$7-Inputs!$E$7/Inputs!$C$34)*((Inputs!$E$6*Baseline!$E18*Baseline!$F18+Inputs!$E$7*Baseline!$L18*Baseline!$M18+Inputs!$E$8*Baseline!$S18*Baseline!$T18+Inputs!$E$9*Baseline!$Z18*Baseline!$AA18-Inputs!$E$13*E18*F18-Inputs!$E$14*L18*M18-Inputs!$E$15*S18*T18)-Inputs!$E$7)+1&lt;1/Inputs!$C$34,(1-1/Inputs!$C$34)/(Inputs!$E$7-Inputs!$E$7/Inputs!$C$34)*((Inputs!$E$6*Baseline!$E18*Baseline!$F18+Inputs!$E$7*Baseline!$L18*Baseline!$M18+Inputs!$E$8*Baseline!$S18*Baseline!$T18+Inputs!$E$9*Baseline!$Z18*Baseline!$AA18-Inputs!$E$13*E18*F18-Inputs!$E$14*L18*M18-Inputs!$E$15*S18*T18)-Inputs!$E$7)+1&gt;0),1/Inputs!$C$34,IF((1-1/Inputs!$C$34)/(Inputs!$E$7-Inputs!$E$7/Inputs!$C$34)*((Inputs!$E$6*Baseline!$E18*Baseline!$F18+Inputs!$E$7*Baseline!$L18*Baseline!$M18+Inputs!$E$8*Baseline!$S18*Baseline!$T18+Inputs!$E$9*Baseline!$Z18*Baseline!$AA18-Inputs!$E$13*E18*F18-Inputs!$E$14*L18*M18-Inputs!$E$15*S18*T18)-Inputs!$E$7)+1&gt;=1,1,(1-1/Inputs!$C$34)/(Inputs!$E$16-Inputs!$E$16/Inputs!$C$34)*((Inputs!$E$6*Baseline!$E18*Baseline!$F18+Inputs!$E$7*Baseline!$L18*Baseline!$M18+Inputs!$E$8*Baseline!$S18*Baseline!$T18+Inputs!$E$9*Baseline!$Z18*Baseline!$AA18-Inputs!$E$13*E18*F18-Inputs!$E$14*L18*M18-Inputs!$E$15*S18*T18)-Inputs!$E$16)+1))),IF((1-1/Inputs!$C$23)/(Inputs!$E$7-Inputs!$E$7/Inputs!$C$23)*((Inputs!$E$6*Baseline!$E18*Baseline!$F18+Inputs!$E$7*Baseline!$L18*Baseline!$M18+Inputs!$E$8*Baseline!$S18*Baseline!$T18+Inputs!$E$9*Baseline!$Z18*Baseline!$AA18-Inputs!$E$13*E18*F18-Inputs!$E$14*L18*M18-Inputs!$E$15*S18*T18)-Inputs!$E$7)+1&lt;0,0,IF(AND((1-1/Inputs!$C$23)/(Inputs!$E$7-Inputs!$E$7/Inputs!$C$23)*((Inputs!$E$6*Baseline!$E18*Baseline!$F18+Inputs!$E$7*Baseline!$L18*Baseline!$M18+Inputs!$E$8*Baseline!$S18*Baseline!$T18+Inputs!$E$9*Baseline!$Z18*Baseline!$AA18-Inputs!$E$13*E18*F18-Inputs!$E$14*L18*M18-Inputs!$E$15*S18*T18)-Inputs!$E$7)+1&lt;1/Inputs!$C$23,(1-1/Inputs!$C$23)/(Inputs!$E$16-Inputs!$E$16/Inputs!$C$23)*((Inputs!$E$6*Baseline!$E18*Baseline!$F18+Inputs!$E$7*Baseline!$L18*Baseline!$M18+Inputs!$E$8*Baseline!$S18*Baseline!$T18+Inputs!$E$9*Baseline!$Z18*Baseline!$AA18-Inputs!$E$13*E18*F18-Inputs!$E$14*L18*M18-Inputs!$E$15*S18*T18)-Inputs!$E$16)+1&gt;0),1/Inputs!$C$23,IF((1-1/Inputs!$C$23)/(Inputs!$E$7-Inputs!$E$7/Inputs!$C$23)*((Inputs!$E$6*Baseline!$E18*Baseline!$F18+Inputs!$E$7*Baseline!$L18*Baseline!$M18+Inputs!$E$8*Baseline!$S18*Baseline!$T18+Inputs!$E$9*Baseline!$Z18*Baseline!$AA18-Inputs!$E$13*E18*F18-Inputs!$E$14*L18*M18-Inputs!$E$15*S18*T18)-Inputs!$E$7)+1&gt;=1,1,(1-1/Inputs!$C$23)/(Inputs!$E$16-Inputs!$E$16/Inputs!$C$23)*((Inputs!$E$6*Baseline!$E18*Baseline!$F18+Inputs!$E$7*Baseline!$L18*Baseline!$M18+Inputs!$E$8*Baseline!$S18*Baseline!$T18+Inputs!$E$9*Baseline!$Z18*Baseline!$AA18-Inputs!$E$13*E18*F18-Inputs!$E$14*L18*M18-Inputs!$E$15*S18*T18)-Inputs!$E$16)+1))))</f>
        <v>#DIV/0!</v>
      </c>
      <c r="AA18" s="46">
        <f>IFERROR(IF(((Baseline!E18*Baseline!C18*Baseline!F18*Inputs!$E$13+Baseline!L18*Baseline!M18*Inputs!$E$14*Baseline!C18+Baseline!T18*Baseline!S18*Baseline!C18*Inputs!$E$15+Baseline!AA18*Baseline!Z18*Baseline!C18*Inputs!$E$16)-Inputs!$E$13*E18*C18*F18-Inputs!$E$14*L18*M18*C18-Inputs!$E$15*T18*S18*C18)/(Inputs!$E$16*Z18*C18)&lt;1,((Baseline!E18*Baseline!C18*Baseline!F18*Inputs!$E$13+Baseline!L18*Baseline!M18*Inputs!$E$14*Baseline!C18+Baseline!T18*Baseline!S18*Baseline!C18*Inputs!$E$15+Baseline!AA18*Baseline!Z18*Baseline!C18*Inputs!$E$16)-Inputs!$E$13*E18*C18*F18-Inputs!$E$14*L18*M18*C18-Inputs!$E$15*T18*S18*C18)/(Inputs!$E$16*Z18*C18),1),0)</f>
        <v>0</v>
      </c>
      <c r="AB18" s="429">
        <f t="shared" si="11"/>
        <v>0</v>
      </c>
      <c r="AC18" s="424">
        <f>IFERROR(IF(Inputs!$C$28="No",INDEX('Proposed Efficiency'!$AU$29:$BD$49,MATCH(Proposed!$B18,'Proposed Efficiency'!$B$29:$B$49),MATCH(ROUND(Proposed!$Z18,3),'Proposed Efficiency'!$AU$4:$BD$4)),INDEX('Proposed Efficiency'!$AU$51:$BD$51,1,MATCH(ROUND(Z18,3),'Proposed Efficiency'!$AU$4:$BD$4))),0)</f>
        <v>0</v>
      </c>
      <c r="AD18" s="425">
        <f>IF(Y18=1,Inputs!$E$15*Z18/(AC18-'Radiation Losses'!S17-'Proposed Cycling Losses'!AM16),0)</f>
        <v>0</v>
      </c>
      <c r="AE18" s="430">
        <f t="shared" si="3"/>
        <v>0</v>
      </c>
    </row>
    <row r="19" spans="1:31">
      <c r="A19" s="441"/>
      <c r="B19" s="548">
        <v>50</v>
      </c>
      <c r="C19" s="81">
        <v>504</v>
      </c>
      <c r="D19" s="419">
        <f t="shared" si="4"/>
        <v>0</v>
      </c>
      <c r="E19" s="418" t="e">
        <f>IF(Inputs!$C$29="New",IF((1-1/Inputs!$C$33)/(Inputs!$E$6-Inputs!$E$6/Inputs!$C$33)*((Inputs!$E$6*Baseline!$E19*Baseline!$F19+Inputs!$E$7*Baseline!$L19*Baseline!$M19+Inputs!$E$8*Baseline!$S19*Baseline!$T19+Inputs!$E$9*Baseline!$Z19*Baseline!$AA19)-Inputs!$E$6)+1&gt;=1,1,IF((1-1/Inputs!$C$33)/(Inputs!$E$6-Inputs!$E$6/Inputs!$C$33)*((Inputs!$E$6*Baseline!$E19*Baseline!$F19+Inputs!$E$7*Baseline!$L19*Baseline!$M19+Inputs!$E$8*Baseline!$S19*Baseline!$T19+Inputs!$E$9*Baseline!$Z19*Baseline!$AA19)-Inputs!$E$6)+1&lt;0,0,IF(AND((1-1/Inputs!$C$33)/(Inputs!$E$6-Inputs!$E$6/Inputs!$C$33)*((Inputs!$E$6*Baseline!$E19*Baseline!$F19+Inputs!$E$7*Baseline!$L19*Baseline!$M19+Inputs!$E$8*Baseline!$S19*Baseline!$T19+Inputs!$E$9*Baseline!$Z19*Baseline!$AA19)-Inputs!$E$6)+1&lt;1/Inputs!$C$33,(1-1/Inputs!$C$33)/(Inputs!$E$6-Inputs!$E$6/Inputs!$C$33)*((Inputs!$E$6*Baseline!$E19*Baseline!$F19+Inputs!$E$7*Baseline!$L19*Baseline!$M19+Inputs!$E$8*Baseline!$S19*Baseline!$T19+Inputs!$E$9*Baseline!$Z19*Baseline!$AA19)-Inputs!$E$6)+1&gt;0),1/Inputs!$C$33,(1-1/Inputs!$C$33)/(Inputs!$E$13-Inputs!$E$13/Inputs!$C$33)*((Inputs!$E$6*Baseline!$E19*Baseline!$F19+Inputs!$E$7*Baseline!$L19*Baseline!$M19+Inputs!$E$8*Baseline!$S19*Baseline!$T19+Inputs!$E$9*Baseline!$Z19*Baseline!$AA19)-Inputs!$E$13)+1))),IF((1-1/Inputs!$C$33)/(Inputs!$E$6-Inputs!$E$6/Inputs!$C$33)*((Inputs!$E$6*Baseline!$E19*Baseline!$F19+Inputs!$E$7*Baseline!$L19*Baseline!$M19+Inputs!$E$8*Baseline!$S19*Baseline!$T19+Inputs!$E$9*Baseline!$Z19*Baseline!$AA19)-Inputs!$E$6)+1&gt;=1,1,IF((1-1/Inputs!$C$33)/(Inputs!$E$6-Inputs!$E$6/Inputs!$C$33)*((Inputs!$E$6*Baseline!$E19*Baseline!$F19+Inputs!$E$7*Baseline!$L19*Baseline!$M19+Inputs!$E$8*Baseline!$S19*Baseline!$T19+Inputs!$E$9*Baseline!$Z19*Baseline!$AA19)-Inputs!$E$6)+1&lt;0,0,IF(AND((1-1/Inputs!$C$33)/(Inputs!$E$6-Inputs!$E$6/Inputs!$C$33)*((Inputs!$E$6*Baseline!$E19*Baseline!$F19+Inputs!$E$7*Baseline!$L19*Baseline!$M19+Inputs!$E$8*Baseline!$S19*Baseline!$T19+Inputs!$E$9*Baseline!$Z19*Baseline!$AA19)-Inputs!$E$6)+1&lt;1/Inputs!$C$33,(1-1/Inputs!$C$33)/(Inputs!$E$6-Inputs!$E$6/Inputs!$C$33)*((Inputs!$E$6*Baseline!$E19*Baseline!$F19+Inputs!$E$7*Baseline!$L19*Baseline!$M19+Inputs!$E$8*Baseline!$S19*Baseline!$T19+Inputs!$E$9*Baseline!$Z19*Baseline!$AA19)-Inputs!$E$6)+1&gt;0),1/Inputs!$C$33,(1-1/Inputs!$C$33)/(Inputs!$E$13-Inputs!$E$13/Inputs!$C$33)*((Inputs!$E$6*Baseline!$E19*Baseline!$F19+Inputs!$E$7*Baseline!$L19*Baseline!$M19+Inputs!$E$8*Baseline!$S19*Baseline!$T19+Inputs!$E$9*Baseline!$Z19*Baseline!$AA19)-Inputs!$E$13)+1))))</f>
        <v>#DIV/0!</v>
      </c>
      <c r="F19" s="46" t="e">
        <f>IF((Baseline!E19*Baseline!C19*Baseline!F19*Inputs!$E$6+Baseline!L19*Baseline!M19*Inputs!$E$7*Baseline!C19+Baseline!T19*Baseline!S19*Baseline!C19*Inputs!$E$8+Baseline!AA19*Baseline!Z19*Baseline!C19*Inputs!$E$9)/(Inputs!$E$13*E19*C19)&lt;1,(Baseline!E19*Baseline!C19*Baseline!F19*Inputs!$E$6+Baseline!L19*Baseline!M19*Inputs!$E$7*Baseline!C19+Baseline!T19*Baseline!S19*Baseline!C19*Inputs!$E$8+Baseline!AA19*Baseline!Z19*Baseline!C19*Inputs!$E$9)/(Inputs!$E$13*E19*C19),1)</f>
        <v>#DIV/0!</v>
      </c>
      <c r="G19" s="422">
        <f t="shared" si="5"/>
        <v>0</v>
      </c>
      <c r="H19" s="424">
        <f>IFERROR(IF(Inputs!$C$25="No",INDEX('Proposed Efficiency'!$E$29:$N$49,MATCH(Proposed!$B19,'Proposed Efficiency'!$B$29:$B$49),MATCH(ROUND(Proposed!$E19,3),'Proposed Efficiency'!$E$4:$N$4)),INDEX('Proposed Efficiency'!$E$51:$N$51,1,MATCH(ROUND(E19,3),'Proposed Efficiency'!$E$4:$N$4,1))),0)</f>
        <v>0</v>
      </c>
      <c r="I19" s="425">
        <f>IF(D19=1,Inputs!$E$13*E19/(H19-'Radiation Losses'!M18-'Proposed Cycling Losses'!O17),0)</f>
        <v>0</v>
      </c>
      <c r="J19" s="426">
        <f t="shared" si="0"/>
        <v>0</v>
      </c>
      <c r="K19" s="419">
        <f t="shared" si="6"/>
        <v>0</v>
      </c>
      <c r="L19" s="418" t="e">
        <f>IF(Inputs!$C$30="New",IF((1-1/Inputs!$C$34)/(Inputs!$E$7-Inputs!$E$7/Inputs!$C$34)*((Inputs!$E$6*Baseline!$E19*Baseline!$F19+Inputs!$E$7*Baseline!$L19*Baseline!$M19+Inputs!$E$8*Baseline!$S19*Baseline!$T19+Inputs!$E$9*Baseline!$Z19*Baseline!$AA19-Inputs!$E$13*E19*F19)-Inputs!$E$7)+1&lt;0,0,IF(AND((1-1/Inputs!$C$34)/(Inputs!$E$7-Inputs!$E$7/Inputs!$C$34)*((Inputs!$E$6*Baseline!$E19*Baseline!$F19+Inputs!$E$7*Baseline!$L19*Baseline!$M19+Inputs!$E$8*Baseline!$S19*Baseline!$T19+Inputs!$E$9*Baseline!$Z19*Baseline!$AA19-Inputs!$E$13*E19*F19)-Inputs!$E$7)+1&lt;1/Inputs!$C$34,(1-1/Inputs!$C$34)/(Inputs!$E$7-Inputs!$E$7/Inputs!$C$34)*((Inputs!$E$6*Baseline!$E19*Baseline!$F19+Inputs!$E$7*Baseline!$L19*Baseline!$M19+Inputs!$E$8*Baseline!$S19*Baseline!$T19+Inputs!$E$9*Baseline!$Z19*Baseline!$AA19-Inputs!$E$13*E19*F19)-Inputs!$E$7)+1&gt;0),1/Inputs!$C$34,IF((1-1/Inputs!$C$34)/(Inputs!$E$7-Inputs!$E$7/Inputs!$C$34)*((Inputs!$E$6*Baseline!$E19*Baseline!$F19+Inputs!$E$7*Baseline!$L19*Baseline!$M19+Inputs!$E$8*Baseline!$S19*Baseline!$T19+Inputs!$E$9*Baseline!$Z19*Baseline!$AA19-Inputs!$E$13*E19*F19)-Inputs!$E$7)+1&gt;=1,1,(1-1/Inputs!$C$34)/(Inputs!$E$14-Inputs!$E$14/Inputs!$C$34)*((Inputs!$E$6*Baseline!$E19*Baseline!$F19+Inputs!$E$7*Baseline!$L19*Baseline!$M19+Inputs!$E$8*Baseline!$S19*Baseline!$T19+Inputs!$E$9*Baseline!$Z19*Baseline!$AA19-Inputs!$E$13*E19*F19)-Inputs!$E$14)+1))),IF((1-1/Inputs!$C$21)/(Inputs!$E$7-Inputs!$E$7/Inputs!$C$21)*((Inputs!$E$6*Baseline!$E19*Baseline!$F19+Inputs!$E$7*Baseline!$L19*Baseline!$M19+Inputs!$E$8*Baseline!$S19*Baseline!$T19+Inputs!$E$9*Baseline!$Z19*Baseline!$AA19-Inputs!$E$13*E19*F19)-Inputs!$E$7)+1&lt;0,0,IF(AND((1-1/Inputs!$C$21)/(Inputs!$E$7-Inputs!$E$7/Inputs!$C$21)*((Inputs!$E$6*Baseline!$E19*Baseline!$F19+Inputs!$E$7*Baseline!$L19*Baseline!$M19+Inputs!$E$8*Baseline!$S19*Baseline!$T19+Inputs!$E$9*Baseline!$Z19*Baseline!$AA19-Inputs!$E$13*E19*F19)-Inputs!$E$7)+1&lt;1/Inputs!$C$21,(1-1/Inputs!$C$21)/(Inputs!$E$14-Inputs!$E$14/Inputs!$C$21)*((Inputs!$E$6*Baseline!$E19*Baseline!$F19+Inputs!$E$7*Baseline!$L19*Baseline!$M19+Inputs!$E$8*Baseline!$S19*Baseline!$T19+Inputs!$E$9*Baseline!$Z19*Baseline!$AA19-Inputs!$E$13*E19*F19)-Inputs!$E$14)+1&gt;0),1/Inputs!$C$21,IF((1-1/Inputs!$C$21)/(Inputs!$E$7-Inputs!$E$7/Inputs!$C$21)*((Inputs!$E$6*Baseline!$E19*Baseline!$F19+Inputs!$E$7*Baseline!$L19*Baseline!$M19+Inputs!$E$8*Baseline!$S19*Baseline!$T19+Inputs!$E$9*Baseline!$Z19*Baseline!$AA19-Inputs!$E$13*E19*F19)-Inputs!$E$7)+1&gt;=1,1,(1-1/Inputs!$C$21)/(Inputs!$E$14-Inputs!$E$14/Inputs!$C$21)*((Inputs!$E$6*Baseline!$E19*Baseline!$F19+Inputs!$E$7*Baseline!$L19*Baseline!$M19+Inputs!$E$8*Baseline!$S19*Baseline!$T19+Inputs!$E$9*Baseline!$Z19*Baseline!$AA19-Inputs!$E$13*E19*F19)-Inputs!$E$14)+1))))</f>
        <v>#DIV/0!</v>
      </c>
      <c r="M19" s="46">
        <f>IFERROR(IF(((Baseline!E19*Baseline!C19*Baseline!F19*Inputs!$E$13+Baseline!L19*Baseline!M19*Inputs!$E$14*Baseline!C19+Baseline!T19*Baseline!S19*Baseline!C19*Inputs!$E$15+Baseline!AA19*Baseline!Z19*Baseline!C19*Inputs!$E$16)-Inputs!$E$13*E19*C19*F19)/(Inputs!$E$13*L19*C19)&lt;1,((Baseline!E19*Baseline!C19*Baseline!F19*Inputs!$E$13+Baseline!L19*Baseline!M19*Inputs!$E$14*Baseline!C19+Baseline!T19*Baseline!S19*Baseline!C19*Inputs!$E$15+Baseline!AA19*Baseline!Z19*Baseline!C19*Inputs!$E$16)-Inputs!$E$14*E19*C19*F19)/(Inputs!$E$13*L19*C19),1),0)</f>
        <v>0</v>
      </c>
      <c r="N19" s="422">
        <f t="shared" si="7"/>
        <v>0</v>
      </c>
      <c r="O19" s="424">
        <f>IFERROR(IF(Inputs!$C$26="No",INDEX('Proposed Efficiency'!$S$29:$AB$49,MATCH(Proposed!$B19,'Proposed Efficiency'!$B$29:$B$49),MATCH(ROUND(Proposed!$L19,3),'Proposed Efficiency'!$S$4:$AB$4)),INDEX('Proposed Efficiency'!$S$51:$AB$51,1,MATCH(ROUND(L19,3),'Proposed Efficiency'!$S$4:$AB$4))),0)</f>
        <v>0</v>
      </c>
      <c r="P19" s="425">
        <f>IF(K19=1,Inputs!$E$14*L19/(O19-'Radiation Losses'!O18-'Proposed Cycling Losses'!W17),0)</f>
        <v>0</v>
      </c>
      <c r="Q19" s="426">
        <f t="shared" si="1"/>
        <v>0</v>
      </c>
      <c r="R19" s="419">
        <f t="shared" si="8"/>
        <v>0</v>
      </c>
      <c r="S19" s="418" t="e">
        <f>IF(Inputs!$C$31="New",IF((1-1/Inputs!$C$35)/(Inputs!$E$8-Inputs!$E$8/Inputs!$C$35)*((Inputs!$E$6*Baseline!$E19*Baseline!$F19+Inputs!$E$7*Baseline!$L19*Baseline!$M19+Inputs!$E$8*Baseline!$S19*Baseline!$T19+Inputs!$E$9*Baseline!$Z19*Baseline!$AA19-Inputs!$E$13*E19*F19-Inputs!$E$14*L19*M19)-Inputs!$E$8)+1&lt;0,0,IF(AND((1-1/Inputs!$C$35)/(Inputs!$E$8-Inputs!$E$8/Inputs!$C$35)*((Inputs!$E$6*Baseline!$E19*Baseline!$F19+Inputs!$E$7*Baseline!$L19*Baseline!$M19+Inputs!$E$8*Baseline!$S19*Baseline!$T19+Inputs!$E$9*Baseline!$Z19*Baseline!$AA19-Inputs!$E$13*E19*F19-Inputs!$E$14*L19*M19)-Inputs!$E$8)+1&lt;1/Inputs!$C$35,(1-1/Inputs!$C$35)/(Inputs!$E$8-Inputs!$E$8/Inputs!$C$35)*((Inputs!$E$6*Baseline!$E19*Baseline!$F19+Inputs!$E$7*Baseline!$L19*Baseline!$M19+Inputs!$E$8*Baseline!$S19*Baseline!$T19+Inputs!$E$9*Baseline!$Z19*Baseline!$AA19-Inputs!$E$13*E19*F19-Inputs!$E$14*L19*M19)-Inputs!$E$7)+1&gt;0),1/Inputs!$C$35,IF((1-1/Inputs!$C$35)/(Inputs!$E$8-Inputs!$E$8/Inputs!$C$35)*((Inputs!$E$6*Baseline!$E19*Baseline!$F19+Inputs!$E$7*Baseline!$L19*Baseline!$M19+Inputs!$E$8*Baseline!$S19*Baseline!$T19+Inputs!$E$9*Baseline!$Z19*Baseline!$AA19-Inputs!$E$13*E19*F19-Inputs!$E$14*L19*M19)-Inputs!$E$8)+1&gt;=1,1,(1-1/Inputs!$C$35)/(Inputs!$E$15-Inputs!$E$15/Inputs!$C$35)*((Inputs!$E$6*Baseline!$E19*Baseline!$F19+Inputs!$E$7*Baseline!$L19*Baseline!$M19+Inputs!$E$8*Baseline!$S19*Baseline!$T19+Inputs!$E$9*Baseline!$Z19*Baseline!$AA19-Inputs!$E$13*E19*F19-Inputs!$E$14*L19*M19)-Inputs!$E$15)+1))),IF((1-1/Inputs!$C$22)/(Inputs!$E$8-Inputs!$E$8/Inputs!$C$22)*((Inputs!$E$6*Baseline!$E19*Baseline!$F19+Inputs!$E$7*Baseline!$L19*Baseline!$M19+Inputs!$E$8*Baseline!$S19*Baseline!$T19+Inputs!$E$9*Baseline!$Z19*Baseline!$AA19-Inputs!$E$13*E19*F19-Inputs!$E$14*L19*M19)-Inputs!$E$8)+1&lt;0,0,IF(AND((1-1/Inputs!$C$22)/(Inputs!$E$8-Inputs!$E$8/Inputs!$C$22)*((Inputs!$E$6*Baseline!$E19*Baseline!$F19+Inputs!$E$7*Baseline!$L19*Baseline!$M19+Inputs!$E$8*Baseline!$S19*Baseline!$T19+Inputs!$E$9*Baseline!$Z19*Baseline!$AA19-Inputs!$E$13*E19*F19-Inputs!$E$14*L19*M19)-Inputs!$E$8)+1&lt;1/Inputs!$C$22,(1-1/Inputs!$C$22)/(Inputs!$E$15-Inputs!$E$15/Inputs!$C$22)*((Inputs!$E$6*Baseline!$E19*Baseline!$F19+Inputs!$E$7*Baseline!$L19*Baseline!$M19+Inputs!$E$8*Baseline!$S19*Baseline!$T19+Inputs!$E$9*Baseline!$Z19*Baseline!$AA19-Inputs!$E$13*E19*F19-Inputs!$E$14*L19*M19)-Inputs!$E$15)+1&gt;0),1/Inputs!$C$22,IF((1-1/Inputs!$C$22)/(Inputs!$E$8-Inputs!$E$8/Inputs!$C$22)*((Inputs!$E$6*Baseline!$E19*Baseline!$F19+Inputs!$E$7*Baseline!$L19*Baseline!$M19+Inputs!$E$8*Baseline!$S19*Baseline!$T19+Inputs!$E$9*Baseline!$Z19*Baseline!$AA19-Inputs!$E$13*E19*F19-Inputs!$E$14*L19*M19)-Inputs!$E$8)+1&gt;=1,1,(1-1/Inputs!$C$22)/(Inputs!$E$15-Inputs!$E$15/Inputs!$C$22)*((Inputs!$E$6*Baseline!$E19*Baseline!$F19+Inputs!$E$7*Baseline!$L19*Baseline!$M19+Inputs!$E$8*Baseline!$S19*Baseline!$T19+Inputs!$E$9*Baseline!$Z19*Baseline!$AA19-Inputs!$E$13*E19*F19-Inputs!$E$14*L19*M19)-Inputs!$E$15)+1))))</f>
        <v>#DIV/0!</v>
      </c>
      <c r="T19" s="46">
        <f>IFERROR(IF(((Baseline!E19*Baseline!C19*Baseline!F19*Inputs!$E$13+Baseline!L19*Baseline!M19*Inputs!$E$14*Baseline!C19+Baseline!T19*Baseline!S19*Baseline!C19*Inputs!$E$15+Baseline!AA19*Baseline!Z19*Baseline!C19*Inputs!$E$16)-Inputs!$E$13*E19*C19*F19-Inputs!$E$14*L19*M19*C19)/(Inputs!$E$15*S19*C19)&lt;1,((Baseline!E19*Baseline!C19*Baseline!F19*Inputs!$E$13+Baseline!L19*Baseline!M19*Inputs!$E$14*Baseline!C19+Baseline!T19*Baseline!S19*Baseline!C19*Inputs!$E$15+Baseline!AA19*Baseline!Z19*Baseline!C19*Inputs!$E$16)-Inputs!$E$13*E19*C19*F19-Inputs!$E$14*L19*M19*C19)/(Inputs!$E$15*S19*C19),1),0)</f>
        <v>0</v>
      </c>
      <c r="U19" s="429">
        <f t="shared" si="9"/>
        <v>0</v>
      </c>
      <c r="V19" s="424">
        <f>IFERROR(IF(Inputs!$C$27="No",INDEX('Proposed Efficiency'!$AG$29:$AP$49,MATCH(B19,'Proposed Efficiency'!$B$29:$B$49),MATCH(ROUND(S19,3),'Proposed Efficiency'!$AG$4:$AI$4)),INDEX('Proposed Efficiency'!$AG$51:$AP$51,1,MATCH(ROUND(S19,3),'Proposed Efficiency'!$AG$4:$AP$4))),0)</f>
        <v>0</v>
      </c>
      <c r="W19" s="425">
        <f>IF(R19=1,Inputs!$E$15*S19/(V19-'Radiation Losses'!Q18-'Proposed Cycling Losses'!AE17),0)</f>
        <v>0</v>
      </c>
      <c r="X19" s="430">
        <f t="shared" si="2"/>
        <v>0</v>
      </c>
      <c r="Y19" s="419">
        <f t="shared" si="10"/>
        <v>0</v>
      </c>
      <c r="Z19" s="432" t="e">
        <f>IF(Inputs!$C$32="New",IF((1-1/Inputs!$C$34)/(Inputs!$E$7-Inputs!$E$7/Inputs!$C$34)*((Inputs!$E$6*Baseline!$E19*Baseline!$F19+Inputs!$E$7*Baseline!$L19*Baseline!$M19+Inputs!$E$8*Baseline!$S19*Baseline!$T19+Inputs!$E$9*Baseline!$Z19*Baseline!$AA19-Inputs!$E$13*E19*F19-Inputs!$E$14*L19*M19-Inputs!$E$15*S19*T19)-Inputs!$E$7)+1&lt;0,0,IF(AND((1-1/Inputs!$C$34)/(Inputs!$E$7-Inputs!$E$7/Inputs!$C$34)*((Inputs!$E$6*Baseline!$E19*Baseline!$F19+Inputs!$E$7*Baseline!$L19*Baseline!$M19+Inputs!$E$8*Baseline!$S19*Baseline!$T19+Inputs!$E$9*Baseline!$Z19*Baseline!$AA19-Inputs!$E$13*E19*F19-Inputs!$E$14*L19*M19-Inputs!$E$15*S19*T19)-Inputs!$E$7)+1&lt;1/Inputs!$C$34,(1-1/Inputs!$C$34)/(Inputs!$E$7-Inputs!$E$7/Inputs!$C$34)*((Inputs!$E$6*Baseline!$E19*Baseline!$F19+Inputs!$E$7*Baseline!$L19*Baseline!$M19+Inputs!$E$8*Baseline!$S19*Baseline!$T19+Inputs!$E$9*Baseline!$Z19*Baseline!$AA19-Inputs!$E$13*E19*F19-Inputs!$E$14*L19*M19-Inputs!$E$15*S19*T19)-Inputs!$E$7)+1&gt;0),1/Inputs!$C$34,IF((1-1/Inputs!$C$34)/(Inputs!$E$7-Inputs!$E$7/Inputs!$C$34)*((Inputs!$E$6*Baseline!$E19*Baseline!$F19+Inputs!$E$7*Baseline!$L19*Baseline!$M19+Inputs!$E$8*Baseline!$S19*Baseline!$T19+Inputs!$E$9*Baseline!$Z19*Baseline!$AA19-Inputs!$E$13*E19*F19-Inputs!$E$14*L19*M19-Inputs!$E$15*S19*T19)-Inputs!$E$7)+1&gt;=1,1,(1-1/Inputs!$C$34)/(Inputs!$E$16-Inputs!$E$16/Inputs!$C$34)*((Inputs!$E$6*Baseline!$E19*Baseline!$F19+Inputs!$E$7*Baseline!$L19*Baseline!$M19+Inputs!$E$8*Baseline!$S19*Baseline!$T19+Inputs!$E$9*Baseline!$Z19*Baseline!$AA19-Inputs!$E$13*E19*F19-Inputs!$E$14*L19*M19-Inputs!$E$15*S19*T19)-Inputs!$E$16)+1))),IF((1-1/Inputs!$C$23)/(Inputs!$E$7-Inputs!$E$7/Inputs!$C$23)*((Inputs!$E$6*Baseline!$E19*Baseline!$F19+Inputs!$E$7*Baseline!$L19*Baseline!$M19+Inputs!$E$8*Baseline!$S19*Baseline!$T19+Inputs!$E$9*Baseline!$Z19*Baseline!$AA19-Inputs!$E$13*E19*F19-Inputs!$E$14*L19*M19-Inputs!$E$15*S19*T19)-Inputs!$E$7)+1&lt;0,0,IF(AND((1-1/Inputs!$C$23)/(Inputs!$E$7-Inputs!$E$7/Inputs!$C$23)*((Inputs!$E$6*Baseline!$E19*Baseline!$F19+Inputs!$E$7*Baseline!$L19*Baseline!$M19+Inputs!$E$8*Baseline!$S19*Baseline!$T19+Inputs!$E$9*Baseline!$Z19*Baseline!$AA19-Inputs!$E$13*E19*F19-Inputs!$E$14*L19*M19-Inputs!$E$15*S19*T19)-Inputs!$E$7)+1&lt;1/Inputs!$C$23,(1-1/Inputs!$C$23)/(Inputs!$E$16-Inputs!$E$16/Inputs!$C$23)*((Inputs!$E$6*Baseline!$E19*Baseline!$F19+Inputs!$E$7*Baseline!$L19*Baseline!$M19+Inputs!$E$8*Baseline!$S19*Baseline!$T19+Inputs!$E$9*Baseline!$Z19*Baseline!$AA19-Inputs!$E$13*E19*F19-Inputs!$E$14*L19*M19-Inputs!$E$15*S19*T19)-Inputs!$E$16)+1&gt;0),1/Inputs!$C$23,IF((1-1/Inputs!$C$23)/(Inputs!$E$7-Inputs!$E$7/Inputs!$C$23)*((Inputs!$E$6*Baseline!$E19*Baseline!$F19+Inputs!$E$7*Baseline!$L19*Baseline!$M19+Inputs!$E$8*Baseline!$S19*Baseline!$T19+Inputs!$E$9*Baseline!$Z19*Baseline!$AA19-Inputs!$E$13*E19*F19-Inputs!$E$14*L19*M19-Inputs!$E$15*S19*T19)-Inputs!$E$7)+1&gt;=1,1,(1-1/Inputs!$C$23)/(Inputs!$E$16-Inputs!$E$16/Inputs!$C$23)*((Inputs!$E$6*Baseline!$E19*Baseline!$F19+Inputs!$E$7*Baseline!$L19*Baseline!$M19+Inputs!$E$8*Baseline!$S19*Baseline!$T19+Inputs!$E$9*Baseline!$Z19*Baseline!$AA19-Inputs!$E$13*E19*F19-Inputs!$E$14*L19*M19-Inputs!$E$15*S19*T19)-Inputs!$E$16)+1))))</f>
        <v>#DIV/0!</v>
      </c>
      <c r="AA19" s="46">
        <f>IFERROR(IF(((Baseline!E19*Baseline!C19*Baseline!F19*Inputs!$E$13+Baseline!L19*Baseline!M19*Inputs!$E$14*Baseline!C19+Baseline!T19*Baseline!S19*Baseline!C19*Inputs!$E$15+Baseline!AA19*Baseline!Z19*Baseline!C19*Inputs!$E$16)-Inputs!$E$13*E19*C19*F19-Inputs!$E$14*L19*M19*C19-Inputs!$E$15*T19*S19*C19)/(Inputs!$E$16*Z19*C19)&lt;1,((Baseline!E19*Baseline!C19*Baseline!F19*Inputs!$E$13+Baseline!L19*Baseline!M19*Inputs!$E$14*Baseline!C19+Baseline!T19*Baseline!S19*Baseline!C19*Inputs!$E$15+Baseline!AA19*Baseline!Z19*Baseline!C19*Inputs!$E$16)-Inputs!$E$13*E19*C19*F19-Inputs!$E$14*L19*M19*C19-Inputs!$E$15*T19*S19*C19)/(Inputs!$E$16*Z19*C19),1),0)</f>
        <v>0</v>
      </c>
      <c r="AB19" s="429">
        <f t="shared" si="11"/>
        <v>0</v>
      </c>
      <c r="AC19" s="424">
        <f>IFERROR(IF(Inputs!$C$28="No",INDEX('Proposed Efficiency'!$AU$29:$BD$49,MATCH(Proposed!$B19,'Proposed Efficiency'!$B$29:$B$49),MATCH(ROUND(Proposed!$Z19,3),'Proposed Efficiency'!$AU$4:$BD$4)),INDEX('Proposed Efficiency'!$AU$51:$BD$51,1,MATCH(ROUND(Z19,3),'Proposed Efficiency'!$AU$4:$BD$4))),0)</f>
        <v>0</v>
      </c>
      <c r="AD19" s="425">
        <f>IF(Y19=1,Inputs!$E$15*Z19/(AC19-'Radiation Losses'!S18-'Proposed Cycling Losses'!AM17),0)</f>
        <v>0</v>
      </c>
      <c r="AE19" s="430">
        <f t="shared" si="3"/>
        <v>0</v>
      </c>
    </row>
    <row r="20" spans="1:31">
      <c r="A20" s="441"/>
      <c r="B20" s="548">
        <v>55</v>
      </c>
      <c r="C20" s="81">
        <v>677</v>
      </c>
      <c r="D20" s="419">
        <f t="shared" si="4"/>
        <v>0</v>
      </c>
      <c r="E20" s="418" t="e">
        <f>IF(Inputs!$C$29="New",IF((1-1/Inputs!$C$33)/(Inputs!$E$6-Inputs!$E$6/Inputs!$C$33)*((Inputs!$E$6*Baseline!$E20*Baseline!$F20+Inputs!$E$7*Baseline!$L20*Baseline!$M20+Inputs!$E$8*Baseline!$S20*Baseline!$T20+Inputs!$E$9*Baseline!$Z20*Baseline!$AA20)-Inputs!$E$6)+1&gt;=1,1,IF((1-1/Inputs!$C$33)/(Inputs!$E$6-Inputs!$E$6/Inputs!$C$33)*((Inputs!$E$6*Baseline!$E20*Baseline!$F20+Inputs!$E$7*Baseline!$L20*Baseline!$M20+Inputs!$E$8*Baseline!$S20*Baseline!$T20+Inputs!$E$9*Baseline!$Z20*Baseline!$AA20)-Inputs!$E$6)+1&lt;0,0,IF(AND((1-1/Inputs!$C$33)/(Inputs!$E$6-Inputs!$E$6/Inputs!$C$33)*((Inputs!$E$6*Baseline!$E20*Baseline!$F20+Inputs!$E$7*Baseline!$L20*Baseline!$M20+Inputs!$E$8*Baseline!$S20*Baseline!$T20+Inputs!$E$9*Baseline!$Z20*Baseline!$AA20)-Inputs!$E$6)+1&lt;1/Inputs!$C$33,(1-1/Inputs!$C$33)/(Inputs!$E$6-Inputs!$E$6/Inputs!$C$33)*((Inputs!$E$6*Baseline!$E20*Baseline!$F20+Inputs!$E$7*Baseline!$L20*Baseline!$M20+Inputs!$E$8*Baseline!$S20*Baseline!$T20+Inputs!$E$9*Baseline!$Z20*Baseline!$AA20)-Inputs!$E$6)+1&gt;0),1/Inputs!$C$33,(1-1/Inputs!$C$33)/(Inputs!$E$13-Inputs!$E$13/Inputs!$C$33)*((Inputs!$E$6*Baseline!$E20*Baseline!$F20+Inputs!$E$7*Baseline!$L20*Baseline!$M20+Inputs!$E$8*Baseline!$S20*Baseline!$T20+Inputs!$E$9*Baseline!$Z20*Baseline!$AA20)-Inputs!$E$13)+1))),IF((1-1/Inputs!$C$33)/(Inputs!$E$6-Inputs!$E$6/Inputs!$C$33)*((Inputs!$E$6*Baseline!$E20*Baseline!$F20+Inputs!$E$7*Baseline!$L20*Baseline!$M20+Inputs!$E$8*Baseline!$S20*Baseline!$T20+Inputs!$E$9*Baseline!$Z20*Baseline!$AA20)-Inputs!$E$6)+1&gt;=1,1,IF((1-1/Inputs!$C$33)/(Inputs!$E$6-Inputs!$E$6/Inputs!$C$33)*((Inputs!$E$6*Baseline!$E20*Baseline!$F20+Inputs!$E$7*Baseline!$L20*Baseline!$M20+Inputs!$E$8*Baseline!$S20*Baseline!$T20+Inputs!$E$9*Baseline!$Z20*Baseline!$AA20)-Inputs!$E$6)+1&lt;0,0,IF(AND((1-1/Inputs!$C$33)/(Inputs!$E$6-Inputs!$E$6/Inputs!$C$33)*((Inputs!$E$6*Baseline!$E20*Baseline!$F20+Inputs!$E$7*Baseline!$L20*Baseline!$M20+Inputs!$E$8*Baseline!$S20*Baseline!$T20+Inputs!$E$9*Baseline!$Z20*Baseline!$AA20)-Inputs!$E$6)+1&lt;1/Inputs!$C$33,(1-1/Inputs!$C$33)/(Inputs!$E$6-Inputs!$E$6/Inputs!$C$33)*((Inputs!$E$6*Baseline!$E20*Baseline!$F20+Inputs!$E$7*Baseline!$L20*Baseline!$M20+Inputs!$E$8*Baseline!$S20*Baseline!$T20+Inputs!$E$9*Baseline!$Z20*Baseline!$AA20)-Inputs!$E$6)+1&gt;0),1/Inputs!$C$33,(1-1/Inputs!$C$33)/(Inputs!$E$13-Inputs!$E$13/Inputs!$C$33)*((Inputs!$E$6*Baseline!$E20*Baseline!$F20+Inputs!$E$7*Baseline!$L20*Baseline!$M20+Inputs!$E$8*Baseline!$S20*Baseline!$T20+Inputs!$E$9*Baseline!$Z20*Baseline!$AA20)-Inputs!$E$13)+1))))</f>
        <v>#DIV/0!</v>
      </c>
      <c r="F20" s="46" t="e">
        <f>IF((Baseline!E20*Baseline!C20*Baseline!F20*Inputs!$E$6+Baseline!L20*Baseline!M20*Inputs!$E$7*Baseline!C20+Baseline!T20*Baseline!S20*Baseline!C20*Inputs!$E$8+Baseline!AA20*Baseline!Z20*Baseline!C20*Inputs!$E$9)/(Inputs!$E$13*E20*C20)&lt;1,(Baseline!E20*Baseline!C20*Baseline!F20*Inputs!$E$6+Baseline!L20*Baseline!M20*Inputs!$E$7*Baseline!C20+Baseline!T20*Baseline!S20*Baseline!C20*Inputs!$E$8+Baseline!AA20*Baseline!Z20*Baseline!C20*Inputs!$E$9)/(Inputs!$E$13*E20*C20),1)</f>
        <v>#DIV/0!</v>
      </c>
      <c r="G20" s="422">
        <f t="shared" si="5"/>
        <v>0</v>
      </c>
      <c r="H20" s="424">
        <f>IFERROR(IF(Inputs!$C$25="No",INDEX('Proposed Efficiency'!$E$29:$N$49,MATCH(Proposed!$B20,'Proposed Efficiency'!$B$29:$B$49),MATCH(ROUND(Proposed!$E20,3),'Proposed Efficiency'!$E$4:$N$4)),INDEX('Proposed Efficiency'!$E$51:$N$51,1,MATCH(ROUND(E20,3),'Proposed Efficiency'!$E$4:$N$4,1))),0)</f>
        <v>0</v>
      </c>
      <c r="I20" s="425">
        <f>IF(D20=1,Inputs!$E$13*E20/(H20-'Radiation Losses'!M19-'Proposed Cycling Losses'!O18),0)</f>
        <v>0</v>
      </c>
      <c r="J20" s="426">
        <f t="shared" si="0"/>
        <v>0</v>
      </c>
      <c r="K20" s="419">
        <f t="shared" si="6"/>
        <v>0</v>
      </c>
      <c r="L20" s="418" t="e">
        <f>IF(Inputs!$C$30="New",IF((1-1/Inputs!$C$34)/(Inputs!$E$7-Inputs!$E$7/Inputs!$C$34)*((Inputs!$E$6*Baseline!$E20*Baseline!$F20+Inputs!$E$7*Baseline!$L20*Baseline!$M20+Inputs!$E$8*Baseline!$S20*Baseline!$T20+Inputs!$E$9*Baseline!$Z20*Baseline!$AA20-Inputs!$E$13*E20*F20)-Inputs!$E$7)+1&lt;0,0,IF(AND((1-1/Inputs!$C$34)/(Inputs!$E$7-Inputs!$E$7/Inputs!$C$34)*((Inputs!$E$6*Baseline!$E20*Baseline!$F20+Inputs!$E$7*Baseline!$L20*Baseline!$M20+Inputs!$E$8*Baseline!$S20*Baseline!$T20+Inputs!$E$9*Baseline!$Z20*Baseline!$AA20-Inputs!$E$13*E20*F20)-Inputs!$E$7)+1&lt;1/Inputs!$C$34,(1-1/Inputs!$C$34)/(Inputs!$E$7-Inputs!$E$7/Inputs!$C$34)*((Inputs!$E$6*Baseline!$E20*Baseline!$F20+Inputs!$E$7*Baseline!$L20*Baseline!$M20+Inputs!$E$8*Baseline!$S20*Baseline!$T20+Inputs!$E$9*Baseline!$Z20*Baseline!$AA20-Inputs!$E$13*E20*F20)-Inputs!$E$7)+1&gt;0),1/Inputs!$C$34,IF((1-1/Inputs!$C$34)/(Inputs!$E$7-Inputs!$E$7/Inputs!$C$34)*((Inputs!$E$6*Baseline!$E20*Baseline!$F20+Inputs!$E$7*Baseline!$L20*Baseline!$M20+Inputs!$E$8*Baseline!$S20*Baseline!$T20+Inputs!$E$9*Baseline!$Z20*Baseline!$AA20-Inputs!$E$13*E20*F20)-Inputs!$E$7)+1&gt;=1,1,(1-1/Inputs!$C$34)/(Inputs!$E$14-Inputs!$E$14/Inputs!$C$34)*((Inputs!$E$6*Baseline!$E20*Baseline!$F20+Inputs!$E$7*Baseline!$L20*Baseline!$M20+Inputs!$E$8*Baseline!$S20*Baseline!$T20+Inputs!$E$9*Baseline!$Z20*Baseline!$AA20-Inputs!$E$13*E20*F20)-Inputs!$E$14)+1))),IF((1-1/Inputs!$C$21)/(Inputs!$E$7-Inputs!$E$7/Inputs!$C$21)*((Inputs!$E$6*Baseline!$E20*Baseline!$F20+Inputs!$E$7*Baseline!$L20*Baseline!$M20+Inputs!$E$8*Baseline!$S20*Baseline!$T20+Inputs!$E$9*Baseline!$Z20*Baseline!$AA20-Inputs!$E$13*E20*F20)-Inputs!$E$7)+1&lt;0,0,IF(AND((1-1/Inputs!$C$21)/(Inputs!$E$7-Inputs!$E$7/Inputs!$C$21)*((Inputs!$E$6*Baseline!$E20*Baseline!$F20+Inputs!$E$7*Baseline!$L20*Baseline!$M20+Inputs!$E$8*Baseline!$S20*Baseline!$T20+Inputs!$E$9*Baseline!$Z20*Baseline!$AA20-Inputs!$E$13*E20*F20)-Inputs!$E$7)+1&lt;1/Inputs!$C$21,(1-1/Inputs!$C$21)/(Inputs!$E$14-Inputs!$E$14/Inputs!$C$21)*((Inputs!$E$6*Baseline!$E20*Baseline!$F20+Inputs!$E$7*Baseline!$L20*Baseline!$M20+Inputs!$E$8*Baseline!$S20*Baseline!$T20+Inputs!$E$9*Baseline!$Z20*Baseline!$AA20-Inputs!$E$13*E20*F20)-Inputs!$E$14)+1&gt;0),1/Inputs!$C$21,IF((1-1/Inputs!$C$21)/(Inputs!$E$7-Inputs!$E$7/Inputs!$C$21)*((Inputs!$E$6*Baseline!$E20*Baseline!$F20+Inputs!$E$7*Baseline!$L20*Baseline!$M20+Inputs!$E$8*Baseline!$S20*Baseline!$T20+Inputs!$E$9*Baseline!$Z20*Baseline!$AA20-Inputs!$E$13*E20*F20)-Inputs!$E$7)+1&gt;=1,1,(1-1/Inputs!$C$21)/(Inputs!$E$14-Inputs!$E$14/Inputs!$C$21)*((Inputs!$E$6*Baseline!$E20*Baseline!$F20+Inputs!$E$7*Baseline!$L20*Baseline!$M20+Inputs!$E$8*Baseline!$S20*Baseline!$T20+Inputs!$E$9*Baseline!$Z20*Baseline!$AA20-Inputs!$E$13*E20*F20)-Inputs!$E$14)+1))))</f>
        <v>#DIV/0!</v>
      </c>
      <c r="M20" s="46">
        <f>IFERROR(IF(((Baseline!E20*Baseline!C20*Baseline!F20*Inputs!$E$13+Baseline!L20*Baseline!M20*Inputs!$E$14*Baseline!C20+Baseline!T20*Baseline!S20*Baseline!C20*Inputs!$E$15+Baseline!AA20*Baseline!Z20*Baseline!C20*Inputs!$E$16)-Inputs!$E$13*E20*C20*F20)/(Inputs!$E$13*L20*C20)&lt;1,((Baseline!E20*Baseline!C20*Baseline!F20*Inputs!$E$13+Baseline!L20*Baseline!M20*Inputs!$E$14*Baseline!C20+Baseline!T20*Baseline!S20*Baseline!C20*Inputs!$E$15+Baseline!AA20*Baseline!Z20*Baseline!C20*Inputs!$E$16)-Inputs!$E$14*E20*C20*F20)/(Inputs!$E$13*L20*C20),1),0)</f>
        <v>0</v>
      </c>
      <c r="N20" s="422">
        <f t="shared" si="7"/>
        <v>0</v>
      </c>
      <c r="O20" s="424">
        <f>IFERROR(IF(Inputs!$C$26="No",INDEX('Proposed Efficiency'!$S$29:$AB$49,MATCH(Proposed!$B20,'Proposed Efficiency'!$B$29:$B$49),MATCH(ROUND(Proposed!$L20,3),'Proposed Efficiency'!$S$4:$AB$4)),INDEX('Proposed Efficiency'!$S$51:$AB$51,1,MATCH(ROUND(L20,3),'Proposed Efficiency'!$S$4:$AB$4))),0)</f>
        <v>0</v>
      </c>
      <c r="P20" s="425">
        <f>IF(K20=1,Inputs!$E$14*L20/(O20-'Radiation Losses'!O19-'Proposed Cycling Losses'!W18),0)</f>
        <v>0</v>
      </c>
      <c r="Q20" s="426">
        <f t="shared" si="1"/>
        <v>0</v>
      </c>
      <c r="R20" s="419">
        <f t="shared" si="8"/>
        <v>0</v>
      </c>
      <c r="S20" s="418" t="e">
        <f>IF(Inputs!$C$31="New",IF((1-1/Inputs!$C$35)/(Inputs!$E$8-Inputs!$E$8/Inputs!$C$35)*((Inputs!$E$6*Baseline!$E20*Baseline!$F20+Inputs!$E$7*Baseline!$L20*Baseline!$M20+Inputs!$E$8*Baseline!$S20*Baseline!$T20+Inputs!$E$9*Baseline!$Z20*Baseline!$AA20-Inputs!$E$13*E20*F20-Inputs!$E$14*L20*M20)-Inputs!$E$8)+1&lt;0,0,IF(AND((1-1/Inputs!$C$35)/(Inputs!$E$8-Inputs!$E$8/Inputs!$C$35)*((Inputs!$E$6*Baseline!$E20*Baseline!$F20+Inputs!$E$7*Baseline!$L20*Baseline!$M20+Inputs!$E$8*Baseline!$S20*Baseline!$T20+Inputs!$E$9*Baseline!$Z20*Baseline!$AA20-Inputs!$E$13*E20*F20-Inputs!$E$14*L20*M20)-Inputs!$E$8)+1&lt;1/Inputs!$C$35,(1-1/Inputs!$C$35)/(Inputs!$E$8-Inputs!$E$8/Inputs!$C$35)*((Inputs!$E$6*Baseline!$E20*Baseline!$F20+Inputs!$E$7*Baseline!$L20*Baseline!$M20+Inputs!$E$8*Baseline!$S20*Baseline!$T20+Inputs!$E$9*Baseline!$Z20*Baseline!$AA20-Inputs!$E$13*E20*F20-Inputs!$E$14*L20*M20)-Inputs!$E$7)+1&gt;0),1/Inputs!$C$35,IF((1-1/Inputs!$C$35)/(Inputs!$E$8-Inputs!$E$8/Inputs!$C$35)*((Inputs!$E$6*Baseline!$E20*Baseline!$F20+Inputs!$E$7*Baseline!$L20*Baseline!$M20+Inputs!$E$8*Baseline!$S20*Baseline!$T20+Inputs!$E$9*Baseline!$Z20*Baseline!$AA20-Inputs!$E$13*E20*F20-Inputs!$E$14*L20*M20)-Inputs!$E$8)+1&gt;=1,1,(1-1/Inputs!$C$35)/(Inputs!$E$15-Inputs!$E$15/Inputs!$C$35)*((Inputs!$E$6*Baseline!$E20*Baseline!$F20+Inputs!$E$7*Baseline!$L20*Baseline!$M20+Inputs!$E$8*Baseline!$S20*Baseline!$T20+Inputs!$E$9*Baseline!$Z20*Baseline!$AA20-Inputs!$E$13*E20*F20-Inputs!$E$14*L20*M20)-Inputs!$E$15)+1))),IF((1-1/Inputs!$C$22)/(Inputs!$E$8-Inputs!$E$8/Inputs!$C$22)*((Inputs!$E$6*Baseline!$E20*Baseline!$F20+Inputs!$E$7*Baseline!$L20*Baseline!$M20+Inputs!$E$8*Baseline!$S20*Baseline!$T20+Inputs!$E$9*Baseline!$Z20*Baseline!$AA20-Inputs!$E$13*E20*F20-Inputs!$E$14*L20*M20)-Inputs!$E$8)+1&lt;0,0,IF(AND((1-1/Inputs!$C$22)/(Inputs!$E$8-Inputs!$E$8/Inputs!$C$22)*((Inputs!$E$6*Baseline!$E20*Baseline!$F20+Inputs!$E$7*Baseline!$L20*Baseline!$M20+Inputs!$E$8*Baseline!$S20*Baseline!$T20+Inputs!$E$9*Baseline!$Z20*Baseline!$AA20-Inputs!$E$13*E20*F20-Inputs!$E$14*L20*M20)-Inputs!$E$8)+1&lt;1/Inputs!$C$22,(1-1/Inputs!$C$22)/(Inputs!$E$15-Inputs!$E$15/Inputs!$C$22)*((Inputs!$E$6*Baseline!$E20*Baseline!$F20+Inputs!$E$7*Baseline!$L20*Baseline!$M20+Inputs!$E$8*Baseline!$S20*Baseline!$T20+Inputs!$E$9*Baseline!$Z20*Baseline!$AA20-Inputs!$E$13*E20*F20-Inputs!$E$14*L20*M20)-Inputs!$E$15)+1&gt;0),1/Inputs!$C$22,IF((1-1/Inputs!$C$22)/(Inputs!$E$8-Inputs!$E$8/Inputs!$C$22)*((Inputs!$E$6*Baseline!$E20*Baseline!$F20+Inputs!$E$7*Baseline!$L20*Baseline!$M20+Inputs!$E$8*Baseline!$S20*Baseline!$T20+Inputs!$E$9*Baseline!$Z20*Baseline!$AA20-Inputs!$E$13*E20*F20-Inputs!$E$14*L20*M20)-Inputs!$E$8)+1&gt;=1,1,(1-1/Inputs!$C$22)/(Inputs!$E$15-Inputs!$E$15/Inputs!$C$22)*((Inputs!$E$6*Baseline!$E20*Baseline!$F20+Inputs!$E$7*Baseline!$L20*Baseline!$M20+Inputs!$E$8*Baseline!$S20*Baseline!$T20+Inputs!$E$9*Baseline!$Z20*Baseline!$AA20-Inputs!$E$13*E20*F20-Inputs!$E$14*L20*M20)-Inputs!$E$15)+1))))</f>
        <v>#DIV/0!</v>
      </c>
      <c r="T20" s="46">
        <f>IFERROR(IF(((Baseline!E20*Baseline!C20*Baseline!F20*Inputs!$E$13+Baseline!L20*Baseline!M20*Inputs!$E$14*Baseline!C20+Baseline!T20*Baseline!S20*Baseline!C20*Inputs!$E$15+Baseline!AA20*Baseline!Z20*Baseline!C20*Inputs!$E$16)-Inputs!$E$13*E20*C20*F20-Inputs!$E$14*L20*M20*C20)/(Inputs!$E$15*S20*C20)&lt;1,((Baseline!E20*Baseline!C20*Baseline!F20*Inputs!$E$13+Baseline!L20*Baseline!M20*Inputs!$E$14*Baseline!C20+Baseline!T20*Baseline!S20*Baseline!C20*Inputs!$E$15+Baseline!AA20*Baseline!Z20*Baseline!C20*Inputs!$E$16)-Inputs!$E$13*E20*C20*F20-Inputs!$E$14*L20*M20*C20)/(Inputs!$E$15*S20*C20),1),0)</f>
        <v>0</v>
      </c>
      <c r="U20" s="429">
        <f t="shared" si="9"/>
        <v>0</v>
      </c>
      <c r="V20" s="424">
        <f>IFERROR(IF(Inputs!$C$27="No",INDEX('Proposed Efficiency'!$AG$29:$AP$49,MATCH(B20,'Proposed Efficiency'!$B$29:$B$49),MATCH(ROUND(S20,3),'Proposed Efficiency'!$AG$4:$AI$4)),INDEX('Proposed Efficiency'!$AG$51:$AP$51,1,MATCH(ROUND(S20,3),'Proposed Efficiency'!$AG$4:$AP$4))),0)</f>
        <v>0</v>
      </c>
      <c r="W20" s="425">
        <f>IF(R20=1,Inputs!$E$15*S20/(V20-'Radiation Losses'!Q19-'Proposed Cycling Losses'!AE18),0)</f>
        <v>0</v>
      </c>
      <c r="X20" s="430">
        <f t="shared" si="2"/>
        <v>0</v>
      </c>
      <c r="Y20" s="419">
        <f t="shared" si="10"/>
        <v>0</v>
      </c>
      <c r="Z20" s="432" t="e">
        <f>IF(Inputs!$C$32="New",IF((1-1/Inputs!$C$34)/(Inputs!$E$7-Inputs!$E$7/Inputs!$C$34)*((Inputs!$E$6*Baseline!$E20*Baseline!$F20+Inputs!$E$7*Baseline!$L20*Baseline!$M20+Inputs!$E$8*Baseline!$S20*Baseline!$T20+Inputs!$E$9*Baseline!$Z20*Baseline!$AA20-Inputs!$E$13*E20*F20-Inputs!$E$14*L20*M20-Inputs!$E$15*S20*T20)-Inputs!$E$7)+1&lt;0,0,IF(AND((1-1/Inputs!$C$34)/(Inputs!$E$7-Inputs!$E$7/Inputs!$C$34)*((Inputs!$E$6*Baseline!$E20*Baseline!$F20+Inputs!$E$7*Baseline!$L20*Baseline!$M20+Inputs!$E$8*Baseline!$S20*Baseline!$T20+Inputs!$E$9*Baseline!$Z20*Baseline!$AA20-Inputs!$E$13*E20*F20-Inputs!$E$14*L20*M20-Inputs!$E$15*S20*T20)-Inputs!$E$7)+1&lt;1/Inputs!$C$34,(1-1/Inputs!$C$34)/(Inputs!$E$7-Inputs!$E$7/Inputs!$C$34)*((Inputs!$E$6*Baseline!$E20*Baseline!$F20+Inputs!$E$7*Baseline!$L20*Baseline!$M20+Inputs!$E$8*Baseline!$S20*Baseline!$T20+Inputs!$E$9*Baseline!$Z20*Baseline!$AA20-Inputs!$E$13*E20*F20-Inputs!$E$14*L20*M20-Inputs!$E$15*S20*T20)-Inputs!$E$7)+1&gt;0),1/Inputs!$C$34,IF((1-1/Inputs!$C$34)/(Inputs!$E$7-Inputs!$E$7/Inputs!$C$34)*((Inputs!$E$6*Baseline!$E20*Baseline!$F20+Inputs!$E$7*Baseline!$L20*Baseline!$M20+Inputs!$E$8*Baseline!$S20*Baseline!$T20+Inputs!$E$9*Baseline!$Z20*Baseline!$AA20-Inputs!$E$13*E20*F20-Inputs!$E$14*L20*M20-Inputs!$E$15*S20*T20)-Inputs!$E$7)+1&gt;=1,1,(1-1/Inputs!$C$34)/(Inputs!$E$16-Inputs!$E$16/Inputs!$C$34)*((Inputs!$E$6*Baseline!$E20*Baseline!$F20+Inputs!$E$7*Baseline!$L20*Baseline!$M20+Inputs!$E$8*Baseline!$S20*Baseline!$T20+Inputs!$E$9*Baseline!$Z20*Baseline!$AA20-Inputs!$E$13*E20*F20-Inputs!$E$14*L20*M20-Inputs!$E$15*S20*T20)-Inputs!$E$16)+1))),IF((1-1/Inputs!$C$23)/(Inputs!$E$7-Inputs!$E$7/Inputs!$C$23)*((Inputs!$E$6*Baseline!$E20*Baseline!$F20+Inputs!$E$7*Baseline!$L20*Baseline!$M20+Inputs!$E$8*Baseline!$S20*Baseline!$T20+Inputs!$E$9*Baseline!$Z20*Baseline!$AA20-Inputs!$E$13*E20*F20-Inputs!$E$14*L20*M20-Inputs!$E$15*S20*T20)-Inputs!$E$7)+1&lt;0,0,IF(AND((1-1/Inputs!$C$23)/(Inputs!$E$7-Inputs!$E$7/Inputs!$C$23)*((Inputs!$E$6*Baseline!$E20*Baseline!$F20+Inputs!$E$7*Baseline!$L20*Baseline!$M20+Inputs!$E$8*Baseline!$S20*Baseline!$T20+Inputs!$E$9*Baseline!$Z20*Baseline!$AA20-Inputs!$E$13*E20*F20-Inputs!$E$14*L20*M20-Inputs!$E$15*S20*T20)-Inputs!$E$7)+1&lt;1/Inputs!$C$23,(1-1/Inputs!$C$23)/(Inputs!$E$16-Inputs!$E$16/Inputs!$C$23)*((Inputs!$E$6*Baseline!$E20*Baseline!$F20+Inputs!$E$7*Baseline!$L20*Baseline!$M20+Inputs!$E$8*Baseline!$S20*Baseline!$T20+Inputs!$E$9*Baseline!$Z20*Baseline!$AA20-Inputs!$E$13*E20*F20-Inputs!$E$14*L20*M20-Inputs!$E$15*S20*T20)-Inputs!$E$16)+1&gt;0),1/Inputs!$C$23,IF((1-1/Inputs!$C$23)/(Inputs!$E$7-Inputs!$E$7/Inputs!$C$23)*((Inputs!$E$6*Baseline!$E20*Baseline!$F20+Inputs!$E$7*Baseline!$L20*Baseline!$M20+Inputs!$E$8*Baseline!$S20*Baseline!$T20+Inputs!$E$9*Baseline!$Z20*Baseline!$AA20-Inputs!$E$13*E20*F20-Inputs!$E$14*L20*M20-Inputs!$E$15*S20*T20)-Inputs!$E$7)+1&gt;=1,1,(1-1/Inputs!$C$23)/(Inputs!$E$16-Inputs!$E$16/Inputs!$C$23)*((Inputs!$E$6*Baseline!$E20*Baseline!$F20+Inputs!$E$7*Baseline!$L20*Baseline!$M20+Inputs!$E$8*Baseline!$S20*Baseline!$T20+Inputs!$E$9*Baseline!$Z20*Baseline!$AA20-Inputs!$E$13*E20*F20-Inputs!$E$14*L20*M20-Inputs!$E$15*S20*T20)-Inputs!$E$16)+1))))</f>
        <v>#DIV/0!</v>
      </c>
      <c r="AA20" s="46">
        <f>IFERROR(IF(((Baseline!E20*Baseline!C20*Baseline!F20*Inputs!$E$13+Baseline!L20*Baseline!M20*Inputs!$E$14*Baseline!C20+Baseline!T20*Baseline!S20*Baseline!C20*Inputs!$E$15+Baseline!AA20*Baseline!Z20*Baseline!C20*Inputs!$E$16)-Inputs!$E$13*E20*C20*F20-Inputs!$E$14*L20*M20*C20-Inputs!$E$15*T20*S20*C20)/(Inputs!$E$16*Z20*C20)&lt;1,((Baseline!E20*Baseline!C20*Baseline!F20*Inputs!$E$13+Baseline!L20*Baseline!M20*Inputs!$E$14*Baseline!C20+Baseline!T20*Baseline!S20*Baseline!C20*Inputs!$E$15+Baseline!AA20*Baseline!Z20*Baseline!C20*Inputs!$E$16)-Inputs!$E$13*E20*C20*F20-Inputs!$E$14*L20*M20*C20-Inputs!$E$15*T20*S20*C20)/(Inputs!$E$16*Z20*C20),1),0)</f>
        <v>0</v>
      </c>
      <c r="AB20" s="429">
        <f t="shared" si="11"/>
        <v>0</v>
      </c>
      <c r="AC20" s="424">
        <f>IFERROR(IF(Inputs!$C$28="No",INDEX('Proposed Efficiency'!$AU$29:$BD$49,MATCH(Proposed!$B20,'Proposed Efficiency'!$B$29:$B$49),MATCH(ROUND(Proposed!$Z20,3),'Proposed Efficiency'!$AU$4:$BD$4)),INDEX('Proposed Efficiency'!$AU$51:$BD$51,1,MATCH(ROUND(Z20,3),'Proposed Efficiency'!$AU$4:$BD$4))),0)</f>
        <v>0</v>
      </c>
      <c r="AD20" s="425">
        <f>IF(Y20=1,Inputs!$E$15*Z20/(AC20-'Radiation Losses'!S19-'Proposed Cycling Losses'!AM18),0)</f>
        <v>0</v>
      </c>
      <c r="AE20" s="430">
        <f t="shared" si="3"/>
        <v>0</v>
      </c>
    </row>
    <row r="21" spans="1:31">
      <c r="A21" s="441"/>
      <c r="B21" s="548">
        <v>60</v>
      </c>
      <c r="C21" s="81">
        <v>848</v>
      </c>
      <c r="D21" s="419">
        <f t="shared" si="4"/>
        <v>0</v>
      </c>
      <c r="E21" s="418" t="e">
        <f>IF(Inputs!$C$29="New",IF((1-1/Inputs!$C$33)/(Inputs!$E$6-Inputs!$E$6/Inputs!$C$33)*((Inputs!$E$6*Baseline!$E21*Baseline!$F21+Inputs!$E$7*Baseline!$L21*Baseline!$M21+Inputs!$E$8*Baseline!$S21*Baseline!$T21+Inputs!$E$9*Baseline!$Z21*Baseline!$AA21)-Inputs!$E$6)+1&gt;=1,1,IF((1-1/Inputs!$C$33)/(Inputs!$E$6-Inputs!$E$6/Inputs!$C$33)*((Inputs!$E$6*Baseline!$E21*Baseline!$F21+Inputs!$E$7*Baseline!$L21*Baseline!$M21+Inputs!$E$8*Baseline!$S21*Baseline!$T21+Inputs!$E$9*Baseline!$Z21*Baseline!$AA21)-Inputs!$E$6)+1&lt;0,0,IF(AND((1-1/Inputs!$C$33)/(Inputs!$E$6-Inputs!$E$6/Inputs!$C$33)*((Inputs!$E$6*Baseline!$E21*Baseline!$F21+Inputs!$E$7*Baseline!$L21*Baseline!$M21+Inputs!$E$8*Baseline!$S21*Baseline!$T21+Inputs!$E$9*Baseline!$Z21*Baseline!$AA21)-Inputs!$E$6)+1&lt;1/Inputs!$C$33,(1-1/Inputs!$C$33)/(Inputs!$E$6-Inputs!$E$6/Inputs!$C$33)*((Inputs!$E$6*Baseline!$E21*Baseline!$F21+Inputs!$E$7*Baseline!$L21*Baseline!$M21+Inputs!$E$8*Baseline!$S21*Baseline!$T21+Inputs!$E$9*Baseline!$Z21*Baseline!$AA21)-Inputs!$E$6)+1&gt;0),1/Inputs!$C$33,(1-1/Inputs!$C$33)/(Inputs!$E$13-Inputs!$E$13/Inputs!$C$33)*((Inputs!$E$6*Baseline!$E21*Baseline!$F21+Inputs!$E$7*Baseline!$L21*Baseline!$M21+Inputs!$E$8*Baseline!$S21*Baseline!$T21+Inputs!$E$9*Baseline!$Z21*Baseline!$AA21)-Inputs!$E$13)+1))),IF((1-1/Inputs!$C$33)/(Inputs!$E$6-Inputs!$E$6/Inputs!$C$33)*((Inputs!$E$6*Baseline!$E21*Baseline!$F21+Inputs!$E$7*Baseline!$L21*Baseline!$M21+Inputs!$E$8*Baseline!$S21*Baseline!$T21+Inputs!$E$9*Baseline!$Z21*Baseline!$AA21)-Inputs!$E$6)+1&gt;=1,1,IF((1-1/Inputs!$C$33)/(Inputs!$E$6-Inputs!$E$6/Inputs!$C$33)*((Inputs!$E$6*Baseline!$E21*Baseline!$F21+Inputs!$E$7*Baseline!$L21*Baseline!$M21+Inputs!$E$8*Baseline!$S21*Baseline!$T21+Inputs!$E$9*Baseline!$Z21*Baseline!$AA21)-Inputs!$E$6)+1&lt;0,0,IF(AND((1-1/Inputs!$C$33)/(Inputs!$E$6-Inputs!$E$6/Inputs!$C$33)*((Inputs!$E$6*Baseline!$E21*Baseline!$F21+Inputs!$E$7*Baseline!$L21*Baseline!$M21+Inputs!$E$8*Baseline!$S21*Baseline!$T21+Inputs!$E$9*Baseline!$Z21*Baseline!$AA21)-Inputs!$E$6)+1&lt;1/Inputs!$C$33,(1-1/Inputs!$C$33)/(Inputs!$E$6-Inputs!$E$6/Inputs!$C$33)*((Inputs!$E$6*Baseline!$E21*Baseline!$F21+Inputs!$E$7*Baseline!$L21*Baseline!$M21+Inputs!$E$8*Baseline!$S21*Baseline!$T21+Inputs!$E$9*Baseline!$Z21*Baseline!$AA21)-Inputs!$E$6)+1&gt;0),1/Inputs!$C$33,(1-1/Inputs!$C$33)/(Inputs!$E$13-Inputs!$E$13/Inputs!$C$33)*((Inputs!$E$6*Baseline!$E21*Baseline!$F21+Inputs!$E$7*Baseline!$L21*Baseline!$M21+Inputs!$E$8*Baseline!$S21*Baseline!$T21+Inputs!$E$9*Baseline!$Z21*Baseline!$AA21)-Inputs!$E$13)+1))))</f>
        <v>#DIV/0!</v>
      </c>
      <c r="F21" s="46" t="e">
        <f>IF((Baseline!E21*Baseline!C21*Baseline!F21*Inputs!$E$6+Baseline!L21*Baseline!M21*Inputs!$E$7*Baseline!C21+Baseline!T21*Baseline!S21*Baseline!C21*Inputs!$E$8+Baseline!AA21*Baseline!Z21*Baseline!C21*Inputs!$E$9)/(Inputs!$E$13*E21*C21)&lt;1,(Baseline!E21*Baseline!C21*Baseline!F21*Inputs!$E$6+Baseline!L21*Baseline!M21*Inputs!$E$7*Baseline!C21+Baseline!T21*Baseline!S21*Baseline!C21*Inputs!$E$8+Baseline!AA21*Baseline!Z21*Baseline!C21*Inputs!$E$9)/(Inputs!$E$13*E21*C21),1)</f>
        <v>#DIV/0!</v>
      </c>
      <c r="G21" s="422">
        <f t="shared" si="5"/>
        <v>0</v>
      </c>
      <c r="H21" s="424">
        <f>IFERROR(IF(Inputs!$C$25="No",INDEX('Proposed Efficiency'!$E$29:$N$49,MATCH(Proposed!$B21,'Proposed Efficiency'!$B$29:$B$49),MATCH(ROUND(Proposed!$E21,3),'Proposed Efficiency'!$E$4:$N$4)),INDEX('Proposed Efficiency'!$E$51:$N$51,1,MATCH(ROUND(E21,3),'Proposed Efficiency'!$E$4:$N$4,1))),0)</f>
        <v>0</v>
      </c>
      <c r="I21" s="425">
        <f>IF(D21=1,Inputs!$E$13*E21/(H21-'Radiation Losses'!M20-'Proposed Cycling Losses'!O19),0)</f>
        <v>0</v>
      </c>
      <c r="J21" s="426">
        <f t="shared" si="0"/>
        <v>0</v>
      </c>
      <c r="K21" s="419">
        <f t="shared" si="6"/>
        <v>0</v>
      </c>
      <c r="L21" s="418" t="e">
        <f>IF(Inputs!$C$30="New",IF((1-1/Inputs!$C$34)/(Inputs!$E$7-Inputs!$E$7/Inputs!$C$34)*((Inputs!$E$6*Baseline!$E21*Baseline!$F21+Inputs!$E$7*Baseline!$L21*Baseline!$M21+Inputs!$E$8*Baseline!$S21*Baseline!$T21+Inputs!$E$9*Baseline!$Z21*Baseline!$AA21-Inputs!$E$13*E21*F21)-Inputs!$E$7)+1&lt;0,0,IF(AND((1-1/Inputs!$C$34)/(Inputs!$E$7-Inputs!$E$7/Inputs!$C$34)*((Inputs!$E$6*Baseline!$E21*Baseline!$F21+Inputs!$E$7*Baseline!$L21*Baseline!$M21+Inputs!$E$8*Baseline!$S21*Baseline!$T21+Inputs!$E$9*Baseline!$Z21*Baseline!$AA21-Inputs!$E$13*E21*F21)-Inputs!$E$7)+1&lt;1/Inputs!$C$34,(1-1/Inputs!$C$34)/(Inputs!$E$7-Inputs!$E$7/Inputs!$C$34)*((Inputs!$E$6*Baseline!$E21*Baseline!$F21+Inputs!$E$7*Baseline!$L21*Baseline!$M21+Inputs!$E$8*Baseline!$S21*Baseline!$T21+Inputs!$E$9*Baseline!$Z21*Baseline!$AA21-Inputs!$E$13*E21*F21)-Inputs!$E$7)+1&gt;0),1/Inputs!$C$34,IF((1-1/Inputs!$C$34)/(Inputs!$E$7-Inputs!$E$7/Inputs!$C$34)*((Inputs!$E$6*Baseline!$E21*Baseline!$F21+Inputs!$E$7*Baseline!$L21*Baseline!$M21+Inputs!$E$8*Baseline!$S21*Baseline!$T21+Inputs!$E$9*Baseline!$Z21*Baseline!$AA21-Inputs!$E$13*E21*F21)-Inputs!$E$7)+1&gt;=1,1,(1-1/Inputs!$C$34)/(Inputs!$E$14-Inputs!$E$14/Inputs!$C$34)*((Inputs!$E$6*Baseline!$E21*Baseline!$F21+Inputs!$E$7*Baseline!$L21*Baseline!$M21+Inputs!$E$8*Baseline!$S21*Baseline!$T21+Inputs!$E$9*Baseline!$Z21*Baseline!$AA21-Inputs!$E$13*E21*F21)-Inputs!$E$14)+1))),IF((1-1/Inputs!$C$21)/(Inputs!$E$7-Inputs!$E$7/Inputs!$C$21)*((Inputs!$E$6*Baseline!$E21*Baseline!$F21+Inputs!$E$7*Baseline!$L21*Baseline!$M21+Inputs!$E$8*Baseline!$S21*Baseline!$T21+Inputs!$E$9*Baseline!$Z21*Baseline!$AA21-Inputs!$E$13*E21*F21)-Inputs!$E$7)+1&lt;0,0,IF(AND((1-1/Inputs!$C$21)/(Inputs!$E$7-Inputs!$E$7/Inputs!$C$21)*((Inputs!$E$6*Baseline!$E21*Baseline!$F21+Inputs!$E$7*Baseline!$L21*Baseline!$M21+Inputs!$E$8*Baseline!$S21*Baseline!$T21+Inputs!$E$9*Baseline!$Z21*Baseline!$AA21-Inputs!$E$13*E21*F21)-Inputs!$E$7)+1&lt;1/Inputs!$C$21,(1-1/Inputs!$C$21)/(Inputs!$E$14-Inputs!$E$14/Inputs!$C$21)*((Inputs!$E$6*Baseline!$E21*Baseline!$F21+Inputs!$E$7*Baseline!$L21*Baseline!$M21+Inputs!$E$8*Baseline!$S21*Baseline!$T21+Inputs!$E$9*Baseline!$Z21*Baseline!$AA21-Inputs!$E$13*E21*F21)-Inputs!$E$14)+1&gt;0),1/Inputs!$C$21,IF((1-1/Inputs!$C$21)/(Inputs!$E$7-Inputs!$E$7/Inputs!$C$21)*((Inputs!$E$6*Baseline!$E21*Baseline!$F21+Inputs!$E$7*Baseline!$L21*Baseline!$M21+Inputs!$E$8*Baseline!$S21*Baseline!$T21+Inputs!$E$9*Baseline!$Z21*Baseline!$AA21-Inputs!$E$13*E21*F21)-Inputs!$E$7)+1&gt;=1,1,(1-1/Inputs!$C$21)/(Inputs!$E$14-Inputs!$E$14/Inputs!$C$21)*((Inputs!$E$6*Baseline!$E21*Baseline!$F21+Inputs!$E$7*Baseline!$L21*Baseline!$M21+Inputs!$E$8*Baseline!$S21*Baseline!$T21+Inputs!$E$9*Baseline!$Z21*Baseline!$AA21-Inputs!$E$13*E21*F21)-Inputs!$E$14)+1))))</f>
        <v>#DIV/0!</v>
      </c>
      <c r="M21" s="46">
        <f>IFERROR(IF(((Baseline!E21*Baseline!C21*Baseline!F21*Inputs!$E$13+Baseline!L21*Baseline!M21*Inputs!$E$14*Baseline!C21+Baseline!T21*Baseline!S21*Baseline!C21*Inputs!$E$15+Baseline!AA21*Baseline!Z21*Baseline!C21*Inputs!$E$16)-Inputs!$E$13*E21*C21*F21)/(Inputs!$E$13*L21*C21)&lt;1,((Baseline!E21*Baseline!C21*Baseline!F21*Inputs!$E$13+Baseline!L21*Baseline!M21*Inputs!$E$14*Baseline!C21+Baseline!T21*Baseline!S21*Baseline!C21*Inputs!$E$15+Baseline!AA21*Baseline!Z21*Baseline!C21*Inputs!$E$16)-Inputs!$E$14*E21*C21*F21)/(Inputs!$E$13*L21*C21),1),0)</f>
        <v>0</v>
      </c>
      <c r="N21" s="422">
        <f t="shared" si="7"/>
        <v>0</v>
      </c>
      <c r="O21" s="424">
        <f>IFERROR(IF(Inputs!$C$26="No",INDEX('Proposed Efficiency'!$S$29:$AB$49,MATCH(Proposed!$B21,'Proposed Efficiency'!$B$29:$B$49),MATCH(ROUND(Proposed!$L21,3),'Proposed Efficiency'!$S$4:$AB$4)),INDEX('Proposed Efficiency'!$S$51:$AB$51,1,MATCH(ROUND(L21,3),'Proposed Efficiency'!$S$4:$AB$4))),0)</f>
        <v>0</v>
      </c>
      <c r="P21" s="425">
        <f>IF(K21=1,Inputs!$E$14*L21/(O21-'Radiation Losses'!O20-'Proposed Cycling Losses'!W19),0)</f>
        <v>0</v>
      </c>
      <c r="Q21" s="426">
        <f t="shared" si="1"/>
        <v>0</v>
      </c>
      <c r="R21" s="419">
        <f t="shared" si="8"/>
        <v>0</v>
      </c>
      <c r="S21" s="418" t="e">
        <f>IF(Inputs!$C$31="New",IF((1-1/Inputs!$C$35)/(Inputs!$E$8-Inputs!$E$8/Inputs!$C$35)*((Inputs!$E$6*Baseline!$E21*Baseline!$F21+Inputs!$E$7*Baseline!$L21*Baseline!$M21+Inputs!$E$8*Baseline!$S21*Baseline!$T21+Inputs!$E$9*Baseline!$Z21*Baseline!$AA21-Inputs!$E$13*E21*F21-Inputs!$E$14*L21*M21)-Inputs!$E$8)+1&lt;0,0,IF(AND((1-1/Inputs!$C$35)/(Inputs!$E$8-Inputs!$E$8/Inputs!$C$35)*((Inputs!$E$6*Baseline!$E21*Baseline!$F21+Inputs!$E$7*Baseline!$L21*Baseline!$M21+Inputs!$E$8*Baseline!$S21*Baseline!$T21+Inputs!$E$9*Baseline!$Z21*Baseline!$AA21-Inputs!$E$13*E21*F21-Inputs!$E$14*L21*M21)-Inputs!$E$8)+1&lt;1/Inputs!$C$35,(1-1/Inputs!$C$35)/(Inputs!$E$8-Inputs!$E$8/Inputs!$C$35)*((Inputs!$E$6*Baseline!$E21*Baseline!$F21+Inputs!$E$7*Baseline!$L21*Baseline!$M21+Inputs!$E$8*Baseline!$S21*Baseline!$T21+Inputs!$E$9*Baseline!$Z21*Baseline!$AA21-Inputs!$E$13*E21*F21-Inputs!$E$14*L21*M21)-Inputs!$E$7)+1&gt;0),1/Inputs!$C$35,IF((1-1/Inputs!$C$35)/(Inputs!$E$8-Inputs!$E$8/Inputs!$C$35)*((Inputs!$E$6*Baseline!$E21*Baseline!$F21+Inputs!$E$7*Baseline!$L21*Baseline!$M21+Inputs!$E$8*Baseline!$S21*Baseline!$T21+Inputs!$E$9*Baseline!$Z21*Baseline!$AA21-Inputs!$E$13*E21*F21-Inputs!$E$14*L21*M21)-Inputs!$E$8)+1&gt;=1,1,(1-1/Inputs!$C$35)/(Inputs!$E$15-Inputs!$E$15/Inputs!$C$35)*((Inputs!$E$6*Baseline!$E21*Baseline!$F21+Inputs!$E$7*Baseline!$L21*Baseline!$M21+Inputs!$E$8*Baseline!$S21*Baseline!$T21+Inputs!$E$9*Baseline!$Z21*Baseline!$AA21-Inputs!$E$13*E21*F21-Inputs!$E$14*L21*M21)-Inputs!$E$15)+1))),IF((1-1/Inputs!$C$22)/(Inputs!$E$8-Inputs!$E$8/Inputs!$C$22)*((Inputs!$E$6*Baseline!$E21*Baseline!$F21+Inputs!$E$7*Baseline!$L21*Baseline!$M21+Inputs!$E$8*Baseline!$S21*Baseline!$T21+Inputs!$E$9*Baseline!$Z21*Baseline!$AA21-Inputs!$E$13*E21*F21-Inputs!$E$14*L21*M21)-Inputs!$E$8)+1&lt;0,0,IF(AND((1-1/Inputs!$C$22)/(Inputs!$E$8-Inputs!$E$8/Inputs!$C$22)*((Inputs!$E$6*Baseline!$E21*Baseline!$F21+Inputs!$E$7*Baseline!$L21*Baseline!$M21+Inputs!$E$8*Baseline!$S21*Baseline!$T21+Inputs!$E$9*Baseline!$Z21*Baseline!$AA21-Inputs!$E$13*E21*F21-Inputs!$E$14*L21*M21)-Inputs!$E$8)+1&lt;1/Inputs!$C$22,(1-1/Inputs!$C$22)/(Inputs!$E$15-Inputs!$E$15/Inputs!$C$22)*((Inputs!$E$6*Baseline!$E21*Baseline!$F21+Inputs!$E$7*Baseline!$L21*Baseline!$M21+Inputs!$E$8*Baseline!$S21*Baseline!$T21+Inputs!$E$9*Baseline!$Z21*Baseline!$AA21-Inputs!$E$13*E21*F21-Inputs!$E$14*L21*M21)-Inputs!$E$15)+1&gt;0),1/Inputs!$C$22,IF((1-1/Inputs!$C$22)/(Inputs!$E$8-Inputs!$E$8/Inputs!$C$22)*((Inputs!$E$6*Baseline!$E21*Baseline!$F21+Inputs!$E$7*Baseline!$L21*Baseline!$M21+Inputs!$E$8*Baseline!$S21*Baseline!$T21+Inputs!$E$9*Baseline!$Z21*Baseline!$AA21-Inputs!$E$13*E21*F21-Inputs!$E$14*L21*M21)-Inputs!$E$8)+1&gt;=1,1,(1-1/Inputs!$C$22)/(Inputs!$E$15-Inputs!$E$15/Inputs!$C$22)*((Inputs!$E$6*Baseline!$E21*Baseline!$F21+Inputs!$E$7*Baseline!$L21*Baseline!$M21+Inputs!$E$8*Baseline!$S21*Baseline!$T21+Inputs!$E$9*Baseline!$Z21*Baseline!$AA21-Inputs!$E$13*E21*F21-Inputs!$E$14*L21*M21)-Inputs!$E$15)+1))))</f>
        <v>#DIV/0!</v>
      </c>
      <c r="T21" s="46">
        <f>IFERROR(IF(((Baseline!E21*Baseline!C21*Baseline!F21*Inputs!$E$13+Baseline!L21*Baseline!M21*Inputs!$E$14*Baseline!C21+Baseline!T21*Baseline!S21*Baseline!C21*Inputs!$E$15+Baseline!AA21*Baseline!Z21*Baseline!C21*Inputs!$E$16)-Inputs!$E$13*E21*C21*F21-Inputs!$E$14*L21*M21*C21)/(Inputs!$E$15*S21*C21)&lt;1,((Baseline!E21*Baseline!C21*Baseline!F21*Inputs!$E$13+Baseline!L21*Baseline!M21*Inputs!$E$14*Baseline!C21+Baseline!T21*Baseline!S21*Baseline!C21*Inputs!$E$15+Baseline!AA21*Baseline!Z21*Baseline!C21*Inputs!$E$16)-Inputs!$E$13*E21*C21*F21-Inputs!$E$14*L21*M21*C21)/(Inputs!$E$15*S21*C21),1),0)</f>
        <v>0</v>
      </c>
      <c r="U21" s="429">
        <f t="shared" si="9"/>
        <v>0</v>
      </c>
      <c r="V21" s="424">
        <f>IFERROR(IF(Inputs!$C$27="No",INDEX('Proposed Efficiency'!$AG$29:$AP$49,MATCH(B21,'Proposed Efficiency'!$B$29:$B$49),MATCH(ROUND(S21,3),'Proposed Efficiency'!$AG$4:$AI$4)),INDEX('Proposed Efficiency'!$AG$51:$AP$51,1,MATCH(ROUND(S21,3),'Proposed Efficiency'!$AG$4:$AP$4))),0)</f>
        <v>0</v>
      </c>
      <c r="W21" s="425">
        <f>IF(R21=1,Inputs!$E$15*S21/(V21-'Radiation Losses'!Q20-'Proposed Cycling Losses'!AE19),0)</f>
        <v>0</v>
      </c>
      <c r="X21" s="430">
        <f t="shared" si="2"/>
        <v>0</v>
      </c>
      <c r="Y21" s="419">
        <f t="shared" si="10"/>
        <v>0</v>
      </c>
      <c r="Z21" s="432" t="e">
        <f>IF(Inputs!$C$32="New",IF((1-1/Inputs!$C$34)/(Inputs!$E$7-Inputs!$E$7/Inputs!$C$34)*((Inputs!$E$6*Baseline!$E21*Baseline!$F21+Inputs!$E$7*Baseline!$L21*Baseline!$M21+Inputs!$E$8*Baseline!$S21*Baseline!$T21+Inputs!$E$9*Baseline!$Z21*Baseline!$AA21-Inputs!$E$13*E21*F21-Inputs!$E$14*L21*M21-Inputs!$E$15*S21*T21)-Inputs!$E$7)+1&lt;0,0,IF(AND((1-1/Inputs!$C$34)/(Inputs!$E$7-Inputs!$E$7/Inputs!$C$34)*((Inputs!$E$6*Baseline!$E21*Baseline!$F21+Inputs!$E$7*Baseline!$L21*Baseline!$M21+Inputs!$E$8*Baseline!$S21*Baseline!$T21+Inputs!$E$9*Baseline!$Z21*Baseline!$AA21-Inputs!$E$13*E21*F21-Inputs!$E$14*L21*M21-Inputs!$E$15*S21*T21)-Inputs!$E$7)+1&lt;1/Inputs!$C$34,(1-1/Inputs!$C$34)/(Inputs!$E$7-Inputs!$E$7/Inputs!$C$34)*((Inputs!$E$6*Baseline!$E21*Baseline!$F21+Inputs!$E$7*Baseline!$L21*Baseline!$M21+Inputs!$E$8*Baseline!$S21*Baseline!$T21+Inputs!$E$9*Baseline!$Z21*Baseline!$AA21-Inputs!$E$13*E21*F21-Inputs!$E$14*L21*M21-Inputs!$E$15*S21*T21)-Inputs!$E$7)+1&gt;0),1/Inputs!$C$34,IF((1-1/Inputs!$C$34)/(Inputs!$E$7-Inputs!$E$7/Inputs!$C$34)*((Inputs!$E$6*Baseline!$E21*Baseline!$F21+Inputs!$E$7*Baseline!$L21*Baseline!$M21+Inputs!$E$8*Baseline!$S21*Baseline!$T21+Inputs!$E$9*Baseline!$Z21*Baseline!$AA21-Inputs!$E$13*E21*F21-Inputs!$E$14*L21*M21-Inputs!$E$15*S21*T21)-Inputs!$E$7)+1&gt;=1,1,(1-1/Inputs!$C$34)/(Inputs!$E$16-Inputs!$E$16/Inputs!$C$34)*((Inputs!$E$6*Baseline!$E21*Baseline!$F21+Inputs!$E$7*Baseline!$L21*Baseline!$M21+Inputs!$E$8*Baseline!$S21*Baseline!$T21+Inputs!$E$9*Baseline!$Z21*Baseline!$AA21-Inputs!$E$13*E21*F21-Inputs!$E$14*L21*M21-Inputs!$E$15*S21*T21)-Inputs!$E$16)+1))),IF((1-1/Inputs!$C$23)/(Inputs!$E$7-Inputs!$E$7/Inputs!$C$23)*((Inputs!$E$6*Baseline!$E21*Baseline!$F21+Inputs!$E$7*Baseline!$L21*Baseline!$M21+Inputs!$E$8*Baseline!$S21*Baseline!$T21+Inputs!$E$9*Baseline!$Z21*Baseline!$AA21-Inputs!$E$13*E21*F21-Inputs!$E$14*L21*M21-Inputs!$E$15*S21*T21)-Inputs!$E$7)+1&lt;0,0,IF(AND((1-1/Inputs!$C$23)/(Inputs!$E$7-Inputs!$E$7/Inputs!$C$23)*((Inputs!$E$6*Baseline!$E21*Baseline!$F21+Inputs!$E$7*Baseline!$L21*Baseline!$M21+Inputs!$E$8*Baseline!$S21*Baseline!$T21+Inputs!$E$9*Baseline!$Z21*Baseline!$AA21-Inputs!$E$13*E21*F21-Inputs!$E$14*L21*M21-Inputs!$E$15*S21*T21)-Inputs!$E$7)+1&lt;1/Inputs!$C$23,(1-1/Inputs!$C$23)/(Inputs!$E$16-Inputs!$E$16/Inputs!$C$23)*((Inputs!$E$6*Baseline!$E21*Baseline!$F21+Inputs!$E$7*Baseline!$L21*Baseline!$M21+Inputs!$E$8*Baseline!$S21*Baseline!$T21+Inputs!$E$9*Baseline!$Z21*Baseline!$AA21-Inputs!$E$13*E21*F21-Inputs!$E$14*L21*M21-Inputs!$E$15*S21*T21)-Inputs!$E$16)+1&gt;0),1/Inputs!$C$23,IF((1-1/Inputs!$C$23)/(Inputs!$E$7-Inputs!$E$7/Inputs!$C$23)*((Inputs!$E$6*Baseline!$E21*Baseline!$F21+Inputs!$E$7*Baseline!$L21*Baseline!$M21+Inputs!$E$8*Baseline!$S21*Baseline!$T21+Inputs!$E$9*Baseline!$Z21*Baseline!$AA21-Inputs!$E$13*E21*F21-Inputs!$E$14*L21*M21-Inputs!$E$15*S21*T21)-Inputs!$E$7)+1&gt;=1,1,(1-1/Inputs!$C$23)/(Inputs!$E$16-Inputs!$E$16/Inputs!$C$23)*((Inputs!$E$6*Baseline!$E21*Baseline!$F21+Inputs!$E$7*Baseline!$L21*Baseline!$M21+Inputs!$E$8*Baseline!$S21*Baseline!$T21+Inputs!$E$9*Baseline!$Z21*Baseline!$AA21-Inputs!$E$13*E21*F21-Inputs!$E$14*L21*M21-Inputs!$E$15*S21*T21)-Inputs!$E$16)+1))))</f>
        <v>#DIV/0!</v>
      </c>
      <c r="AA21" s="46">
        <f>IFERROR(IF(((Baseline!E21*Baseline!C21*Baseline!F21*Inputs!$E$13+Baseline!L21*Baseline!M21*Inputs!$E$14*Baseline!C21+Baseline!T21*Baseline!S21*Baseline!C21*Inputs!$E$15+Baseline!AA21*Baseline!Z21*Baseline!C21*Inputs!$E$16)-Inputs!$E$13*E21*C21*F21-Inputs!$E$14*L21*M21*C21-Inputs!$E$15*T21*S21*C21)/(Inputs!$E$16*Z21*C21)&lt;1,((Baseline!E21*Baseline!C21*Baseline!F21*Inputs!$E$13+Baseline!L21*Baseline!M21*Inputs!$E$14*Baseline!C21+Baseline!T21*Baseline!S21*Baseline!C21*Inputs!$E$15+Baseline!AA21*Baseline!Z21*Baseline!C21*Inputs!$E$16)-Inputs!$E$13*E21*C21*F21-Inputs!$E$14*L21*M21*C21-Inputs!$E$15*T21*S21*C21)/(Inputs!$E$16*Z21*C21),1),0)</f>
        <v>0</v>
      </c>
      <c r="AB21" s="429">
        <f t="shared" si="11"/>
        <v>0</v>
      </c>
      <c r="AC21" s="424">
        <f>IFERROR(IF(Inputs!$C$28="No",INDEX('Proposed Efficiency'!$AU$29:$BD$49,MATCH(Proposed!$B21,'Proposed Efficiency'!$B$29:$B$49),MATCH(ROUND(Proposed!$Z21,3),'Proposed Efficiency'!$AU$4:$BD$4)),INDEX('Proposed Efficiency'!$AU$51:$BD$51,1,MATCH(ROUND(Z21,3),'Proposed Efficiency'!$AU$4:$BD$4))),0)</f>
        <v>0</v>
      </c>
      <c r="AD21" s="425">
        <f>IF(Y21=1,Inputs!$E$15*Z21/(AC21-'Radiation Losses'!S20-'Proposed Cycling Losses'!AM19),0)</f>
        <v>0</v>
      </c>
      <c r="AE21" s="430">
        <f t="shared" si="3"/>
        <v>0</v>
      </c>
    </row>
    <row r="22" spans="1:31">
      <c r="A22" s="441"/>
      <c r="B22" s="548">
        <v>65</v>
      </c>
      <c r="C22" s="81">
        <v>767</v>
      </c>
      <c r="D22" s="419">
        <f t="shared" si="4"/>
        <v>0</v>
      </c>
      <c r="E22" s="418" t="e">
        <f>IF(Inputs!$C$29="New",IF((1-1/Inputs!$C$33)/(Inputs!$E$6-Inputs!$E$6/Inputs!$C$33)*((Inputs!$E$6*Baseline!$E22*Baseline!$F22+Inputs!$E$7*Baseline!$L22*Baseline!$M22+Inputs!$E$8*Baseline!$S22*Baseline!$T22+Inputs!$E$9*Baseline!$Z22*Baseline!$AA22)-Inputs!$E$6)+1&gt;=1,1,IF((1-1/Inputs!$C$33)/(Inputs!$E$6-Inputs!$E$6/Inputs!$C$33)*((Inputs!$E$6*Baseline!$E22*Baseline!$F22+Inputs!$E$7*Baseline!$L22*Baseline!$M22+Inputs!$E$8*Baseline!$S22*Baseline!$T22+Inputs!$E$9*Baseline!$Z22*Baseline!$AA22)-Inputs!$E$6)+1&lt;0,0,IF(AND((1-1/Inputs!$C$33)/(Inputs!$E$6-Inputs!$E$6/Inputs!$C$33)*((Inputs!$E$6*Baseline!$E22*Baseline!$F22+Inputs!$E$7*Baseline!$L22*Baseline!$M22+Inputs!$E$8*Baseline!$S22*Baseline!$T22+Inputs!$E$9*Baseline!$Z22*Baseline!$AA22)-Inputs!$E$6)+1&lt;1/Inputs!$C$33,(1-1/Inputs!$C$33)/(Inputs!$E$6-Inputs!$E$6/Inputs!$C$33)*((Inputs!$E$6*Baseline!$E22*Baseline!$F22+Inputs!$E$7*Baseline!$L22*Baseline!$M22+Inputs!$E$8*Baseline!$S22*Baseline!$T22+Inputs!$E$9*Baseline!$Z22*Baseline!$AA22)-Inputs!$E$6)+1&gt;0),1/Inputs!$C$33,(1-1/Inputs!$C$33)/(Inputs!$E$13-Inputs!$E$13/Inputs!$C$33)*((Inputs!$E$6*Baseline!$E22*Baseline!$F22+Inputs!$E$7*Baseline!$L22*Baseline!$M22+Inputs!$E$8*Baseline!$S22*Baseline!$T22+Inputs!$E$9*Baseline!$Z22*Baseline!$AA22)-Inputs!$E$13)+1))),IF((1-1/Inputs!$C$33)/(Inputs!$E$6-Inputs!$E$6/Inputs!$C$33)*((Inputs!$E$6*Baseline!$E22*Baseline!$F22+Inputs!$E$7*Baseline!$L22*Baseline!$M22+Inputs!$E$8*Baseline!$S22*Baseline!$T22+Inputs!$E$9*Baseline!$Z22*Baseline!$AA22)-Inputs!$E$6)+1&gt;=1,1,IF((1-1/Inputs!$C$33)/(Inputs!$E$6-Inputs!$E$6/Inputs!$C$33)*((Inputs!$E$6*Baseline!$E22*Baseline!$F22+Inputs!$E$7*Baseline!$L22*Baseline!$M22+Inputs!$E$8*Baseline!$S22*Baseline!$T22+Inputs!$E$9*Baseline!$Z22*Baseline!$AA22)-Inputs!$E$6)+1&lt;0,0,IF(AND((1-1/Inputs!$C$33)/(Inputs!$E$6-Inputs!$E$6/Inputs!$C$33)*((Inputs!$E$6*Baseline!$E22*Baseline!$F22+Inputs!$E$7*Baseline!$L22*Baseline!$M22+Inputs!$E$8*Baseline!$S22*Baseline!$T22+Inputs!$E$9*Baseline!$Z22*Baseline!$AA22)-Inputs!$E$6)+1&lt;1/Inputs!$C$33,(1-1/Inputs!$C$33)/(Inputs!$E$6-Inputs!$E$6/Inputs!$C$33)*((Inputs!$E$6*Baseline!$E22*Baseline!$F22+Inputs!$E$7*Baseline!$L22*Baseline!$M22+Inputs!$E$8*Baseline!$S22*Baseline!$T22+Inputs!$E$9*Baseline!$Z22*Baseline!$AA22)-Inputs!$E$6)+1&gt;0),1/Inputs!$C$33,(1-1/Inputs!$C$33)/(Inputs!$E$13-Inputs!$E$13/Inputs!$C$33)*((Inputs!$E$6*Baseline!$E22*Baseline!$F22+Inputs!$E$7*Baseline!$L22*Baseline!$M22+Inputs!$E$8*Baseline!$S22*Baseline!$T22+Inputs!$E$9*Baseline!$Z22*Baseline!$AA22)-Inputs!$E$13)+1))))</f>
        <v>#DIV/0!</v>
      </c>
      <c r="F22" s="46" t="e">
        <f>IF((Baseline!E22*Baseline!C22*Baseline!F22*Inputs!$E$6+Baseline!L22*Baseline!M22*Inputs!$E$7*Baseline!C22+Baseline!T22*Baseline!S22*Baseline!C22*Inputs!$E$8+Baseline!AA22*Baseline!Z22*Baseline!C22*Inputs!$E$9)/(Inputs!$E$13*E22*C22)&lt;1,(Baseline!E22*Baseline!C22*Baseline!F22*Inputs!$E$6+Baseline!L22*Baseline!M22*Inputs!$E$7*Baseline!C22+Baseline!T22*Baseline!S22*Baseline!C22*Inputs!$E$8+Baseline!AA22*Baseline!Z22*Baseline!C22*Inputs!$E$9)/(Inputs!$E$13*E22*C22),1)</f>
        <v>#DIV/0!</v>
      </c>
      <c r="G22" s="422">
        <f t="shared" si="5"/>
        <v>0</v>
      </c>
      <c r="H22" s="424">
        <f>IFERROR(IF(Inputs!$C$25="No",INDEX('Proposed Efficiency'!$E$29:$N$49,MATCH(Proposed!$B22,'Proposed Efficiency'!$B$29:$B$49),MATCH(ROUND(Proposed!$E22,3),'Proposed Efficiency'!$E$4:$N$4)),INDEX('Proposed Efficiency'!$E$51:$N$51,1,MATCH(ROUND(E22,3),'Proposed Efficiency'!$E$4:$N$4,1))),0)</f>
        <v>0</v>
      </c>
      <c r="I22" s="425">
        <f>IF(D22=1,Inputs!$E$13*E22/(H22-'Radiation Losses'!M21-'Proposed Cycling Losses'!O20),0)</f>
        <v>0</v>
      </c>
      <c r="J22" s="426">
        <f t="shared" si="0"/>
        <v>0</v>
      </c>
      <c r="K22" s="419">
        <f t="shared" si="6"/>
        <v>0</v>
      </c>
      <c r="L22" s="418" t="e">
        <f>IF(Inputs!$C$30="New",IF((1-1/Inputs!$C$34)/(Inputs!$E$7-Inputs!$E$7/Inputs!$C$34)*((Inputs!$E$6*Baseline!$E22*Baseline!$F22+Inputs!$E$7*Baseline!$L22*Baseline!$M22+Inputs!$E$8*Baseline!$S22*Baseline!$T22+Inputs!$E$9*Baseline!$Z22*Baseline!$AA22-Inputs!$E$13*E22*F22)-Inputs!$E$7)+1&lt;0,0,IF(AND((1-1/Inputs!$C$34)/(Inputs!$E$7-Inputs!$E$7/Inputs!$C$34)*((Inputs!$E$6*Baseline!$E22*Baseline!$F22+Inputs!$E$7*Baseline!$L22*Baseline!$M22+Inputs!$E$8*Baseline!$S22*Baseline!$T22+Inputs!$E$9*Baseline!$Z22*Baseline!$AA22-Inputs!$E$13*E22*F22)-Inputs!$E$7)+1&lt;1/Inputs!$C$34,(1-1/Inputs!$C$34)/(Inputs!$E$7-Inputs!$E$7/Inputs!$C$34)*((Inputs!$E$6*Baseline!$E22*Baseline!$F22+Inputs!$E$7*Baseline!$L22*Baseline!$M22+Inputs!$E$8*Baseline!$S22*Baseline!$T22+Inputs!$E$9*Baseline!$Z22*Baseline!$AA22-Inputs!$E$13*E22*F22)-Inputs!$E$7)+1&gt;0),1/Inputs!$C$34,IF((1-1/Inputs!$C$34)/(Inputs!$E$7-Inputs!$E$7/Inputs!$C$34)*((Inputs!$E$6*Baseline!$E22*Baseline!$F22+Inputs!$E$7*Baseline!$L22*Baseline!$M22+Inputs!$E$8*Baseline!$S22*Baseline!$T22+Inputs!$E$9*Baseline!$Z22*Baseline!$AA22-Inputs!$E$13*E22*F22)-Inputs!$E$7)+1&gt;=1,1,(1-1/Inputs!$C$34)/(Inputs!$E$14-Inputs!$E$14/Inputs!$C$34)*((Inputs!$E$6*Baseline!$E22*Baseline!$F22+Inputs!$E$7*Baseline!$L22*Baseline!$M22+Inputs!$E$8*Baseline!$S22*Baseline!$T22+Inputs!$E$9*Baseline!$Z22*Baseline!$AA22-Inputs!$E$13*E22*F22)-Inputs!$E$14)+1))),IF((1-1/Inputs!$C$21)/(Inputs!$E$7-Inputs!$E$7/Inputs!$C$21)*((Inputs!$E$6*Baseline!$E22*Baseline!$F22+Inputs!$E$7*Baseline!$L22*Baseline!$M22+Inputs!$E$8*Baseline!$S22*Baseline!$T22+Inputs!$E$9*Baseline!$Z22*Baseline!$AA22-Inputs!$E$13*E22*F22)-Inputs!$E$7)+1&lt;0,0,IF(AND((1-1/Inputs!$C$21)/(Inputs!$E$7-Inputs!$E$7/Inputs!$C$21)*((Inputs!$E$6*Baseline!$E22*Baseline!$F22+Inputs!$E$7*Baseline!$L22*Baseline!$M22+Inputs!$E$8*Baseline!$S22*Baseline!$T22+Inputs!$E$9*Baseline!$Z22*Baseline!$AA22-Inputs!$E$13*E22*F22)-Inputs!$E$7)+1&lt;1/Inputs!$C$21,(1-1/Inputs!$C$21)/(Inputs!$E$14-Inputs!$E$14/Inputs!$C$21)*((Inputs!$E$6*Baseline!$E22*Baseline!$F22+Inputs!$E$7*Baseline!$L22*Baseline!$M22+Inputs!$E$8*Baseline!$S22*Baseline!$T22+Inputs!$E$9*Baseline!$Z22*Baseline!$AA22-Inputs!$E$13*E22*F22)-Inputs!$E$14)+1&gt;0),1/Inputs!$C$21,IF((1-1/Inputs!$C$21)/(Inputs!$E$7-Inputs!$E$7/Inputs!$C$21)*((Inputs!$E$6*Baseline!$E22*Baseline!$F22+Inputs!$E$7*Baseline!$L22*Baseline!$M22+Inputs!$E$8*Baseline!$S22*Baseline!$T22+Inputs!$E$9*Baseline!$Z22*Baseline!$AA22-Inputs!$E$13*E22*F22)-Inputs!$E$7)+1&gt;=1,1,(1-1/Inputs!$C$21)/(Inputs!$E$14-Inputs!$E$14/Inputs!$C$21)*((Inputs!$E$6*Baseline!$E22*Baseline!$F22+Inputs!$E$7*Baseline!$L22*Baseline!$M22+Inputs!$E$8*Baseline!$S22*Baseline!$T22+Inputs!$E$9*Baseline!$Z22*Baseline!$AA22-Inputs!$E$13*E22*F22)-Inputs!$E$14)+1))))</f>
        <v>#DIV/0!</v>
      </c>
      <c r="M22" s="46">
        <f>IFERROR(IF(((Baseline!E22*Baseline!C22*Baseline!F22*Inputs!$E$13+Baseline!L22*Baseline!M22*Inputs!$E$14*Baseline!C22+Baseline!T22*Baseline!S22*Baseline!C22*Inputs!$E$15+Baseline!AA22*Baseline!Z22*Baseline!C22*Inputs!$E$16)-Inputs!$E$13*E22*C22*F22)/(Inputs!$E$13*L22*C22)&lt;1,((Baseline!E22*Baseline!C22*Baseline!F22*Inputs!$E$13+Baseline!L22*Baseline!M22*Inputs!$E$14*Baseline!C22+Baseline!T22*Baseline!S22*Baseline!C22*Inputs!$E$15+Baseline!AA22*Baseline!Z22*Baseline!C22*Inputs!$E$16)-Inputs!$E$14*E22*C22*F22)/(Inputs!$E$13*L22*C22),1),0)</f>
        <v>0</v>
      </c>
      <c r="N22" s="422">
        <f t="shared" si="7"/>
        <v>0</v>
      </c>
      <c r="O22" s="424">
        <f>IFERROR(IF(Inputs!$C$26="No",INDEX('Proposed Efficiency'!$S$29:$AB$49,MATCH(Proposed!$B22,'Proposed Efficiency'!$B$29:$B$49),MATCH(ROUND(Proposed!$L22,3),'Proposed Efficiency'!$S$4:$AB$4)),INDEX('Proposed Efficiency'!$S$51:$AB$51,1,MATCH(ROUND(L22,3),'Proposed Efficiency'!$S$4:$AB$4))),0)</f>
        <v>0</v>
      </c>
      <c r="P22" s="425">
        <f>IF(K22=1,Inputs!$E$14*L22/(O22-'Radiation Losses'!O21-'Proposed Cycling Losses'!W20),0)</f>
        <v>0</v>
      </c>
      <c r="Q22" s="426">
        <f t="shared" si="1"/>
        <v>0</v>
      </c>
      <c r="R22" s="419">
        <f t="shared" si="8"/>
        <v>0</v>
      </c>
      <c r="S22" s="418" t="e">
        <f>IF(Inputs!$C$31="New",IF((1-1/Inputs!$C$35)/(Inputs!$E$8-Inputs!$E$8/Inputs!$C$35)*((Inputs!$E$6*Baseline!$E22*Baseline!$F22+Inputs!$E$7*Baseline!$L22*Baseline!$M22+Inputs!$E$8*Baseline!$S22*Baseline!$T22+Inputs!$E$9*Baseline!$Z22*Baseline!$AA22-Inputs!$E$13*E22*F22-Inputs!$E$14*L22*M22)-Inputs!$E$8)+1&lt;0,0,IF(AND((1-1/Inputs!$C$35)/(Inputs!$E$8-Inputs!$E$8/Inputs!$C$35)*((Inputs!$E$6*Baseline!$E22*Baseline!$F22+Inputs!$E$7*Baseline!$L22*Baseline!$M22+Inputs!$E$8*Baseline!$S22*Baseline!$T22+Inputs!$E$9*Baseline!$Z22*Baseline!$AA22-Inputs!$E$13*E22*F22-Inputs!$E$14*L22*M22)-Inputs!$E$8)+1&lt;1/Inputs!$C$35,(1-1/Inputs!$C$35)/(Inputs!$E$8-Inputs!$E$8/Inputs!$C$35)*((Inputs!$E$6*Baseline!$E22*Baseline!$F22+Inputs!$E$7*Baseline!$L22*Baseline!$M22+Inputs!$E$8*Baseline!$S22*Baseline!$T22+Inputs!$E$9*Baseline!$Z22*Baseline!$AA22-Inputs!$E$13*E22*F22-Inputs!$E$14*L22*M22)-Inputs!$E$7)+1&gt;0),1/Inputs!$C$35,IF((1-1/Inputs!$C$35)/(Inputs!$E$8-Inputs!$E$8/Inputs!$C$35)*((Inputs!$E$6*Baseline!$E22*Baseline!$F22+Inputs!$E$7*Baseline!$L22*Baseline!$M22+Inputs!$E$8*Baseline!$S22*Baseline!$T22+Inputs!$E$9*Baseline!$Z22*Baseline!$AA22-Inputs!$E$13*E22*F22-Inputs!$E$14*L22*M22)-Inputs!$E$8)+1&gt;=1,1,(1-1/Inputs!$C$35)/(Inputs!$E$15-Inputs!$E$15/Inputs!$C$35)*((Inputs!$E$6*Baseline!$E22*Baseline!$F22+Inputs!$E$7*Baseline!$L22*Baseline!$M22+Inputs!$E$8*Baseline!$S22*Baseline!$T22+Inputs!$E$9*Baseline!$Z22*Baseline!$AA22-Inputs!$E$13*E22*F22-Inputs!$E$14*L22*M22)-Inputs!$E$15)+1))),IF((1-1/Inputs!$C$22)/(Inputs!$E$8-Inputs!$E$8/Inputs!$C$22)*((Inputs!$E$6*Baseline!$E22*Baseline!$F22+Inputs!$E$7*Baseline!$L22*Baseline!$M22+Inputs!$E$8*Baseline!$S22*Baseline!$T22+Inputs!$E$9*Baseline!$Z22*Baseline!$AA22-Inputs!$E$13*E22*F22-Inputs!$E$14*L22*M22)-Inputs!$E$8)+1&lt;0,0,IF(AND((1-1/Inputs!$C$22)/(Inputs!$E$8-Inputs!$E$8/Inputs!$C$22)*((Inputs!$E$6*Baseline!$E22*Baseline!$F22+Inputs!$E$7*Baseline!$L22*Baseline!$M22+Inputs!$E$8*Baseline!$S22*Baseline!$T22+Inputs!$E$9*Baseline!$Z22*Baseline!$AA22-Inputs!$E$13*E22*F22-Inputs!$E$14*L22*M22)-Inputs!$E$8)+1&lt;1/Inputs!$C$22,(1-1/Inputs!$C$22)/(Inputs!$E$15-Inputs!$E$15/Inputs!$C$22)*((Inputs!$E$6*Baseline!$E22*Baseline!$F22+Inputs!$E$7*Baseline!$L22*Baseline!$M22+Inputs!$E$8*Baseline!$S22*Baseline!$T22+Inputs!$E$9*Baseline!$Z22*Baseline!$AA22-Inputs!$E$13*E22*F22-Inputs!$E$14*L22*M22)-Inputs!$E$15)+1&gt;0),1/Inputs!$C$22,IF((1-1/Inputs!$C$22)/(Inputs!$E$8-Inputs!$E$8/Inputs!$C$22)*((Inputs!$E$6*Baseline!$E22*Baseline!$F22+Inputs!$E$7*Baseline!$L22*Baseline!$M22+Inputs!$E$8*Baseline!$S22*Baseline!$T22+Inputs!$E$9*Baseline!$Z22*Baseline!$AA22-Inputs!$E$13*E22*F22-Inputs!$E$14*L22*M22)-Inputs!$E$8)+1&gt;=1,1,(1-1/Inputs!$C$22)/(Inputs!$E$15-Inputs!$E$15/Inputs!$C$22)*((Inputs!$E$6*Baseline!$E22*Baseline!$F22+Inputs!$E$7*Baseline!$L22*Baseline!$M22+Inputs!$E$8*Baseline!$S22*Baseline!$T22+Inputs!$E$9*Baseline!$Z22*Baseline!$AA22-Inputs!$E$13*E22*F22-Inputs!$E$14*L22*M22)-Inputs!$E$15)+1))))</f>
        <v>#DIV/0!</v>
      </c>
      <c r="T22" s="46">
        <f>IFERROR(IF(((Baseline!E22*Baseline!C22*Baseline!F22*Inputs!$E$13+Baseline!L22*Baseline!M22*Inputs!$E$14*Baseline!C22+Baseline!T22*Baseline!S22*Baseline!C22*Inputs!$E$15+Baseline!AA22*Baseline!Z22*Baseline!C22*Inputs!$E$16)-Inputs!$E$13*E22*C22*F22-Inputs!$E$14*L22*M22*C22)/(Inputs!$E$15*S22*C22)&lt;1,((Baseline!E22*Baseline!C22*Baseline!F22*Inputs!$E$13+Baseline!L22*Baseline!M22*Inputs!$E$14*Baseline!C22+Baseline!T22*Baseline!S22*Baseline!C22*Inputs!$E$15+Baseline!AA22*Baseline!Z22*Baseline!C22*Inputs!$E$16)-Inputs!$E$13*E22*C22*F22-Inputs!$E$14*L22*M22*C22)/(Inputs!$E$15*S22*C22),1),0)</f>
        <v>0</v>
      </c>
      <c r="U22" s="429">
        <f t="shared" si="9"/>
        <v>0</v>
      </c>
      <c r="V22" s="424">
        <f>IFERROR(IF(Inputs!$C$27="No",INDEX('Proposed Efficiency'!$AG$29:$AP$49,MATCH(B22,'Proposed Efficiency'!$B$29:$B$49),MATCH(ROUND(S22,3),'Proposed Efficiency'!$AG$4:$AI$4)),INDEX('Proposed Efficiency'!$AG$51:$AP$51,1,MATCH(ROUND(S22,3),'Proposed Efficiency'!$AG$4:$AP$4))),0)</f>
        <v>0</v>
      </c>
      <c r="W22" s="425">
        <f>IF(R22=1,Inputs!$E$15*S22/(V22-'Radiation Losses'!Q21-'Proposed Cycling Losses'!AE20),0)</f>
        <v>0</v>
      </c>
      <c r="X22" s="430">
        <f t="shared" si="2"/>
        <v>0</v>
      </c>
      <c r="Y22" s="419">
        <f t="shared" si="10"/>
        <v>0</v>
      </c>
      <c r="Z22" s="432" t="e">
        <f>IF(Inputs!$C$32="New",IF((1-1/Inputs!$C$34)/(Inputs!$E$7-Inputs!$E$7/Inputs!$C$34)*((Inputs!$E$6*Baseline!$E22*Baseline!$F22+Inputs!$E$7*Baseline!$L22*Baseline!$M22+Inputs!$E$8*Baseline!$S22*Baseline!$T22+Inputs!$E$9*Baseline!$Z22*Baseline!$AA22-Inputs!$E$13*E22*F22-Inputs!$E$14*L22*M22-Inputs!$E$15*S22*T22)-Inputs!$E$7)+1&lt;0,0,IF(AND((1-1/Inputs!$C$34)/(Inputs!$E$7-Inputs!$E$7/Inputs!$C$34)*((Inputs!$E$6*Baseline!$E22*Baseline!$F22+Inputs!$E$7*Baseline!$L22*Baseline!$M22+Inputs!$E$8*Baseline!$S22*Baseline!$T22+Inputs!$E$9*Baseline!$Z22*Baseline!$AA22-Inputs!$E$13*E22*F22-Inputs!$E$14*L22*M22-Inputs!$E$15*S22*T22)-Inputs!$E$7)+1&lt;1/Inputs!$C$34,(1-1/Inputs!$C$34)/(Inputs!$E$7-Inputs!$E$7/Inputs!$C$34)*((Inputs!$E$6*Baseline!$E22*Baseline!$F22+Inputs!$E$7*Baseline!$L22*Baseline!$M22+Inputs!$E$8*Baseline!$S22*Baseline!$T22+Inputs!$E$9*Baseline!$Z22*Baseline!$AA22-Inputs!$E$13*E22*F22-Inputs!$E$14*L22*M22-Inputs!$E$15*S22*T22)-Inputs!$E$7)+1&gt;0),1/Inputs!$C$34,IF((1-1/Inputs!$C$34)/(Inputs!$E$7-Inputs!$E$7/Inputs!$C$34)*((Inputs!$E$6*Baseline!$E22*Baseline!$F22+Inputs!$E$7*Baseline!$L22*Baseline!$M22+Inputs!$E$8*Baseline!$S22*Baseline!$T22+Inputs!$E$9*Baseline!$Z22*Baseline!$AA22-Inputs!$E$13*E22*F22-Inputs!$E$14*L22*M22-Inputs!$E$15*S22*T22)-Inputs!$E$7)+1&gt;=1,1,(1-1/Inputs!$C$34)/(Inputs!$E$16-Inputs!$E$16/Inputs!$C$34)*((Inputs!$E$6*Baseline!$E22*Baseline!$F22+Inputs!$E$7*Baseline!$L22*Baseline!$M22+Inputs!$E$8*Baseline!$S22*Baseline!$T22+Inputs!$E$9*Baseline!$Z22*Baseline!$AA22-Inputs!$E$13*E22*F22-Inputs!$E$14*L22*M22-Inputs!$E$15*S22*T22)-Inputs!$E$16)+1))),IF((1-1/Inputs!$C$23)/(Inputs!$E$7-Inputs!$E$7/Inputs!$C$23)*((Inputs!$E$6*Baseline!$E22*Baseline!$F22+Inputs!$E$7*Baseline!$L22*Baseline!$M22+Inputs!$E$8*Baseline!$S22*Baseline!$T22+Inputs!$E$9*Baseline!$Z22*Baseline!$AA22-Inputs!$E$13*E22*F22-Inputs!$E$14*L22*M22-Inputs!$E$15*S22*T22)-Inputs!$E$7)+1&lt;0,0,IF(AND((1-1/Inputs!$C$23)/(Inputs!$E$7-Inputs!$E$7/Inputs!$C$23)*((Inputs!$E$6*Baseline!$E22*Baseline!$F22+Inputs!$E$7*Baseline!$L22*Baseline!$M22+Inputs!$E$8*Baseline!$S22*Baseline!$T22+Inputs!$E$9*Baseline!$Z22*Baseline!$AA22-Inputs!$E$13*E22*F22-Inputs!$E$14*L22*M22-Inputs!$E$15*S22*T22)-Inputs!$E$7)+1&lt;1/Inputs!$C$23,(1-1/Inputs!$C$23)/(Inputs!$E$16-Inputs!$E$16/Inputs!$C$23)*((Inputs!$E$6*Baseline!$E22*Baseline!$F22+Inputs!$E$7*Baseline!$L22*Baseline!$M22+Inputs!$E$8*Baseline!$S22*Baseline!$T22+Inputs!$E$9*Baseline!$Z22*Baseline!$AA22-Inputs!$E$13*E22*F22-Inputs!$E$14*L22*M22-Inputs!$E$15*S22*T22)-Inputs!$E$16)+1&gt;0),1/Inputs!$C$23,IF((1-1/Inputs!$C$23)/(Inputs!$E$7-Inputs!$E$7/Inputs!$C$23)*((Inputs!$E$6*Baseline!$E22*Baseline!$F22+Inputs!$E$7*Baseline!$L22*Baseline!$M22+Inputs!$E$8*Baseline!$S22*Baseline!$T22+Inputs!$E$9*Baseline!$Z22*Baseline!$AA22-Inputs!$E$13*E22*F22-Inputs!$E$14*L22*M22-Inputs!$E$15*S22*T22)-Inputs!$E$7)+1&gt;=1,1,(1-1/Inputs!$C$23)/(Inputs!$E$16-Inputs!$E$16/Inputs!$C$23)*((Inputs!$E$6*Baseline!$E22*Baseline!$F22+Inputs!$E$7*Baseline!$L22*Baseline!$M22+Inputs!$E$8*Baseline!$S22*Baseline!$T22+Inputs!$E$9*Baseline!$Z22*Baseline!$AA22-Inputs!$E$13*E22*F22-Inputs!$E$14*L22*M22-Inputs!$E$15*S22*T22)-Inputs!$E$16)+1))))</f>
        <v>#DIV/0!</v>
      </c>
      <c r="AA22" s="46">
        <f>IFERROR(IF(((Baseline!E22*Baseline!C22*Baseline!F22*Inputs!$E$13+Baseline!L22*Baseline!M22*Inputs!$E$14*Baseline!C22+Baseline!T22*Baseline!S22*Baseline!C22*Inputs!$E$15+Baseline!AA22*Baseline!Z22*Baseline!C22*Inputs!$E$16)-Inputs!$E$13*E22*C22*F22-Inputs!$E$14*L22*M22*C22-Inputs!$E$15*T22*S22*C22)/(Inputs!$E$16*Z22*C22)&lt;1,((Baseline!E22*Baseline!C22*Baseline!F22*Inputs!$E$13+Baseline!L22*Baseline!M22*Inputs!$E$14*Baseline!C22+Baseline!T22*Baseline!S22*Baseline!C22*Inputs!$E$15+Baseline!AA22*Baseline!Z22*Baseline!C22*Inputs!$E$16)-Inputs!$E$13*E22*C22*F22-Inputs!$E$14*L22*M22*C22-Inputs!$E$15*T22*S22*C22)/(Inputs!$E$16*Z22*C22),1),0)</f>
        <v>0</v>
      </c>
      <c r="AB22" s="429">
        <f t="shared" si="11"/>
        <v>0</v>
      </c>
      <c r="AC22" s="424">
        <f>IFERROR(IF(Inputs!$C$28="No",INDEX('Proposed Efficiency'!$AU$29:$BD$49,MATCH(Proposed!$B22,'Proposed Efficiency'!$B$29:$B$49),MATCH(ROUND(Proposed!$Z22,3),'Proposed Efficiency'!$AU$4:$BD$4)),INDEX('Proposed Efficiency'!$AU$51:$BD$51,1,MATCH(ROUND(Z22,3),'Proposed Efficiency'!$AU$4:$BD$4))),0)</f>
        <v>0</v>
      </c>
      <c r="AD22" s="425">
        <f>IF(Y22=1,Inputs!$E$15*Z22/(AC22-'Radiation Losses'!S21-'Proposed Cycling Losses'!AM20),0)</f>
        <v>0</v>
      </c>
      <c r="AE22" s="430">
        <f t="shared" si="3"/>
        <v>0</v>
      </c>
    </row>
    <row r="23" spans="1:31">
      <c r="A23" s="441"/>
      <c r="B23" s="548">
        <v>70</v>
      </c>
      <c r="C23" s="81">
        <v>538</v>
      </c>
      <c r="D23" s="419">
        <f t="shared" si="4"/>
        <v>0</v>
      </c>
      <c r="E23" s="418" t="e">
        <f>IF(Inputs!$C$29="New",IF((1-1/Inputs!$C$33)/(Inputs!$E$6-Inputs!$E$6/Inputs!$C$33)*((Inputs!$E$6*Baseline!$E23*Baseline!$F23+Inputs!$E$7*Baseline!$L23*Baseline!$M23+Inputs!$E$8*Baseline!$S23*Baseline!$T23+Inputs!$E$9*Baseline!$Z23*Baseline!$AA23)-Inputs!$E$6)+1&gt;=1,1,IF((1-1/Inputs!$C$33)/(Inputs!$E$6-Inputs!$E$6/Inputs!$C$33)*((Inputs!$E$6*Baseline!$E23*Baseline!$F23+Inputs!$E$7*Baseline!$L23*Baseline!$M23+Inputs!$E$8*Baseline!$S23*Baseline!$T23+Inputs!$E$9*Baseline!$Z23*Baseline!$AA23)-Inputs!$E$6)+1&lt;0,0,IF(AND((1-1/Inputs!$C$33)/(Inputs!$E$6-Inputs!$E$6/Inputs!$C$33)*((Inputs!$E$6*Baseline!$E23*Baseline!$F23+Inputs!$E$7*Baseline!$L23*Baseline!$M23+Inputs!$E$8*Baseline!$S23*Baseline!$T23+Inputs!$E$9*Baseline!$Z23*Baseline!$AA23)-Inputs!$E$6)+1&lt;1/Inputs!$C$33,(1-1/Inputs!$C$33)/(Inputs!$E$6-Inputs!$E$6/Inputs!$C$33)*((Inputs!$E$6*Baseline!$E23*Baseline!$F23+Inputs!$E$7*Baseline!$L23*Baseline!$M23+Inputs!$E$8*Baseline!$S23*Baseline!$T23+Inputs!$E$9*Baseline!$Z23*Baseline!$AA23)-Inputs!$E$6)+1&gt;0),1/Inputs!$C$33,(1-1/Inputs!$C$33)/(Inputs!$E$13-Inputs!$E$13/Inputs!$C$33)*((Inputs!$E$6*Baseline!$E23*Baseline!$F23+Inputs!$E$7*Baseline!$L23*Baseline!$M23+Inputs!$E$8*Baseline!$S23*Baseline!$T23+Inputs!$E$9*Baseline!$Z23*Baseline!$AA23)-Inputs!$E$13)+1))),IF((1-1/Inputs!$C$33)/(Inputs!$E$6-Inputs!$E$6/Inputs!$C$33)*((Inputs!$E$6*Baseline!$E23*Baseline!$F23+Inputs!$E$7*Baseline!$L23*Baseline!$M23+Inputs!$E$8*Baseline!$S23*Baseline!$T23+Inputs!$E$9*Baseline!$Z23*Baseline!$AA23)-Inputs!$E$6)+1&gt;=1,1,IF((1-1/Inputs!$C$33)/(Inputs!$E$6-Inputs!$E$6/Inputs!$C$33)*((Inputs!$E$6*Baseline!$E23*Baseline!$F23+Inputs!$E$7*Baseline!$L23*Baseline!$M23+Inputs!$E$8*Baseline!$S23*Baseline!$T23+Inputs!$E$9*Baseline!$Z23*Baseline!$AA23)-Inputs!$E$6)+1&lt;0,0,IF(AND((1-1/Inputs!$C$33)/(Inputs!$E$6-Inputs!$E$6/Inputs!$C$33)*((Inputs!$E$6*Baseline!$E23*Baseline!$F23+Inputs!$E$7*Baseline!$L23*Baseline!$M23+Inputs!$E$8*Baseline!$S23*Baseline!$T23+Inputs!$E$9*Baseline!$Z23*Baseline!$AA23)-Inputs!$E$6)+1&lt;1/Inputs!$C$33,(1-1/Inputs!$C$33)/(Inputs!$E$6-Inputs!$E$6/Inputs!$C$33)*((Inputs!$E$6*Baseline!$E23*Baseline!$F23+Inputs!$E$7*Baseline!$L23*Baseline!$M23+Inputs!$E$8*Baseline!$S23*Baseline!$T23+Inputs!$E$9*Baseline!$Z23*Baseline!$AA23)-Inputs!$E$6)+1&gt;0),1/Inputs!$C$33,(1-1/Inputs!$C$33)/(Inputs!$E$13-Inputs!$E$13/Inputs!$C$33)*((Inputs!$E$6*Baseline!$E23*Baseline!$F23+Inputs!$E$7*Baseline!$L23*Baseline!$M23+Inputs!$E$8*Baseline!$S23*Baseline!$T23+Inputs!$E$9*Baseline!$Z23*Baseline!$AA23)-Inputs!$E$13)+1))))</f>
        <v>#DIV/0!</v>
      </c>
      <c r="F23" s="46" t="e">
        <f>IF((Baseline!E23*Baseline!C23*Baseline!F23*Inputs!$E$6+Baseline!L23*Baseline!M23*Inputs!$E$7*Baseline!C23+Baseline!T23*Baseline!S23*Baseline!C23*Inputs!$E$8+Baseline!AA23*Baseline!Z23*Baseline!C23*Inputs!$E$9)/(Inputs!$E$13*E23*C23)&lt;1,(Baseline!E23*Baseline!C23*Baseline!F23*Inputs!$E$6+Baseline!L23*Baseline!M23*Inputs!$E$7*Baseline!C23+Baseline!T23*Baseline!S23*Baseline!C23*Inputs!$E$8+Baseline!AA23*Baseline!Z23*Baseline!C23*Inputs!$E$9)/(Inputs!$E$13*E23*C23),1)</f>
        <v>#DIV/0!</v>
      </c>
      <c r="G23" s="422">
        <f t="shared" si="5"/>
        <v>0</v>
      </c>
      <c r="H23" s="424">
        <f>IFERROR(IF(Inputs!$C$25="No",INDEX('Proposed Efficiency'!$E$29:$N$49,MATCH(Proposed!$B23,'Proposed Efficiency'!$B$29:$B$49),MATCH(ROUND(Proposed!$E23,3),'Proposed Efficiency'!$E$4:$N$4)),INDEX('Proposed Efficiency'!$E$51:$N$51,1,MATCH(ROUND(E23,3),'Proposed Efficiency'!$E$4:$N$4,1))),0)</f>
        <v>0</v>
      </c>
      <c r="I23" s="425">
        <f>IF(D23=1,Inputs!$E$13*E23/(H23-'Radiation Losses'!M22-'Proposed Cycling Losses'!O21),0)</f>
        <v>0</v>
      </c>
      <c r="J23" s="426">
        <f t="shared" si="0"/>
        <v>0</v>
      </c>
      <c r="K23" s="419">
        <f t="shared" si="6"/>
        <v>0</v>
      </c>
      <c r="L23" s="418" t="e">
        <f>IF(Inputs!$C$30="New",IF((1-1/Inputs!$C$34)/(Inputs!$E$7-Inputs!$E$7/Inputs!$C$34)*((Inputs!$E$6*Baseline!$E23*Baseline!$F23+Inputs!$E$7*Baseline!$L23*Baseline!$M23+Inputs!$E$8*Baseline!$S23*Baseline!$T23+Inputs!$E$9*Baseline!$Z23*Baseline!$AA23-Inputs!$E$13*E23*F23)-Inputs!$E$7)+1&lt;0,0,IF(AND((1-1/Inputs!$C$34)/(Inputs!$E$7-Inputs!$E$7/Inputs!$C$34)*((Inputs!$E$6*Baseline!$E23*Baseline!$F23+Inputs!$E$7*Baseline!$L23*Baseline!$M23+Inputs!$E$8*Baseline!$S23*Baseline!$T23+Inputs!$E$9*Baseline!$Z23*Baseline!$AA23-Inputs!$E$13*E23*F23)-Inputs!$E$7)+1&lt;1/Inputs!$C$34,(1-1/Inputs!$C$34)/(Inputs!$E$7-Inputs!$E$7/Inputs!$C$34)*((Inputs!$E$6*Baseline!$E23*Baseline!$F23+Inputs!$E$7*Baseline!$L23*Baseline!$M23+Inputs!$E$8*Baseline!$S23*Baseline!$T23+Inputs!$E$9*Baseline!$Z23*Baseline!$AA23-Inputs!$E$13*E23*F23)-Inputs!$E$7)+1&gt;0),1/Inputs!$C$34,IF((1-1/Inputs!$C$34)/(Inputs!$E$7-Inputs!$E$7/Inputs!$C$34)*((Inputs!$E$6*Baseline!$E23*Baseline!$F23+Inputs!$E$7*Baseline!$L23*Baseline!$M23+Inputs!$E$8*Baseline!$S23*Baseline!$T23+Inputs!$E$9*Baseline!$Z23*Baseline!$AA23-Inputs!$E$13*E23*F23)-Inputs!$E$7)+1&gt;=1,1,(1-1/Inputs!$C$34)/(Inputs!$E$14-Inputs!$E$14/Inputs!$C$34)*((Inputs!$E$6*Baseline!$E23*Baseline!$F23+Inputs!$E$7*Baseline!$L23*Baseline!$M23+Inputs!$E$8*Baseline!$S23*Baseline!$T23+Inputs!$E$9*Baseline!$Z23*Baseline!$AA23-Inputs!$E$13*E23*F23)-Inputs!$E$14)+1))),IF((1-1/Inputs!$C$21)/(Inputs!$E$7-Inputs!$E$7/Inputs!$C$21)*((Inputs!$E$6*Baseline!$E23*Baseline!$F23+Inputs!$E$7*Baseline!$L23*Baseline!$M23+Inputs!$E$8*Baseline!$S23*Baseline!$T23+Inputs!$E$9*Baseline!$Z23*Baseline!$AA23-Inputs!$E$13*E23*F23)-Inputs!$E$7)+1&lt;0,0,IF(AND((1-1/Inputs!$C$21)/(Inputs!$E$7-Inputs!$E$7/Inputs!$C$21)*((Inputs!$E$6*Baseline!$E23*Baseline!$F23+Inputs!$E$7*Baseline!$L23*Baseline!$M23+Inputs!$E$8*Baseline!$S23*Baseline!$T23+Inputs!$E$9*Baseline!$Z23*Baseline!$AA23-Inputs!$E$13*E23*F23)-Inputs!$E$7)+1&lt;1/Inputs!$C$21,(1-1/Inputs!$C$21)/(Inputs!$E$14-Inputs!$E$14/Inputs!$C$21)*((Inputs!$E$6*Baseline!$E23*Baseline!$F23+Inputs!$E$7*Baseline!$L23*Baseline!$M23+Inputs!$E$8*Baseline!$S23*Baseline!$T23+Inputs!$E$9*Baseline!$Z23*Baseline!$AA23-Inputs!$E$13*E23*F23)-Inputs!$E$14)+1&gt;0),1/Inputs!$C$21,IF((1-1/Inputs!$C$21)/(Inputs!$E$7-Inputs!$E$7/Inputs!$C$21)*((Inputs!$E$6*Baseline!$E23*Baseline!$F23+Inputs!$E$7*Baseline!$L23*Baseline!$M23+Inputs!$E$8*Baseline!$S23*Baseline!$T23+Inputs!$E$9*Baseline!$Z23*Baseline!$AA23-Inputs!$E$13*E23*F23)-Inputs!$E$7)+1&gt;=1,1,(1-1/Inputs!$C$21)/(Inputs!$E$14-Inputs!$E$14/Inputs!$C$21)*((Inputs!$E$6*Baseline!$E23*Baseline!$F23+Inputs!$E$7*Baseline!$L23*Baseline!$M23+Inputs!$E$8*Baseline!$S23*Baseline!$T23+Inputs!$E$9*Baseline!$Z23*Baseline!$AA23-Inputs!$E$13*E23*F23)-Inputs!$E$14)+1))))</f>
        <v>#DIV/0!</v>
      </c>
      <c r="M23" s="46">
        <f>IFERROR(IF(((Baseline!E23*Baseline!C23*Baseline!F23*Inputs!$E$13+Baseline!L23*Baseline!M23*Inputs!$E$14*Baseline!C23+Baseline!T23*Baseline!S23*Baseline!C23*Inputs!$E$15+Baseline!AA23*Baseline!Z23*Baseline!C23*Inputs!$E$16)-Inputs!$E$13*E23*C23*F23)/(Inputs!$E$13*L23*C23)&lt;1,((Baseline!E23*Baseline!C23*Baseline!F23*Inputs!$E$13+Baseline!L23*Baseline!M23*Inputs!$E$14*Baseline!C23+Baseline!T23*Baseline!S23*Baseline!C23*Inputs!$E$15+Baseline!AA23*Baseline!Z23*Baseline!C23*Inputs!$E$16)-Inputs!$E$14*E23*C23*F23)/(Inputs!$E$13*L23*C23),1),0)</f>
        <v>0</v>
      </c>
      <c r="N23" s="422">
        <f t="shared" si="7"/>
        <v>0</v>
      </c>
      <c r="O23" s="424">
        <f>IFERROR(IF(Inputs!$C$26="No",INDEX('Proposed Efficiency'!$S$29:$AB$49,MATCH(Proposed!$B23,'Proposed Efficiency'!$B$29:$B$49),MATCH(ROUND(Proposed!$L23,3),'Proposed Efficiency'!$S$4:$AB$4)),INDEX('Proposed Efficiency'!$S$51:$AB$51,1,MATCH(ROUND(L23,3),'Proposed Efficiency'!$S$4:$AB$4))),0)</f>
        <v>0</v>
      </c>
      <c r="P23" s="425">
        <f>IF(K23=1,Inputs!$E$14*L23/(O23-'Radiation Losses'!O22-'Proposed Cycling Losses'!W21),0)</f>
        <v>0</v>
      </c>
      <c r="Q23" s="426">
        <f t="shared" si="1"/>
        <v>0</v>
      </c>
      <c r="R23" s="419">
        <f t="shared" si="8"/>
        <v>0</v>
      </c>
      <c r="S23" s="418" t="e">
        <f>IF(Inputs!$C$31="New",IF((1-1/Inputs!$C$35)/(Inputs!$E$8-Inputs!$E$8/Inputs!$C$35)*((Inputs!$E$6*Baseline!$E23*Baseline!$F23+Inputs!$E$7*Baseline!$L23*Baseline!$M23+Inputs!$E$8*Baseline!$S23*Baseline!$T23+Inputs!$E$9*Baseline!$Z23*Baseline!$AA23-Inputs!$E$13*E23*F23-Inputs!$E$14*L23*M23)-Inputs!$E$8)+1&lt;0,0,IF(AND((1-1/Inputs!$C$35)/(Inputs!$E$8-Inputs!$E$8/Inputs!$C$35)*((Inputs!$E$6*Baseline!$E23*Baseline!$F23+Inputs!$E$7*Baseline!$L23*Baseline!$M23+Inputs!$E$8*Baseline!$S23*Baseline!$T23+Inputs!$E$9*Baseline!$Z23*Baseline!$AA23-Inputs!$E$13*E23*F23-Inputs!$E$14*L23*M23)-Inputs!$E$8)+1&lt;1/Inputs!$C$35,(1-1/Inputs!$C$35)/(Inputs!$E$8-Inputs!$E$8/Inputs!$C$35)*((Inputs!$E$6*Baseline!$E23*Baseline!$F23+Inputs!$E$7*Baseline!$L23*Baseline!$M23+Inputs!$E$8*Baseline!$S23*Baseline!$T23+Inputs!$E$9*Baseline!$Z23*Baseline!$AA23-Inputs!$E$13*E23*F23-Inputs!$E$14*L23*M23)-Inputs!$E$7)+1&gt;0),1/Inputs!$C$35,IF((1-1/Inputs!$C$35)/(Inputs!$E$8-Inputs!$E$8/Inputs!$C$35)*((Inputs!$E$6*Baseline!$E23*Baseline!$F23+Inputs!$E$7*Baseline!$L23*Baseline!$M23+Inputs!$E$8*Baseline!$S23*Baseline!$T23+Inputs!$E$9*Baseline!$Z23*Baseline!$AA23-Inputs!$E$13*E23*F23-Inputs!$E$14*L23*M23)-Inputs!$E$8)+1&gt;=1,1,(1-1/Inputs!$C$35)/(Inputs!$E$15-Inputs!$E$15/Inputs!$C$35)*((Inputs!$E$6*Baseline!$E23*Baseline!$F23+Inputs!$E$7*Baseline!$L23*Baseline!$M23+Inputs!$E$8*Baseline!$S23*Baseline!$T23+Inputs!$E$9*Baseline!$Z23*Baseline!$AA23-Inputs!$E$13*E23*F23-Inputs!$E$14*L23*M23)-Inputs!$E$15)+1))),IF((1-1/Inputs!$C$22)/(Inputs!$E$8-Inputs!$E$8/Inputs!$C$22)*((Inputs!$E$6*Baseline!$E23*Baseline!$F23+Inputs!$E$7*Baseline!$L23*Baseline!$M23+Inputs!$E$8*Baseline!$S23*Baseline!$T23+Inputs!$E$9*Baseline!$Z23*Baseline!$AA23-Inputs!$E$13*E23*F23-Inputs!$E$14*L23*M23)-Inputs!$E$8)+1&lt;0,0,IF(AND((1-1/Inputs!$C$22)/(Inputs!$E$8-Inputs!$E$8/Inputs!$C$22)*((Inputs!$E$6*Baseline!$E23*Baseline!$F23+Inputs!$E$7*Baseline!$L23*Baseline!$M23+Inputs!$E$8*Baseline!$S23*Baseline!$T23+Inputs!$E$9*Baseline!$Z23*Baseline!$AA23-Inputs!$E$13*E23*F23-Inputs!$E$14*L23*M23)-Inputs!$E$8)+1&lt;1/Inputs!$C$22,(1-1/Inputs!$C$22)/(Inputs!$E$15-Inputs!$E$15/Inputs!$C$22)*((Inputs!$E$6*Baseline!$E23*Baseline!$F23+Inputs!$E$7*Baseline!$L23*Baseline!$M23+Inputs!$E$8*Baseline!$S23*Baseline!$T23+Inputs!$E$9*Baseline!$Z23*Baseline!$AA23-Inputs!$E$13*E23*F23-Inputs!$E$14*L23*M23)-Inputs!$E$15)+1&gt;0),1/Inputs!$C$22,IF((1-1/Inputs!$C$22)/(Inputs!$E$8-Inputs!$E$8/Inputs!$C$22)*((Inputs!$E$6*Baseline!$E23*Baseline!$F23+Inputs!$E$7*Baseline!$L23*Baseline!$M23+Inputs!$E$8*Baseline!$S23*Baseline!$T23+Inputs!$E$9*Baseline!$Z23*Baseline!$AA23-Inputs!$E$13*E23*F23-Inputs!$E$14*L23*M23)-Inputs!$E$8)+1&gt;=1,1,(1-1/Inputs!$C$22)/(Inputs!$E$15-Inputs!$E$15/Inputs!$C$22)*((Inputs!$E$6*Baseline!$E23*Baseline!$F23+Inputs!$E$7*Baseline!$L23*Baseline!$M23+Inputs!$E$8*Baseline!$S23*Baseline!$T23+Inputs!$E$9*Baseline!$Z23*Baseline!$AA23-Inputs!$E$13*E23*F23-Inputs!$E$14*L23*M23)-Inputs!$E$15)+1))))</f>
        <v>#DIV/0!</v>
      </c>
      <c r="T23" s="46">
        <f>IFERROR(IF(((Baseline!E23*Baseline!C23*Baseline!F23*Inputs!$E$13+Baseline!L23*Baseline!M23*Inputs!$E$14*Baseline!C23+Baseline!T23*Baseline!S23*Baseline!C23*Inputs!$E$15+Baseline!AA23*Baseline!Z23*Baseline!C23*Inputs!$E$16)-Inputs!$E$13*E23*C23*F23-Inputs!$E$14*L23*M23*C23)/(Inputs!$E$15*S23*C23)&lt;1,((Baseline!E23*Baseline!C23*Baseline!F23*Inputs!$E$13+Baseline!L23*Baseline!M23*Inputs!$E$14*Baseline!C23+Baseline!T23*Baseline!S23*Baseline!C23*Inputs!$E$15+Baseline!AA23*Baseline!Z23*Baseline!C23*Inputs!$E$16)-Inputs!$E$13*E23*C23*F23-Inputs!$E$14*L23*M23*C23)/(Inputs!$E$15*S23*C23),1),0)</f>
        <v>0</v>
      </c>
      <c r="U23" s="429">
        <f t="shared" si="9"/>
        <v>0</v>
      </c>
      <c r="V23" s="424">
        <f>IFERROR(IF(Inputs!$C$27="No",INDEX('Proposed Efficiency'!$AG$29:$AP$49,MATCH(B23,'Proposed Efficiency'!$B$29:$B$49),MATCH(ROUND(S23,3),'Proposed Efficiency'!$AG$4:$AI$4)),INDEX('Proposed Efficiency'!$AG$51:$AP$51,1,MATCH(ROUND(S23,3),'Proposed Efficiency'!$AG$4:$AP$4))),0)</f>
        <v>0</v>
      </c>
      <c r="W23" s="425">
        <f>IF(R23=1,Inputs!$E$15*S23/(V23-'Radiation Losses'!Q22-'Proposed Cycling Losses'!AE21),0)</f>
        <v>0</v>
      </c>
      <c r="X23" s="430">
        <f t="shared" si="2"/>
        <v>0</v>
      </c>
      <c r="Y23" s="419">
        <f t="shared" si="10"/>
        <v>0</v>
      </c>
      <c r="Z23" s="432" t="e">
        <f>IF(Inputs!$C$32="New",IF((1-1/Inputs!$C$34)/(Inputs!$E$7-Inputs!$E$7/Inputs!$C$34)*((Inputs!$E$6*Baseline!$E23*Baseline!$F23+Inputs!$E$7*Baseline!$L23*Baseline!$M23+Inputs!$E$8*Baseline!$S23*Baseline!$T23+Inputs!$E$9*Baseline!$Z23*Baseline!$AA23-Inputs!$E$13*E23*F23-Inputs!$E$14*L23*M23-Inputs!$E$15*S23*T23)-Inputs!$E$7)+1&lt;0,0,IF(AND((1-1/Inputs!$C$34)/(Inputs!$E$7-Inputs!$E$7/Inputs!$C$34)*((Inputs!$E$6*Baseline!$E23*Baseline!$F23+Inputs!$E$7*Baseline!$L23*Baseline!$M23+Inputs!$E$8*Baseline!$S23*Baseline!$T23+Inputs!$E$9*Baseline!$Z23*Baseline!$AA23-Inputs!$E$13*E23*F23-Inputs!$E$14*L23*M23-Inputs!$E$15*S23*T23)-Inputs!$E$7)+1&lt;1/Inputs!$C$34,(1-1/Inputs!$C$34)/(Inputs!$E$7-Inputs!$E$7/Inputs!$C$34)*((Inputs!$E$6*Baseline!$E23*Baseline!$F23+Inputs!$E$7*Baseline!$L23*Baseline!$M23+Inputs!$E$8*Baseline!$S23*Baseline!$T23+Inputs!$E$9*Baseline!$Z23*Baseline!$AA23-Inputs!$E$13*E23*F23-Inputs!$E$14*L23*M23-Inputs!$E$15*S23*T23)-Inputs!$E$7)+1&gt;0),1/Inputs!$C$34,IF((1-1/Inputs!$C$34)/(Inputs!$E$7-Inputs!$E$7/Inputs!$C$34)*((Inputs!$E$6*Baseline!$E23*Baseline!$F23+Inputs!$E$7*Baseline!$L23*Baseline!$M23+Inputs!$E$8*Baseline!$S23*Baseline!$T23+Inputs!$E$9*Baseline!$Z23*Baseline!$AA23-Inputs!$E$13*E23*F23-Inputs!$E$14*L23*M23-Inputs!$E$15*S23*T23)-Inputs!$E$7)+1&gt;=1,1,(1-1/Inputs!$C$34)/(Inputs!$E$16-Inputs!$E$16/Inputs!$C$34)*((Inputs!$E$6*Baseline!$E23*Baseline!$F23+Inputs!$E$7*Baseline!$L23*Baseline!$M23+Inputs!$E$8*Baseline!$S23*Baseline!$T23+Inputs!$E$9*Baseline!$Z23*Baseline!$AA23-Inputs!$E$13*E23*F23-Inputs!$E$14*L23*M23-Inputs!$E$15*S23*T23)-Inputs!$E$16)+1))),IF((1-1/Inputs!$C$23)/(Inputs!$E$7-Inputs!$E$7/Inputs!$C$23)*((Inputs!$E$6*Baseline!$E23*Baseline!$F23+Inputs!$E$7*Baseline!$L23*Baseline!$M23+Inputs!$E$8*Baseline!$S23*Baseline!$T23+Inputs!$E$9*Baseline!$Z23*Baseline!$AA23-Inputs!$E$13*E23*F23-Inputs!$E$14*L23*M23-Inputs!$E$15*S23*T23)-Inputs!$E$7)+1&lt;0,0,IF(AND((1-1/Inputs!$C$23)/(Inputs!$E$7-Inputs!$E$7/Inputs!$C$23)*((Inputs!$E$6*Baseline!$E23*Baseline!$F23+Inputs!$E$7*Baseline!$L23*Baseline!$M23+Inputs!$E$8*Baseline!$S23*Baseline!$T23+Inputs!$E$9*Baseline!$Z23*Baseline!$AA23-Inputs!$E$13*E23*F23-Inputs!$E$14*L23*M23-Inputs!$E$15*S23*T23)-Inputs!$E$7)+1&lt;1/Inputs!$C$23,(1-1/Inputs!$C$23)/(Inputs!$E$16-Inputs!$E$16/Inputs!$C$23)*((Inputs!$E$6*Baseline!$E23*Baseline!$F23+Inputs!$E$7*Baseline!$L23*Baseline!$M23+Inputs!$E$8*Baseline!$S23*Baseline!$T23+Inputs!$E$9*Baseline!$Z23*Baseline!$AA23-Inputs!$E$13*E23*F23-Inputs!$E$14*L23*M23-Inputs!$E$15*S23*T23)-Inputs!$E$16)+1&gt;0),1/Inputs!$C$23,IF((1-1/Inputs!$C$23)/(Inputs!$E$7-Inputs!$E$7/Inputs!$C$23)*((Inputs!$E$6*Baseline!$E23*Baseline!$F23+Inputs!$E$7*Baseline!$L23*Baseline!$M23+Inputs!$E$8*Baseline!$S23*Baseline!$T23+Inputs!$E$9*Baseline!$Z23*Baseline!$AA23-Inputs!$E$13*E23*F23-Inputs!$E$14*L23*M23-Inputs!$E$15*S23*T23)-Inputs!$E$7)+1&gt;=1,1,(1-1/Inputs!$C$23)/(Inputs!$E$16-Inputs!$E$16/Inputs!$C$23)*((Inputs!$E$6*Baseline!$E23*Baseline!$F23+Inputs!$E$7*Baseline!$L23*Baseline!$M23+Inputs!$E$8*Baseline!$S23*Baseline!$T23+Inputs!$E$9*Baseline!$Z23*Baseline!$AA23-Inputs!$E$13*E23*F23-Inputs!$E$14*L23*M23-Inputs!$E$15*S23*T23)-Inputs!$E$16)+1))))</f>
        <v>#DIV/0!</v>
      </c>
      <c r="AA23" s="46">
        <f>IFERROR(IF(((Baseline!E23*Baseline!C23*Baseline!F23*Inputs!$E$13+Baseline!L23*Baseline!M23*Inputs!$E$14*Baseline!C23+Baseline!T23*Baseline!S23*Baseline!C23*Inputs!$E$15+Baseline!AA23*Baseline!Z23*Baseline!C23*Inputs!$E$16)-Inputs!$E$13*E23*C23*F23-Inputs!$E$14*L23*M23*C23-Inputs!$E$15*T23*S23*C23)/(Inputs!$E$16*Z23*C23)&lt;1,((Baseline!E23*Baseline!C23*Baseline!F23*Inputs!$E$13+Baseline!L23*Baseline!M23*Inputs!$E$14*Baseline!C23+Baseline!T23*Baseline!S23*Baseline!C23*Inputs!$E$15+Baseline!AA23*Baseline!Z23*Baseline!C23*Inputs!$E$16)-Inputs!$E$13*E23*C23*F23-Inputs!$E$14*L23*M23*C23-Inputs!$E$15*T23*S23*C23)/(Inputs!$E$16*Z23*C23),1),0)</f>
        <v>0</v>
      </c>
      <c r="AB23" s="429">
        <f t="shared" si="11"/>
        <v>0</v>
      </c>
      <c r="AC23" s="424">
        <f>IFERROR(IF(Inputs!$C$28="No",INDEX('Proposed Efficiency'!$AU$29:$BD$49,MATCH(Proposed!$B23,'Proposed Efficiency'!$B$29:$B$49),MATCH(ROUND(Proposed!$Z23,3),'Proposed Efficiency'!$AU$4:$BD$4)),INDEX('Proposed Efficiency'!$AU$51:$BD$51,1,MATCH(ROUND(Z23,3),'Proposed Efficiency'!$AU$4:$BD$4))),0)</f>
        <v>0</v>
      </c>
      <c r="AD23" s="425">
        <f>IF(Y23=1,Inputs!$E$15*Z23/(AC23-'Radiation Losses'!S22-'Proposed Cycling Losses'!AM21),0)</f>
        <v>0</v>
      </c>
      <c r="AE23" s="430">
        <f t="shared" si="3"/>
        <v>0</v>
      </c>
    </row>
    <row r="24" spans="1:31">
      <c r="A24" s="441"/>
      <c r="B24" s="548">
        <v>75</v>
      </c>
      <c r="C24" s="81">
        <v>531</v>
      </c>
      <c r="D24" s="419">
        <f t="shared" si="4"/>
        <v>0</v>
      </c>
      <c r="E24" s="418" t="e">
        <f>IF(Inputs!$C$29="New",IF((1-1/Inputs!$C$33)/(Inputs!$E$6-Inputs!$E$6/Inputs!$C$33)*((Inputs!$E$6*Baseline!$E24*Baseline!$F24+Inputs!$E$7*Baseline!$L24*Baseline!$M24+Inputs!$E$8*Baseline!$S24*Baseline!$T24+Inputs!$E$9*Baseline!$Z24*Baseline!$AA24)-Inputs!$E$6)+1&gt;=1,1,IF((1-1/Inputs!$C$33)/(Inputs!$E$6-Inputs!$E$6/Inputs!$C$33)*((Inputs!$E$6*Baseline!$E24*Baseline!$F24+Inputs!$E$7*Baseline!$L24*Baseline!$M24+Inputs!$E$8*Baseline!$S24*Baseline!$T24+Inputs!$E$9*Baseline!$Z24*Baseline!$AA24)-Inputs!$E$6)+1&lt;0,0,IF(AND((1-1/Inputs!$C$33)/(Inputs!$E$6-Inputs!$E$6/Inputs!$C$33)*((Inputs!$E$6*Baseline!$E24*Baseline!$F24+Inputs!$E$7*Baseline!$L24*Baseline!$M24+Inputs!$E$8*Baseline!$S24*Baseline!$T24+Inputs!$E$9*Baseline!$Z24*Baseline!$AA24)-Inputs!$E$6)+1&lt;1/Inputs!$C$33,(1-1/Inputs!$C$33)/(Inputs!$E$6-Inputs!$E$6/Inputs!$C$33)*((Inputs!$E$6*Baseline!$E24*Baseline!$F24+Inputs!$E$7*Baseline!$L24*Baseline!$M24+Inputs!$E$8*Baseline!$S24*Baseline!$T24+Inputs!$E$9*Baseline!$Z24*Baseline!$AA24)-Inputs!$E$6)+1&gt;0),1/Inputs!$C$33,(1-1/Inputs!$C$33)/(Inputs!$E$13-Inputs!$E$13/Inputs!$C$33)*((Inputs!$E$6*Baseline!$E24*Baseline!$F24+Inputs!$E$7*Baseline!$L24*Baseline!$M24+Inputs!$E$8*Baseline!$S24*Baseline!$T24+Inputs!$E$9*Baseline!$Z24*Baseline!$AA24)-Inputs!$E$13)+1))),IF((1-1/Inputs!$C$33)/(Inputs!$E$6-Inputs!$E$6/Inputs!$C$33)*((Inputs!$E$6*Baseline!$E24*Baseline!$F24+Inputs!$E$7*Baseline!$L24*Baseline!$M24+Inputs!$E$8*Baseline!$S24*Baseline!$T24+Inputs!$E$9*Baseline!$Z24*Baseline!$AA24)-Inputs!$E$6)+1&gt;=1,1,IF((1-1/Inputs!$C$33)/(Inputs!$E$6-Inputs!$E$6/Inputs!$C$33)*((Inputs!$E$6*Baseline!$E24*Baseline!$F24+Inputs!$E$7*Baseline!$L24*Baseline!$M24+Inputs!$E$8*Baseline!$S24*Baseline!$T24+Inputs!$E$9*Baseline!$Z24*Baseline!$AA24)-Inputs!$E$6)+1&lt;0,0,IF(AND((1-1/Inputs!$C$33)/(Inputs!$E$6-Inputs!$E$6/Inputs!$C$33)*((Inputs!$E$6*Baseline!$E24*Baseline!$F24+Inputs!$E$7*Baseline!$L24*Baseline!$M24+Inputs!$E$8*Baseline!$S24*Baseline!$T24+Inputs!$E$9*Baseline!$Z24*Baseline!$AA24)-Inputs!$E$6)+1&lt;1/Inputs!$C$33,(1-1/Inputs!$C$33)/(Inputs!$E$6-Inputs!$E$6/Inputs!$C$33)*((Inputs!$E$6*Baseline!$E24*Baseline!$F24+Inputs!$E$7*Baseline!$L24*Baseline!$M24+Inputs!$E$8*Baseline!$S24*Baseline!$T24+Inputs!$E$9*Baseline!$Z24*Baseline!$AA24)-Inputs!$E$6)+1&gt;0),1/Inputs!$C$33,(1-1/Inputs!$C$33)/(Inputs!$E$13-Inputs!$E$13/Inputs!$C$33)*((Inputs!$E$6*Baseline!$E24*Baseline!$F24+Inputs!$E$7*Baseline!$L24*Baseline!$M24+Inputs!$E$8*Baseline!$S24*Baseline!$T24+Inputs!$E$9*Baseline!$Z24*Baseline!$AA24)-Inputs!$E$13)+1))))</f>
        <v>#DIV/0!</v>
      </c>
      <c r="F24" s="46" t="e">
        <f>IF((Baseline!E24*Baseline!C24*Baseline!F24*Inputs!$E$6+Baseline!L24*Baseline!M24*Inputs!$E$7*Baseline!C24+Baseline!T24*Baseline!S24*Baseline!C24*Inputs!$E$8+Baseline!AA24*Baseline!Z24*Baseline!C24*Inputs!$E$9)/(Inputs!$E$13*E24*C24)&lt;1,(Baseline!E24*Baseline!C24*Baseline!F24*Inputs!$E$6+Baseline!L24*Baseline!M24*Inputs!$E$7*Baseline!C24+Baseline!T24*Baseline!S24*Baseline!C24*Inputs!$E$8+Baseline!AA24*Baseline!Z24*Baseline!C24*Inputs!$E$9)/(Inputs!$E$13*E24*C24),1)</f>
        <v>#DIV/0!</v>
      </c>
      <c r="G24" s="422">
        <f t="shared" si="5"/>
        <v>0</v>
      </c>
      <c r="H24" s="424">
        <f>IFERROR(IF(Inputs!$C$25="No",INDEX('Proposed Efficiency'!$E$29:$N$49,MATCH(Proposed!$B24,'Proposed Efficiency'!$B$29:$B$49),MATCH(ROUND(Proposed!$E24,3),'Proposed Efficiency'!$E$4:$N$4)),INDEX('Proposed Efficiency'!$E$51:$N$51,1,MATCH(ROUND(E24,3),'Proposed Efficiency'!$E$4:$N$4,1))),0)</f>
        <v>0</v>
      </c>
      <c r="I24" s="425">
        <f>IF(D24=1,Inputs!$E$13*E24/(H24-'Radiation Losses'!M23-'Proposed Cycling Losses'!O22),0)</f>
        <v>0</v>
      </c>
      <c r="J24" s="426">
        <f t="shared" si="0"/>
        <v>0</v>
      </c>
      <c r="K24" s="419">
        <f t="shared" si="6"/>
        <v>0</v>
      </c>
      <c r="L24" s="418" t="e">
        <f>IF(Inputs!$C$30="New",IF((1-1/Inputs!$C$34)/(Inputs!$E$7-Inputs!$E$7/Inputs!$C$34)*((Inputs!$E$6*Baseline!$E24*Baseline!$F24+Inputs!$E$7*Baseline!$L24*Baseline!$M24+Inputs!$E$8*Baseline!$S24*Baseline!$T24+Inputs!$E$9*Baseline!$Z24*Baseline!$AA24-Inputs!$E$13*E24*F24)-Inputs!$E$7)+1&lt;0,0,IF(AND((1-1/Inputs!$C$34)/(Inputs!$E$7-Inputs!$E$7/Inputs!$C$34)*((Inputs!$E$6*Baseline!$E24*Baseline!$F24+Inputs!$E$7*Baseline!$L24*Baseline!$M24+Inputs!$E$8*Baseline!$S24*Baseline!$T24+Inputs!$E$9*Baseline!$Z24*Baseline!$AA24-Inputs!$E$13*E24*F24)-Inputs!$E$7)+1&lt;1/Inputs!$C$34,(1-1/Inputs!$C$34)/(Inputs!$E$7-Inputs!$E$7/Inputs!$C$34)*((Inputs!$E$6*Baseline!$E24*Baseline!$F24+Inputs!$E$7*Baseline!$L24*Baseline!$M24+Inputs!$E$8*Baseline!$S24*Baseline!$T24+Inputs!$E$9*Baseline!$Z24*Baseline!$AA24-Inputs!$E$13*E24*F24)-Inputs!$E$7)+1&gt;0),1/Inputs!$C$34,IF((1-1/Inputs!$C$34)/(Inputs!$E$7-Inputs!$E$7/Inputs!$C$34)*((Inputs!$E$6*Baseline!$E24*Baseline!$F24+Inputs!$E$7*Baseline!$L24*Baseline!$M24+Inputs!$E$8*Baseline!$S24*Baseline!$T24+Inputs!$E$9*Baseline!$Z24*Baseline!$AA24-Inputs!$E$13*E24*F24)-Inputs!$E$7)+1&gt;=1,1,(1-1/Inputs!$C$34)/(Inputs!$E$14-Inputs!$E$14/Inputs!$C$34)*((Inputs!$E$6*Baseline!$E24*Baseline!$F24+Inputs!$E$7*Baseline!$L24*Baseline!$M24+Inputs!$E$8*Baseline!$S24*Baseline!$T24+Inputs!$E$9*Baseline!$Z24*Baseline!$AA24-Inputs!$E$13*E24*F24)-Inputs!$E$14)+1))),IF((1-1/Inputs!$C$21)/(Inputs!$E$7-Inputs!$E$7/Inputs!$C$21)*((Inputs!$E$6*Baseline!$E24*Baseline!$F24+Inputs!$E$7*Baseline!$L24*Baseline!$M24+Inputs!$E$8*Baseline!$S24*Baseline!$T24+Inputs!$E$9*Baseline!$Z24*Baseline!$AA24-Inputs!$E$13*E24*F24)-Inputs!$E$7)+1&lt;0,0,IF(AND((1-1/Inputs!$C$21)/(Inputs!$E$7-Inputs!$E$7/Inputs!$C$21)*((Inputs!$E$6*Baseline!$E24*Baseline!$F24+Inputs!$E$7*Baseline!$L24*Baseline!$M24+Inputs!$E$8*Baseline!$S24*Baseline!$T24+Inputs!$E$9*Baseline!$Z24*Baseline!$AA24-Inputs!$E$13*E24*F24)-Inputs!$E$7)+1&lt;1/Inputs!$C$21,(1-1/Inputs!$C$21)/(Inputs!$E$14-Inputs!$E$14/Inputs!$C$21)*((Inputs!$E$6*Baseline!$E24*Baseline!$F24+Inputs!$E$7*Baseline!$L24*Baseline!$M24+Inputs!$E$8*Baseline!$S24*Baseline!$T24+Inputs!$E$9*Baseline!$Z24*Baseline!$AA24-Inputs!$E$13*E24*F24)-Inputs!$E$14)+1&gt;0),1/Inputs!$C$21,IF((1-1/Inputs!$C$21)/(Inputs!$E$7-Inputs!$E$7/Inputs!$C$21)*((Inputs!$E$6*Baseline!$E24*Baseline!$F24+Inputs!$E$7*Baseline!$L24*Baseline!$M24+Inputs!$E$8*Baseline!$S24*Baseline!$T24+Inputs!$E$9*Baseline!$Z24*Baseline!$AA24-Inputs!$E$13*E24*F24)-Inputs!$E$7)+1&gt;=1,1,(1-1/Inputs!$C$21)/(Inputs!$E$14-Inputs!$E$14/Inputs!$C$21)*((Inputs!$E$6*Baseline!$E24*Baseline!$F24+Inputs!$E$7*Baseline!$L24*Baseline!$M24+Inputs!$E$8*Baseline!$S24*Baseline!$T24+Inputs!$E$9*Baseline!$Z24*Baseline!$AA24-Inputs!$E$13*E24*F24)-Inputs!$E$14)+1))))</f>
        <v>#DIV/0!</v>
      </c>
      <c r="M24" s="46">
        <f>IFERROR(IF(((Baseline!E24*Baseline!C24*Baseline!F24*Inputs!$E$13+Baseline!L24*Baseline!M24*Inputs!$E$14*Baseline!C24+Baseline!T24*Baseline!S24*Baseline!C24*Inputs!$E$15+Baseline!AA24*Baseline!Z24*Baseline!C24*Inputs!$E$16)-Inputs!$E$13*E24*C24*F24)/(Inputs!$E$13*L24*C24)&lt;1,((Baseline!E24*Baseline!C24*Baseline!F24*Inputs!$E$13+Baseline!L24*Baseline!M24*Inputs!$E$14*Baseline!C24+Baseline!T24*Baseline!S24*Baseline!C24*Inputs!$E$15+Baseline!AA24*Baseline!Z24*Baseline!C24*Inputs!$E$16)-Inputs!$E$14*E24*C24*F24)/(Inputs!$E$13*L24*C24),1),0)</f>
        <v>0</v>
      </c>
      <c r="N24" s="422">
        <f t="shared" si="7"/>
        <v>0</v>
      </c>
      <c r="O24" s="424">
        <f>IFERROR(IF(Inputs!$C$26="No",INDEX('Proposed Efficiency'!$S$29:$AB$49,MATCH(Proposed!$B24,'Proposed Efficiency'!$B$29:$B$49),MATCH(ROUND(Proposed!$L24,3),'Proposed Efficiency'!$S$4:$AB$4)),INDEX('Proposed Efficiency'!$S$51:$AB$51,1,MATCH(ROUND(L24,3),'Proposed Efficiency'!$S$4:$AB$4))),0)</f>
        <v>0</v>
      </c>
      <c r="P24" s="425">
        <f>IF(K24=1,Inputs!$E$14*L24/(O24-'Radiation Losses'!O23-'Proposed Cycling Losses'!W22),0)</f>
        <v>0</v>
      </c>
      <c r="Q24" s="426">
        <f t="shared" si="1"/>
        <v>0</v>
      </c>
      <c r="R24" s="419">
        <f t="shared" si="8"/>
        <v>0</v>
      </c>
      <c r="S24" s="418" t="e">
        <f>IF(Inputs!$C$31="New",IF((1-1/Inputs!$C$35)/(Inputs!$E$8-Inputs!$E$8/Inputs!$C$35)*((Inputs!$E$6*Baseline!$E24*Baseline!$F24+Inputs!$E$7*Baseline!$L24*Baseline!$M24+Inputs!$E$8*Baseline!$S24*Baseline!$T24+Inputs!$E$9*Baseline!$Z24*Baseline!$AA24-Inputs!$E$13*E24*F24-Inputs!$E$14*L24*M24)-Inputs!$E$8)+1&lt;0,0,IF(AND((1-1/Inputs!$C$35)/(Inputs!$E$8-Inputs!$E$8/Inputs!$C$35)*((Inputs!$E$6*Baseline!$E24*Baseline!$F24+Inputs!$E$7*Baseline!$L24*Baseline!$M24+Inputs!$E$8*Baseline!$S24*Baseline!$T24+Inputs!$E$9*Baseline!$Z24*Baseline!$AA24-Inputs!$E$13*E24*F24-Inputs!$E$14*L24*M24)-Inputs!$E$8)+1&lt;1/Inputs!$C$35,(1-1/Inputs!$C$35)/(Inputs!$E$8-Inputs!$E$8/Inputs!$C$35)*((Inputs!$E$6*Baseline!$E24*Baseline!$F24+Inputs!$E$7*Baseline!$L24*Baseline!$M24+Inputs!$E$8*Baseline!$S24*Baseline!$T24+Inputs!$E$9*Baseline!$Z24*Baseline!$AA24-Inputs!$E$13*E24*F24-Inputs!$E$14*L24*M24)-Inputs!$E$7)+1&gt;0),1/Inputs!$C$35,IF((1-1/Inputs!$C$35)/(Inputs!$E$8-Inputs!$E$8/Inputs!$C$35)*((Inputs!$E$6*Baseline!$E24*Baseline!$F24+Inputs!$E$7*Baseline!$L24*Baseline!$M24+Inputs!$E$8*Baseline!$S24*Baseline!$T24+Inputs!$E$9*Baseline!$Z24*Baseline!$AA24-Inputs!$E$13*E24*F24-Inputs!$E$14*L24*M24)-Inputs!$E$8)+1&gt;=1,1,(1-1/Inputs!$C$35)/(Inputs!$E$15-Inputs!$E$15/Inputs!$C$35)*((Inputs!$E$6*Baseline!$E24*Baseline!$F24+Inputs!$E$7*Baseline!$L24*Baseline!$M24+Inputs!$E$8*Baseline!$S24*Baseline!$T24+Inputs!$E$9*Baseline!$Z24*Baseline!$AA24-Inputs!$E$13*E24*F24-Inputs!$E$14*L24*M24)-Inputs!$E$15)+1))),IF((1-1/Inputs!$C$22)/(Inputs!$E$8-Inputs!$E$8/Inputs!$C$22)*((Inputs!$E$6*Baseline!$E24*Baseline!$F24+Inputs!$E$7*Baseline!$L24*Baseline!$M24+Inputs!$E$8*Baseline!$S24*Baseline!$T24+Inputs!$E$9*Baseline!$Z24*Baseline!$AA24-Inputs!$E$13*E24*F24-Inputs!$E$14*L24*M24)-Inputs!$E$8)+1&lt;0,0,IF(AND((1-1/Inputs!$C$22)/(Inputs!$E$8-Inputs!$E$8/Inputs!$C$22)*((Inputs!$E$6*Baseline!$E24*Baseline!$F24+Inputs!$E$7*Baseline!$L24*Baseline!$M24+Inputs!$E$8*Baseline!$S24*Baseline!$T24+Inputs!$E$9*Baseline!$Z24*Baseline!$AA24-Inputs!$E$13*E24*F24-Inputs!$E$14*L24*M24)-Inputs!$E$8)+1&lt;1/Inputs!$C$22,(1-1/Inputs!$C$22)/(Inputs!$E$15-Inputs!$E$15/Inputs!$C$22)*((Inputs!$E$6*Baseline!$E24*Baseline!$F24+Inputs!$E$7*Baseline!$L24*Baseline!$M24+Inputs!$E$8*Baseline!$S24*Baseline!$T24+Inputs!$E$9*Baseline!$Z24*Baseline!$AA24-Inputs!$E$13*E24*F24-Inputs!$E$14*L24*M24)-Inputs!$E$15)+1&gt;0),1/Inputs!$C$22,IF((1-1/Inputs!$C$22)/(Inputs!$E$8-Inputs!$E$8/Inputs!$C$22)*((Inputs!$E$6*Baseline!$E24*Baseline!$F24+Inputs!$E$7*Baseline!$L24*Baseline!$M24+Inputs!$E$8*Baseline!$S24*Baseline!$T24+Inputs!$E$9*Baseline!$Z24*Baseline!$AA24-Inputs!$E$13*E24*F24-Inputs!$E$14*L24*M24)-Inputs!$E$8)+1&gt;=1,1,(1-1/Inputs!$C$22)/(Inputs!$E$15-Inputs!$E$15/Inputs!$C$22)*((Inputs!$E$6*Baseline!$E24*Baseline!$F24+Inputs!$E$7*Baseline!$L24*Baseline!$M24+Inputs!$E$8*Baseline!$S24*Baseline!$T24+Inputs!$E$9*Baseline!$Z24*Baseline!$AA24-Inputs!$E$13*E24*F24-Inputs!$E$14*L24*M24)-Inputs!$E$15)+1))))</f>
        <v>#DIV/0!</v>
      </c>
      <c r="T24" s="46">
        <f>IFERROR(IF(((Baseline!E24*Baseline!C24*Baseline!F24*Inputs!$E$13+Baseline!L24*Baseline!M24*Inputs!$E$14*Baseline!C24+Baseline!T24*Baseline!S24*Baseline!C24*Inputs!$E$15+Baseline!AA24*Baseline!Z24*Baseline!C24*Inputs!$E$16)-Inputs!$E$13*E24*C24*F24-Inputs!$E$14*L24*M24*C24)/(Inputs!$E$15*S24*C24)&lt;1,((Baseline!E24*Baseline!C24*Baseline!F24*Inputs!$E$13+Baseline!L24*Baseline!M24*Inputs!$E$14*Baseline!C24+Baseline!T24*Baseline!S24*Baseline!C24*Inputs!$E$15+Baseline!AA24*Baseline!Z24*Baseline!C24*Inputs!$E$16)-Inputs!$E$13*E24*C24*F24-Inputs!$E$14*L24*M24*C24)/(Inputs!$E$15*S24*C24),1),0)</f>
        <v>0</v>
      </c>
      <c r="U24" s="429">
        <f t="shared" si="9"/>
        <v>0</v>
      </c>
      <c r="V24" s="424">
        <f>IFERROR(IF(Inputs!$C$27="No",INDEX('Proposed Efficiency'!$AG$29:$AP$49,MATCH(B24,'Proposed Efficiency'!$B$29:$B$49),MATCH(ROUND(S24,3),'Proposed Efficiency'!$AG$4:$AI$4)),INDEX('Proposed Efficiency'!$AG$51:$AP$51,1,MATCH(ROUND(S24,3),'Proposed Efficiency'!$AG$4:$AP$4))),0)</f>
        <v>0</v>
      </c>
      <c r="W24" s="425">
        <f>IF(R24=1,Inputs!$E$15*S24/(V24-'Radiation Losses'!Q23-'Proposed Cycling Losses'!AE22),0)</f>
        <v>0</v>
      </c>
      <c r="X24" s="430">
        <f t="shared" si="2"/>
        <v>0</v>
      </c>
      <c r="Y24" s="419">
        <f t="shared" si="10"/>
        <v>0</v>
      </c>
      <c r="Z24" s="432" t="e">
        <f>IF(Inputs!$C$32="New",IF((1-1/Inputs!$C$34)/(Inputs!$E$7-Inputs!$E$7/Inputs!$C$34)*((Inputs!$E$6*Baseline!$E24*Baseline!$F24+Inputs!$E$7*Baseline!$L24*Baseline!$M24+Inputs!$E$8*Baseline!$S24*Baseline!$T24+Inputs!$E$9*Baseline!$Z24*Baseline!$AA24-Inputs!$E$13*E24*F24-Inputs!$E$14*L24*M24-Inputs!$E$15*S24*T24)-Inputs!$E$7)+1&lt;0,0,IF(AND((1-1/Inputs!$C$34)/(Inputs!$E$7-Inputs!$E$7/Inputs!$C$34)*((Inputs!$E$6*Baseline!$E24*Baseline!$F24+Inputs!$E$7*Baseline!$L24*Baseline!$M24+Inputs!$E$8*Baseline!$S24*Baseline!$T24+Inputs!$E$9*Baseline!$Z24*Baseline!$AA24-Inputs!$E$13*E24*F24-Inputs!$E$14*L24*M24-Inputs!$E$15*S24*T24)-Inputs!$E$7)+1&lt;1/Inputs!$C$34,(1-1/Inputs!$C$34)/(Inputs!$E$7-Inputs!$E$7/Inputs!$C$34)*((Inputs!$E$6*Baseline!$E24*Baseline!$F24+Inputs!$E$7*Baseline!$L24*Baseline!$M24+Inputs!$E$8*Baseline!$S24*Baseline!$T24+Inputs!$E$9*Baseline!$Z24*Baseline!$AA24-Inputs!$E$13*E24*F24-Inputs!$E$14*L24*M24-Inputs!$E$15*S24*T24)-Inputs!$E$7)+1&gt;0),1/Inputs!$C$34,IF((1-1/Inputs!$C$34)/(Inputs!$E$7-Inputs!$E$7/Inputs!$C$34)*((Inputs!$E$6*Baseline!$E24*Baseline!$F24+Inputs!$E$7*Baseline!$L24*Baseline!$M24+Inputs!$E$8*Baseline!$S24*Baseline!$T24+Inputs!$E$9*Baseline!$Z24*Baseline!$AA24-Inputs!$E$13*E24*F24-Inputs!$E$14*L24*M24-Inputs!$E$15*S24*T24)-Inputs!$E$7)+1&gt;=1,1,(1-1/Inputs!$C$34)/(Inputs!$E$16-Inputs!$E$16/Inputs!$C$34)*((Inputs!$E$6*Baseline!$E24*Baseline!$F24+Inputs!$E$7*Baseline!$L24*Baseline!$M24+Inputs!$E$8*Baseline!$S24*Baseline!$T24+Inputs!$E$9*Baseline!$Z24*Baseline!$AA24-Inputs!$E$13*E24*F24-Inputs!$E$14*L24*M24-Inputs!$E$15*S24*T24)-Inputs!$E$16)+1))),IF((1-1/Inputs!$C$23)/(Inputs!$E$7-Inputs!$E$7/Inputs!$C$23)*((Inputs!$E$6*Baseline!$E24*Baseline!$F24+Inputs!$E$7*Baseline!$L24*Baseline!$M24+Inputs!$E$8*Baseline!$S24*Baseline!$T24+Inputs!$E$9*Baseline!$Z24*Baseline!$AA24-Inputs!$E$13*E24*F24-Inputs!$E$14*L24*M24-Inputs!$E$15*S24*T24)-Inputs!$E$7)+1&lt;0,0,IF(AND((1-1/Inputs!$C$23)/(Inputs!$E$7-Inputs!$E$7/Inputs!$C$23)*((Inputs!$E$6*Baseline!$E24*Baseline!$F24+Inputs!$E$7*Baseline!$L24*Baseline!$M24+Inputs!$E$8*Baseline!$S24*Baseline!$T24+Inputs!$E$9*Baseline!$Z24*Baseline!$AA24-Inputs!$E$13*E24*F24-Inputs!$E$14*L24*M24-Inputs!$E$15*S24*T24)-Inputs!$E$7)+1&lt;1/Inputs!$C$23,(1-1/Inputs!$C$23)/(Inputs!$E$16-Inputs!$E$16/Inputs!$C$23)*((Inputs!$E$6*Baseline!$E24*Baseline!$F24+Inputs!$E$7*Baseline!$L24*Baseline!$M24+Inputs!$E$8*Baseline!$S24*Baseline!$T24+Inputs!$E$9*Baseline!$Z24*Baseline!$AA24-Inputs!$E$13*E24*F24-Inputs!$E$14*L24*M24-Inputs!$E$15*S24*T24)-Inputs!$E$16)+1&gt;0),1/Inputs!$C$23,IF((1-1/Inputs!$C$23)/(Inputs!$E$7-Inputs!$E$7/Inputs!$C$23)*((Inputs!$E$6*Baseline!$E24*Baseline!$F24+Inputs!$E$7*Baseline!$L24*Baseline!$M24+Inputs!$E$8*Baseline!$S24*Baseline!$T24+Inputs!$E$9*Baseline!$Z24*Baseline!$AA24-Inputs!$E$13*E24*F24-Inputs!$E$14*L24*M24-Inputs!$E$15*S24*T24)-Inputs!$E$7)+1&gt;=1,1,(1-1/Inputs!$C$23)/(Inputs!$E$16-Inputs!$E$16/Inputs!$C$23)*((Inputs!$E$6*Baseline!$E24*Baseline!$F24+Inputs!$E$7*Baseline!$L24*Baseline!$M24+Inputs!$E$8*Baseline!$S24*Baseline!$T24+Inputs!$E$9*Baseline!$Z24*Baseline!$AA24-Inputs!$E$13*E24*F24-Inputs!$E$14*L24*M24-Inputs!$E$15*S24*T24)-Inputs!$E$16)+1))))</f>
        <v>#DIV/0!</v>
      </c>
      <c r="AA24" s="46">
        <f>IFERROR(IF(((Baseline!E24*Baseline!C24*Baseline!F24*Inputs!$E$13+Baseline!L24*Baseline!M24*Inputs!$E$14*Baseline!C24+Baseline!T24*Baseline!S24*Baseline!C24*Inputs!$E$15+Baseline!AA24*Baseline!Z24*Baseline!C24*Inputs!$E$16)-Inputs!$E$13*E24*C24*F24-Inputs!$E$14*L24*M24*C24-Inputs!$E$15*T24*S24*C24)/(Inputs!$E$16*Z24*C24)&lt;1,((Baseline!E24*Baseline!C24*Baseline!F24*Inputs!$E$13+Baseline!L24*Baseline!M24*Inputs!$E$14*Baseline!C24+Baseline!T24*Baseline!S24*Baseline!C24*Inputs!$E$15+Baseline!AA24*Baseline!Z24*Baseline!C24*Inputs!$E$16)-Inputs!$E$13*E24*C24*F24-Inputs!$E$14*L24*M24*C24-Inputs!$E$15*T24*S24*C24)/(Inputs!$E$16*Z24*C24),1),0)</f>
        <v>0</v>
      </c>
      <c r="AB24" s="429">
        <f t="shared" si="11"/>
        <v>0</v>
      </c>
      <c r="AC24" s="424">
        <f>IFERROR(IF(Inputs!$C$28="No",INDEX('Proposed Efficiency'!$AU$29:$BD$49,MATCH(Proposed!$B24,'Proposed Efficiency'!$B$29:$B$49),MATCH(ROUND(Proposed!$Z24,3),'Proposed Efficiency'!$AU$4:$BD$4)),INDEX('Proposed Efficiency'!$AU$51:$BD$51,1,MATCH(ROUND(Z24,3),'Proposed Efficiency'!$AU$4:$BD$4))),0)</f>
        <v>0</v>
      </c>
      <c r="AD24" s="425">
        <f>IF(Y24=1,Inputs!$E$15*Z24/(AC24-'Radiation Losses'!S23-'Proposed Cycling Losses'!AM22),0)</f>
        <v>0</v>
      </c>
      <c r="AE24" s="430">
        <f t="shared" si="3"/>
        <v>0</v>
      </c>
    </row>
    <row r="25" spans="1:31">
      <c r="A25" s="441"/>
      <c r="B25" s="548">
        <v>80</v>
      </c>
      <c r="C25" s="81">
        <v>428</v>
      </c>
      <c r="D25" s="419">
        <f t="shared" si="4"/>
        <v>0</v>
      </c>
      <c r="E25" s="418" t="e">
        <f>IF(Inputs!$C$29="New",IF((1-1/Inputs!$C$33)/(Inputs!$E$6-Inputs!$E$6/Inputs!$C$33)*((Inputs!$E$6*Baseline!$E25*Baseline!$F25+Inputs!$E$7*Baseline!$L25*Baseline!$M25+Inputs!$E$8*Baseline!$S25*Baseline!$T25+Inputs!$E$9*Baseline!$Z25*Baseline!$AA25)-Inputs!$E$6)+1&gt;=1,1,IF((1-1/Inputs!$C$33)/(Inputs!$E$6-Inputs!$E$6/Inputs!$C$33)*((Inputs!$E$6*Baseline!$E25*Baseline!$F25+Inputs!$E$7*Baseline!$L25*Baseline!$M25+Inputs!$E$8*Baseline!$S25*Baseline!$T25+Inputs!$E$9*Baseline!$Z25*Baseline!$AA25)-Inputs!$E$6)+1&lt;0,0,IF(AND((1-1/Inputs!$C$33)/(Inputs!$E$6-Inputs!$E$6/Inputs!$C$33)*((Inputs!$E$6*Baseline!$E25*Baseline!$F25+Inputs!$E$7*Baseline!$L25*Baseline!$M25+Inputs!$E$8*Baseline!$S25*Baseline!$T25+Inputs!$E$9*Baseline!$Z25*Baseline!$AA25)-Inputs!$E$6)+1&lt;1/Inputs!$C$33,(1-1/Inputs!$C$33)/(Inputs!$E$6-Inputs!$E$6/Inputs!$C$33)*((Inputs!$E$6*Baseline!$E25*Baseline!$F25+Inputs!$E$7*Baseline!$L25*Baseline!$M25+Inputs!$E$8*Baseline!$S25*Baseline!$T25+Inputs!$E$9*Baseline!$Z25*Baseline!$AA25)-Inputs!$E$6)+1&gt;0),1/Inputs!$C$33,(1-1/Inputs!$C$33)/(Inputs!$E$13-Inputs!$E$13/Inputs!$C$33)*((Inputs!$E$6*Baseline!$E25*Baseline!$F25+Inputs!$E$7*Baseline!$L25*Baseline!$M25+Inputs!$E$8*Baseline!$S25*Baseline!$T25+Inputs!$E$9*Baseline!$Z25*Baseline!$AA25)-Inputs!$E$13)+1))),IF((1-1/Inputs!$C$33)/(Inputs!$E$6-Inputs!$E$6/Inputs!$C$33)*((Inputs!$E$6*Baseline!$E25*Baseline!$F25+Inputs!$E$7*Baseline!$L25*Baseline!$M25+Inputs!$E$8*Baseline!$S25*Baseline!$T25+Inputs!$E$9*Baseline!$Z25*Baseline!$AA25)-Inputs!$E$6)+1&gt;=1,1,IF((1-1/Inputs!$C$33)/(Inputs!$E$6-Inputs!$E$6/Inputs!$C$33)*((Inputs!$E$6*Baseline!$E25*Baseline!$F25+Inputs!$E$7*Baseline!$L25*Baseline!$M25+Inputs!$E$8*Baseline!$S25*Baseline!$T25+Inputs!$E$9*Baseline!$Z25*Baseline!$AA25)-Inputs!$E$6)+1&lt;0,0,IF(AND((1-1/Inputs!$C$33)/(Inputs!$E$6-Inputs!$E$6/Inputs!$C$33)*((Inputs!$E$6*Baseline!$E25*Baseline!$F25+Inputs!$E$7*Baseline!$L25*Baseline!$M25+Inputs!$E$8*Baseline!$S25*Baseline!$T25+Inputs!$E$9*Baseline!$Z25*Baseline!$AA25)-Inputs!$E$6)+1&lt;1/Inputs!$C$33,(1-1/Inputs!$C$33)/(Inputs!$E$6-Inputs!$E$6/Inputs!$C$33)*((Inputs!$E$6*Baseline!$E25*Baseline!$F25+Inputs!$E$7*Baseline!$L25*Baseline!$M25+Inputs!$E$8*Baseline!$S25*Baseline!$T25+Inputs!$E$9*Baseline!$Z25*Baseline!$AA25)-Inputs!$E$6)+1&gt;0),1/Inputs!$C$33,(1-1/Inputs!$C$33)/(Inputs!$E$13-Inputs!$E$13/Inputs!$C$33)*((Inputs!$E$6*Baseline!$E25*Baseline!$F25+Inputs!$E$7*Baseline!$L25*Baseline!$M25+Inputs!$E$8*Baseline!$S25*Baseline!$T25+Inputs!$E$9*Baseline!$Z25*Baseline!$AA25)-Inputs!$E$13)+1))))</f>
        <v>#DIV/0!</v>
      </c>
      <c r="F25" s="46" t="e">
        <f>IF((Baseline!E25*Baseline!C25*Baseline!F25*Inputs!$E$6+Baseline!L25*Baseline!M25*Inputs!$E$7*Baseline!C25+Baseline!T25*Baseline!S25*Baseline!C25*Inputs!$E$8+Baseline!AA25*Baseline!Z25*Baseline!C25*Inputs!$E$9)/(Inputs!$E$13*E25*C25)&lt;1,(Baseline!E25*Baseline!C25*Baseline!F25*Inputs!$E$6+Baseline!L25*Baseline!M25*Inputs!$E$7*Baseline!C25+Baseline!T25*Baseline!S25*Baseline!C25*Inputs!$E$8+Baseline!AA25*Baseline!Z25*Baseline!C25*Inputs!$E$9)/(Inputs!$E$13*E25*C25),1)</f>
        <v>#DIV/0!</v>
      </c>
      <c r="G25" s="422">
        <f t="shared" si="5"/>
        <v>0</v>
      </c>
      <c r="H25" s="424">
        <f>IFERROR(IF(Inputs!$C$25="No",INDEX('Proposed Efficiency'!$E$29:$N$49,MATCH(Proposed!$B25,'Proposed Efficiency'!$B$29:$B$49),MATCH(ROUND(Proposed!$E25,3),'Proposed Efficiency'!$E$4:$N$4)),INDEX('Proposed Efficiency'!$E$51:$N$51,1,MATCH(ROUND(E25,3),'Proposed Efficiency'!$E$4:$N$4,1))),0)</f>
        <v>0</v>
      </c>
      <c r="I25" s="425">
        <f>IF(D25=1,Inputs!$E$13*E25/(H25-'Radiation Losses'!M24-'Proposed Cycling Losses'!O23),0)</f>
        <v>0</v>
      </c>
      <c r="J25" s="426">
        <f t="shared" si="0"/>
        <v>0</v>
      </c>
      <c r="K25" s="419">
        <f t="shared" si="6"/>
        <v>0</v>
      </c>
      <c r="L25" s="418" t="e">
        <f>IF(Inputs!$C$30="New",IF((1-1/Inputs!$C$34)/(Inputs!$E$7-Inputs!$E$7/Inputs!$C$34)*((Inputs!$E$6*Baseline!$E25*Baseline!$F25+Inputs!$E$7*Baseline!$L25*Baseline!$M25+Inputs!$E$8*Baseline!$S25*Baseline!$T25+Inputs!$E$9*Baseline!$Z25*Baseline!$AA25-Inputs!$E$13*E25*F25)-Inputs!$E$7)+1&lt;0,0,IF(AND((1-1/Inputs!$C$34)/(Inputs!$E$7-Inputs!$E$7/Inputs!$C$34)*((Inputs!$E$6*Baseline!$E25*Baseline!$F25+Inputs!$E$7*Baseline!$L25*Baseline!$M25+Inputs!$E$8*Baseline!$S25*Baseline!$T25+Inputs!$E$9*Baseline!$Z25*Baseline!$AA25-Inputs!$E$13*E25*F25)-Inputs!$E$7)+1&lt;1/Inputs!$C$34,(1-1/Inputs!$C$34)/(Inputs!$E$7-Inputs!$E$7/Inputs!$C$34)*((Inputs!$E$6*Baseline!$E25*Baseline!$F25+Inputs!$E$7*Baseline!$L25*Baseline!$M25+Inputs!$E$8*Baseline!$S25*Baseline!$T25+Inputs!$E$9*Baseline!$Z25*Baseline!$AA25-Inputs!$E$13*E25*F25)-Inputs!$E$7)+1&gt;0),1/Inputs!$C$34,IF((1-1/Inputs!$C$34)/(Inputs!$E$7-Inputs!$E$7/Inputs!$C$34)*((Inputs!$E$6*Baseline!$E25*Baseline!$F25+Inputs!$E$7*Baseline!$L25*Baseline!$M25+Inputs!$E$8*Baseline!$S25*Baseline!$T25+Inputs!$E$9*Baseline!$Z25*Baseline!$AA25-Inputs!$E$13*E25*F25)-Inputs!$E$7)+1&gt;=1,1,(1-1/Inputs!$C$34)/(Inputs!$E$14-Inputs!$E$14/Inputs!$C$34)*((Inputs!$E$6*Baseline!$E25*Baseline!$F25+Inputs!$E$7*Baseline!$L25*Baseline!$M25+Inputs!$E$8*Baseline!$S25*Baseline!$T25+Inputs!$E$9*Baseline!$Z25*Baseline!$AA25-Inputs!$E$13*E25*F25)-Inputs!$E$14)+1))),IF((1-1/Inputs!$C$21)/(Inputs!$E$7-Inputs!$E$7/Inputs!$C$21)*((Inputs!$E$6*Baseline!$E25*Baseline!$F25+Inputs!$E$7*Baseline!$L25*Baseline!$M25+Inputs!$E$8*Baseline!$S25*Baseline!$T25+Inputs!$E$9*Baseline!$Z25*Baseline!$AA25-Inputs!$E$13*E25*F25)-Inputs!$E$7)+1&lt;0,0,IF(AND((1-1/Inputs!$C$21)/(Inputs!$E$7-Inputs!$E$7/Inputs!$C$21)*((Inputs!$E$6*Baseline!$E25*Baseline!$F25+Inputs!$E$7*Baseline!$L25*Baseline!$M25+Inputs!$E$8*Baseline!$S25*Baseline!$T25+Inputs!$E$9*Baseline!$Z25*Baseline!$AA25-Inputs!$E$13*E25*F25)-Inputs!$E$7)+1&lt;1/Inputs!$C$21,(1-1/Inputs!$C$21)/(Inputs!$E$14-Inputs!$E$14/Inputs!$C$21)*((Inputs!$E$6*Baseline!$E25*Baseline!$F25+Inputs!$E$7*Baseline!$L25*Baseline!$M25+Inputs!$E$8*Baseline!$S25*Baseline!$T25+Inputs!$E$9*Baseline!$Z25*Baseline!$AA25-Inputs!$E$13*E25*F25)-Inputs!$E$14)+1&gt;0),1/Inputs!$C$21,IF((1-1/Inputs!$C$21)/(Inputs!$E$7-Inputs!$E$7/Inputs!$C$21)*((Inputs!$E$6*Baseline!$E25*Baseline!$F25+Inputs!$E$7*Baseline!$L25*Baseline!$M25+Inputs!$E$8*Baseline!$S25*Baseline!$T25+Inputs!$E$9*Baseline!$Z25*Baseline!$AA25-Inputs!$E$13*E25*F25)-Inputs!$E$7)+1&gt;=1,1,(1-1/Inputs!$C$21)/(Inputs!$E$14-Inputs!$E$14/Inputs!$C$21)*((Inputs!$E$6*Baseline!$E25*Baseline!$F25+Inputs!$E$7*Baseline!$L25*Baseline!$M25+Inputs!$E$8*Baseline!$S25*Baseline!$T25+Inputs!$E$9*Baseline!$Z25*Baseline!$AA25-Inputs!$E$13*E25*F25)-Inputs!$E$14)+1))))</f>
        <v>#DIV/0!</v>
      </c>
      <c r="M25" s="46">
        <f>IFERROR(IF(((Baseline!E25*Baseline!C25*Baseline!F25*Inputs!$E$13+Baseline!L25*Baseline!M25*Inputs!$E$14*Baseline!C25+Baseline!T25*Baseline!S25*Baseline!C25*Inputs!$E$15+Baseline!AA25*Baseline!Z25*Baseline!C25*Inputs!$E$16)-Inputs!$E$13*E25*C25*F25)/(Inputs!$E$13*L25*C25)&lt;1,((Baseline!E25*Baseline!C25*Baseline!F25*Inputs!$E$13+Baseline!L25*Baseline!M25*Inputs!$E$14*Baseline!C25+Baseline!T25*Baseline!S25*Baseline!C25*Inputs!$E$15+Baseline!AA25*Baseline!Z25*Baseline!C25*Inputs!$E$16)-Inputs!$E$14*E25*C25*F25)/(Inputs!$E$13*L25*C25),1),0)</f>
        <v>0</v>
      </c>
      <c r="N25" s="422">
        <f t="shared" si="7"/>
        <v>0</v>
      </c>
      <c r="O25" s="424">
        <f>IFERROR(IF(Inputs!$C$26="No",INDEX('Proposed Efficiency'!$S$29:$AB$49,MATCH(Proposed!$B25,'Proposed Efficiency'!$B$29:$B$49),MATCH(ROUND(Proposed!$L25,3),'Proposed Efficiency'!$S$4:$AB$4)),INDEX('Proposed Efficiency'!$S$51:$AB$51,1,MATCH(ROUND(L25,3),'Proposed Efficiency'!$S$4:$AB$4))),0)</f>
        <v>0</v>
      </c>
      <c r="P25" s="425">
        <f>IF(K25=1,Inputs!$E$14*L25/(O25-'Radiation Losses'!O24-'Proposed Cycling Losses'!W23),0)</f>
        <v>0</v>
      </c>
      <c r="Q25" s="426">
        <f t="shared" si="1"/>
        <v>0</v>
      </c>
      <c r="R25" s="419">
        <f t="shared" si="8"/>
        <v>0</v>
      </c>
      <c r="S25" s="418" t="e">
        <f>IF(Inputs!$C$31="New",IF((1-1/Inputs!$C$35)/(Inputs!$E$8-Inputs!$E$8/Inputs!$C$35)*((Inputs!$E$6*Baseline!$E25*Baseline!$F25+Inputs!$E$7*Baseline!$L25*Baseline!$M25+Inputs!$E$8*Baseline!$S25*Baseline!$T25+Inputs!$E$9*Baseline!$Z25*Baseline!$AA25-Inputs!$E$13*E25*F25-Inputs!$E$14*L25*M25)-Inputs!$E$8)+1&lt;0,0,IF(AND((1-1/Inputs!$C$35)/(Inputs!$E$8-Inputs!$E$8/Inputs!$C$35)*((Inputs!$E$6*Baseline!$E25*Baseline!$F25+Inputs!$E$7*Baseline!$L25*Baseline!$M25+Inputs!$E$8*Baseline!$S25*Baseline!$T25+Inputs!$E$9*Baseline!$Z25*Baseline!$AA25-Inputs!$E$13*E25*F25-Inputs!$E$14*L25*M25)-Inputs!$E$8)+1&lt;1/Inputs!$C$35,(1-1/Inputs!$C$35)/(Inputs!$E$8-Inputs!$E$8/Inputs!$C$35)*((Inputs!$E$6*Baseline!$E25*Baseline!$F25+Inputs!$E$7*Baseline!$L25*Baseline!$M25+Inputs!$E$8*Baseline!$S25*Baseline!$T25+Inputs!$E$9*Baseline!$Z25*Baseline!$AA25-Inputs!$E$13*E25*F25-Inputs!$E$14*L25*M25)-Inputs!$E$7)+1&gt;0),1/Inputs!$C$35,IF((1-1/Inputs!$C$35)/(Inputs!$E$8-Inputs!$E$8/Inputs!$C$35)*((Inputs!$E$6*Baseline!$E25*Baseline!$F25+Inputs!$E$7*Baseline!$L25*Baseline!$M25+Inputs!$E$8*Baseline!$S25*Baseline!$T25+Inputs!$E$9*Baseline!$Z25*Baseline!$AA25-Inputs!$E$13*E25*F25-Inputs!$E$14*L25*M25)-Inputs!$E$8)+1&gt;=1,1,(1-1/Inputs!$C$35)/(Inputs!$E$15-Inputs!$E$15/Inputs!$C$35)*((Inputs!$E$6*Baseline!$E25*Baseline!$F25+Inputs!$E$7*Baseline!$L25*Baseline!$M25+Inputs!$E$8*Baseline!$S25*Baseline!$T25+Inputs!$E$9*Baseline!$Z25*Baseline!$AA25-Inputs!$E$13*E25*F25-Inputs!$E$14*L25*M25)-Inputs!$E$15)+1))),IF((1-1/Inputs!$C$22)/(Inputs!$E$8-Inputs!$E$8/Inputs!$C$22)*((Inputs!$E$6*Baseline!$E25*Baseline!$F25+Inputs!$E$7*Baseline!$L25*Baseline!$M25+Inputs!$E$8*Baseline!$S25*Baseline!$T25+Inputs!$E$9*Baseline!$Z25*Baseline!$AA25-Inputs!$E$13*E25*F25-Inputs!$E$14*L25*M25)-Inputs!$E$8)+1&lt;0,0,IF(AND((1-1/Inputs!$C$22)/(Inputs!$E$8-Inputs!$E$8/Inputs!$C$22)*((Inputs!$E$6*Baseline!$E25*Baseline!$F25+Inputs!$E$7*Baseline!$L25*Baseline!$M25+Inputs!$E$8*Baseline!$S25*Baseline!$T25+Inputs!$E$9*Baseline!$Z25*Baseline!$AA25-Inputs!$E$13*E25*F25-Inputs!$E$14*L25*M25)-Inputs!$E$8)+1&lt;1/Inputs!$C$22,(1-1/Inputs!$C$22)/(Inputs!$E$15-Inputs!$E$15/Inputs!$C$22)*((Inputs!$E$6*Baseline!$E25*Baseline!$F25+Inputs!$E$7*Baseline!$L25*Baseline!$M25+Inputs!$E$8*Baseline!$S25*Baseline!$T25+Inputs!$E$9*Baseline!$Z25*Baseline!$AA25-Inputs!$E$13*E25*F25-Inputs!$E$14*L25*M25)-Inputs!$E$15)+1&gt;0),1/Inputs!$C$22,IF((1-1/Inputs!$C$22)/(Inputs!$E$8-Inputs!$E$8/Inputs!$C$22)*((Inputs!$E$6*Baseline!$E25*Baseline!$F25+Inputs!$E$7*Baseline!$L25*Baseline!$M25+Inputs!$E$8*Baseline!$S25*Baseline!$T25+Inputs!$E$9*Baseline!$Z25*Baseline!$AA25-Inputs!$E$13*E25*F25-Inputs!$E$14*L25*M25)-Inputs!$E$8)+1&gt;=1,1,(1-1/Inputs!$C$22)/(Inputs!$E$15-Inputs!$E$15/Inputs!$C$22)*((Inputs!$E$6*Baseline!$E25*Baseline!$F25+Inputs!$E$7*Baseline!$L25*Baseline!$M25+Inputs!$E$8*Baseline!$S25*Baseline!$T25+Inputs!$E$9*Baseline!$Z25*Baseline!$AA25-Inputs!$E$13*E25*F25-Inputs!$E$14*L25*M25)-Inputs!$E$15)+1))))</f>
        <v>#DIV/0!</v>
      </c>
      <c r="T25" s="46">
        <f>IFERROR(IF(((Baseline!E25*Baseline!C25*Baseline!F25*Inputs!$E$13+Baseline!L25*Baseline!M25*Inputs!$E$14*Baseline!C25+Baseline!T25*Baseline!S25*Baseline!C25*Inputs!$E$15+Baseline!AA25*Baseline!Z25*Baseline!C25*Inputs!$E$16)-Inputs!$E$13*E25*C25*F25-Inputs!$E$14*L25*M25*C25)/(Inputs!$E$15*S25*C25)&lt;1,((Baseline!E25*Baseline!C25*Baseline!F25*Inputs!$E$13+Baseline!L25*Baseline!M25*Inputs!$E$14*Baseline!C25+Baseline!T25*Baseline!S25*Baseline!C25*Inputs!$E$15+Baseline!AA25*Baseline!Z25*Baseline!C25*Inputs!$E$16)-Inputs!$E$13*E25*C25*F25-Inputs!$E$14*L25*M25*C25)/(Inputs!$E$15*S25*C25),1),0)</f>
        <v>0</v>
      </c>
      <c r="U25" s="429">
        <f t="shared" si="9"/>
        <v>0</v>
      </c>
      <c r="V25" s="424">
        <f>IFERROR(IF(Inputs!$C$27="No",INDEX('Proposed Efficiency'!$AG$29:$AP$49,MATCH(B25,'Proposed Efficiency'!$B$29:$B$49),MATCH(ROUND(S25,3),'Proposed Efficiency'!$AG$4:$AI$4)),INDEX('Proposed Efficiency'!$AG$51:$AP$51,1,MATCH(ROUND(S25,3),'Proposed Efficiency'!$AG$4:$AP$4))),0)</f>
        <v>0</v>
      </c>
      <c r="W25" s="425">
        <f>IF(R25=1,Inputs!$E$15*S25/(V25-'Radiation Losses'!Q24-'Proposed Cycling Losses'!AE23),0)</f>
        <v>0</v>
      </c>
      <c r="X25" s="430">
        <f t="shared" si="2"/>
        <v>0</v>
      </c>
      <c r="Y25" s="419">
        <f t="shared" si="10"/>
        <v>0</v>
      </c>
      <c r="Z25" s="432" t="e">
        <f>IF(Inputs!$C$32="New",IF((1-1/Inputs!$C$34)/(Inputs!$E$7-Inputs!$E$7/Inputs!$C$34)*((Inputs!$E$6*Baseline!$E25*Baseline!$F25+Inputs!$E$7*Baseline!$L25*Baseline!$M25+Inputs!$E$8*Baseline!$S25*Baseline!$T25+Inputs!$E$9*Baseline!$Z25*Baseline!$AA25-Inputs!$E$13*E25*F25-Inputs!$E$14*L25*M25-Inputs!$E$15*S25*T25)-Inputs!$E$7)+1&lt;0,0,IF(AND((1-1/Inputs!$C$34)/(Inputs!$E$7-Inputs!$E$7/Inputs!$C$34)*((Inputs!$E$6*Baseline!$E25*Baseline!$F25+Inputs!$E$7*Baseline!$L25*Baseline!$M25+Inputs!$E$8*Baseline!$S25*Baseline!$T25+Inputs!$E$9*Baseline!$Z25*Baseline!$AA25-Inputs!$E$13*E25*F25-Inputs!$E$14*L25*M25-Inputs!$E$15*S25*T25)-Inputs!$E$7)+1&lt;1/Inputs!$C$34,(1-1/Inputs!$C$34)/(Inputs!$E$7-Inputs!$E$7/Inputs!$C$34)*((Inputs!$E$6*Baseline!$E25*Baseline!$F25+Inputs!$E$7*Baseline!$L25*Baseline!$M25+Inputs!$E$8*Baseline!$S25*Baseline!$T25+Inputs!$E$9*Baseline!$Z25*Baseline!$AA25-Inputs!$E$13*E25*F25-Inputs!$E$14*L25*M25-Inputs!$E$15*S25*T25)-Inputs!$E$7)+1&gt;0),1/Inputs!$C$34,IF((1-1/Inputs!$C$34)/(Inputs!$E$7-Inputs!$E$7/Inputs!$C$34)*((Inputs!$E$6*Baseline!$E25*Baseline!$F25+Inputs!$E$7*Baseline!$L25*Baseline!$M25+Inputs!$E$8*Baseline!$S25*Baseline!$T25+Inputs!$E$9*Baseline!$Z25*Baseline!$AA25-Inputs!$E$13*E25*F25-Inputs!$E$14*L25*M25-Inputs!$E$15*S25*T25)-Inputs!$E$7)+1&gt;=1,1,(1-1/Inputs!$C$34)/(Inputs!$E$16-Inputs!$E$16/Inputs!$C$34)*((Inputs!$E$6*Baseline!$E25*Baseline!$F25+Inputs!$E$7*Baseline!$L25*Baseline!$M25+Inputs!$E$8*Baseline!$S25*Baseline!$T25+Inputs!$E$9*Baseline!$Z25*Baseline!$AA25-Inputs!$E$13*E25*F25-Inputs!$E$14*L25*M25-Inputs!$E$15*S25*T25)-Inputs!$E$16)+1))),IF((1-1/Inputs!$C$23)/(Inputs!$E$7-Inputs!$E$7/Inputs!$C$23)*((Inputs!$E$6*Baseline!$E25*Baseline!$F25+Inputs!$E$7*Baseline!$L25*Baseline!$M25+Inputs!$E$8*Baseline!$S25*Baseline!$T25+Inputs!$E$9*Baseline!$Z25*Baseline!$AA25-Inputs!$E$13*E25*F25-Inputs!$E$14*L25*M25-Inputs!$E$15*S25*T25)-Inputs!$E$7)+1&lt;0,0,IF(AND((1-1/Inputs!$C$23)/(Inputs!$E$7-Inputs!$E$7/Inputs!$C$23)*((Inputs!$E$6*Baseline!$E25*Baseline!$F25+Inputs!$E$7*Baseline!$L25*Baseline!$M25+Inputs!$E$8*Baseline!$S25*Baseline!$T25+Inputs!$E$9*Baseline!$Z25*Baseline!$AA25-Inputs!$E$13*E25*F25-Inputs!$E$14*L25*M25-Inputs!$E$15*S25*T25)-Inputs!$E$7)+1&lt;1/Inputs!$C$23,(1-1/Inputs!$C$23)/(Inputs!$E$16-Inputs!$E$16/Inputs!$C$23)*((Inputs!$E$6*Baseline!$E25*Baseline!$F25+Inputs!$E$7*Baseline!$L25*Baseline!$M25+Inputs!$E$8*Baseline!$S25*Baseline!$T25+Inputs!$E$9*Baseline!$Z25*Baseline!$AA25-Inputs!$E$13*E25*F25-Inputs!$E$14*L25*M25-Inputs!$E$15*S25*T25)-Inputs!$E$16)+1&gt;0),1/Inputs!$C$23,IF((1-1/Inputs!$C$23)/(Inputs!$E$7-Inputs!$E$7/Inputs!$C$23)*((Inputs!$E$6*Baseline!$E25*Baseline!$F25+Inputs!$E$7*Baseline!$L25*Baseline!$M25+Inputs!$E$8*Baseline!$S25*Baseline!$T25+Inputs!$E$9*Baseline!$Z25*Baseline!$AA25-Inputs!$E$13*E25*F25-Inputs!$E$14*L25*M25-Inputs!$E$15*S25*T25)-Inputs!$E$7)+1&gt;=1,1,(1-1/Inputs!$C$23)/(Inputs!$E$16-Inputs!$E$16/Inputs!$C$23)*((Inputs!$E$6*Baseline!$E25*Baseline!$F25+Inputs!$E$7*Baseline!$L25*Baseline!$M25+Inputs!$E$8*Baseline!$S25*Baseline!$T25+Inputs!$E$9*Baseline!$Z25*Baseline!$AA25-Inputs!$E$13*E25*F25-Inputs!$E$14*L25*M25-Inputs!$E$15*S25*T25)-Inputs!$E$16)+1))))</f>
        <v>#DIV/0!</v>
      </c>
      <c r="AA25" s="46">
        <f>IFERROR(IF(((Baseline!E25*Baseline!C25*Baseline!F25*Inputs!$E$13+Baseline!L25*Baseline!M25*Inputs!$E$14*Baseline!C25+Baseline!T25*Baseline!S25*Baseline!C25*Inputs!$E$15+Baseline!AA25*Baseline!Z25*Baseline!C25*Inputs!$E$16)-Inputs!$E$13*E25*C25*F25-Inputs!$E$14*L25*M25*C25-Inputs!$E$15*T25*S25*C25)/(Inputs!$E$16*Z25*C25)&lt;1,((Baseline!E25*Baseline!C25*Baseline!F25*Inputs!$E$13+Baseline!L25*Baseline!M25*Inputs!$E$14*Baseline!C25+Baseline!T25*Baseline!S25*Baseline!C25*Inputs!$E$15+Baseline!AA25*Baseline!Z25*Baseline!C25*Inputs!$E$16)-Inputs!$E$13*E25*C25*F25-Inputs!$E$14*L25*M25*C25-Inputs!$E$15*T25*S25*C25)/(Inputs!$E$16*Z25*C25),1),0)</f>
        <v>0</v>
      </c>
      <c r="AB25" s="429">
        <f t="shared" si="11"/>
        <v>0</v>
      </c>
      <c r="AC25" s="424">
        <f>IFERROR(IF(Inputs!$C$28="No",INDEX('Proposed Efficiency'!$AU$29:$BD$49,MATCH(Proposed!$B25,'Proposed Efficiency'!$B$29:$B$49),MATCH(ROUND(Proposed!$Z25,3),'Proposed Efficiency'!$AU$4:$BD$4)),INDEX('Proposed Efficiency'!$AU$51:$BD$51,1,MATCH(ROUND(Z25,3),'Proposed Efficiency'!$AU$4:$BD$4))),0)</f>
        <v>0</v>
      </c>
      <c r="AD25" s="425">
        <f>IF(Y25=1,Inputs!$E$15*Z25/(AC25-'Radiation Losses'!S24-'Proposed Cycling Losses'!AM23),0)</f>
        <v>0</v>
      </c>
      <c r="AE25" s="430">
        <f t="shared" si="3"/>
        <v>0</v>
      </c>
    </row>
    <row r="26" spans="1:31">
      <c r="A26" s="441"/>
      <c r="B26" s="548">
        <v>85</v>
      </c>
      <c r="C26" s="81">
        <v>160</v>
      </c>
      <c r="D26" s="419">
        <f t="shared" si="4"/>
        <v>0</v>
      </c>
      <c r="E26" s="418" t="e">
        <f>IF(Inputs!$C$29="New",IF((1-1/Inputs!$C$33)/(Inputs!$E$6-Inputs!$E$6/Inputs!$C$33)*((Inputs!$E$6*Baseline!$E26*Baseline!$F26+Inputs!$E$7*Baseline!$L26*Baseline!$M26+Inputs!$E$8*Baseline!$S26*Baseline!$T26+Inputs!$E$9*Baseline!$Z26*Baseline!$AA26)-Inputs!$E$6)+1&gt;=1,1,IF((1-1/Inputs!$C$33)/(Inputs!$E$6-Inputs!$E$6/Inputs!$C$33)*((Inputs!$E$6*Baseline!$E26*Baseline!$F26+Inputs!$E$7*Baseline!$L26*Baseline!$M26+Inputs!$E$8*Baseline!$S26*Baseline!$T26+Inputs!$E$9*Baseline!$Z26*Baseline!$AA26)-Inputs!$E$6)+1&lt;0,0,IF(AND((1-1/Inputs!$C$33)/(Inputs!$E$6-Inputs!$E$6/Inputs!$C$33)*((Inputs!$E$6*Baseline!$E26*Baseline!$F26+Inputs!$E$7*Baseline!$L26*Baseline!$M26+Inputs!$E$8*Baseline!$S26*Baseline!$T26+Inputs!$E$9*Baseline!$Z26*Baseline!$AA26)-Inputs!$E$6)+1&lt;1/Inputs!$C$33,(1-1/Inputs!$C$33)/(Inputs!$E$6-Inputs!$E$6/Inputs!$C$33)*((Inputs!$E$6*Baseline!$E26*Baseline!$F26+Inputs!$E$7*Baseline!$L26*Baseline!$M26+Inputs!$E$8*Baseline!$S26*Baseline!$T26+Inputs!$E$9*Baseline!$Z26*Baseline!$AA26)-Inputs!$E$6)+1&gt;0),1/Inputs!$C$33,(1-1/Inputs!$C$33)/(Inputs!$E$13-Inputs!$E$13/Inputs!$C$33)*((Inputs!$E$6*Baseline!$E26*Baseline!$F26+Inputs!$E$7*Baseline!$L26*Baseline!$M26+Inputs!$E$8*Baseline!$S26*Baseline!$T26+Inputs!$E$9*Baseline!$Z26*Baseline!$AA26)-Inputs!$E$13)+1))),IF((1-1/Inputs!$C$33)/(Inputs!$E$6-Inputs!$E$6/Inputs!$C$33)*((Inputs!$E$6*Baseline!$E26*Baseline!$F26+Inputs!$E$7*Baseline!$L26*Baseline!$M26+Inputs!$E$8*Baseline!$S26*Baseline!$T26+Inputs!$E$9*Baseline!$Z26*Baseline!$AA26)-Inputs!$E$6)+1&gt;=1,1,IF((1-1/Inputs!$C$33)/(Inputs!$E$6-Inputs!$E$6/Inputs!$C$33)*((Inputs!$E$6*Baseline!$E26*Baseline!$F26+Inputs!$E$7*Baseline!$L26*Baseline!$M26+Inputs!$E$8*Baseline!$S26*Baseline!$T26+Inputs!$E$9*Baseline!$Z26*Baseline!$AA26)-Inputs!$E$6)+1&lt;0,0,IF(AND((1-1/Inputs!$C$33)/(Inputs!$E$6-Inputs!$E$6/Inputs!$C$33)*((Inputs!$E$6*Baseline!$E26*Baseline!$F26+Inputs!$E$7*Baseline!$L26*Baseline!$M26+Inputs!$E$8*Baseline!$S26*Baseline!$T26+Inputs!$E$9*Baseline!$Z26*Baseline!$AA26)-Inputs!$E$6)+1&lt;1/Inputs!$C$33,(1-1/Inputs!$C$33)/(Inputs!$E$6-Inputs!$E$6/Inputs!$C$33)*((Inputs!$E$6*Baseline!$E26*Baseline!$F26+Inputs!$E$7*Baseline!$L26*Baseline!$M26+Inputs!$E$8*Baseline!$S26*Baseline!$T26+Inputs!$E$9*Baseline!$Z26*Baseline!$AA26)-Inputs!$E$6)+1&gt;0),1/Inputs!$C$33,(1-1/Inputs!$C$33)/(Inputs!$E$13-Inputs!$E$13/Inputs!$C$33)*((Inputs!$E$6*Baseline!$E26*Baseline!$F26+Inputs!$E$7*Baseline!$L26*Baseline!$M26+Inputs!$E$8*Baseline!$S26*Baseline!$T26+Inputs!$E$9*Baseline!$Z26*Baseline!$AA26)-Inputs!$E$13)+1))))</f>
        <v>#DIV/0!</v>
      </c>
      <c r="F26" s="46" t="e">
        <f>IF((Baseline!E26*Baseline!C26*Baseline!F26*Inputs!$E$6+Baseline!L26*Baseline!M26*Inputs!$E$7*Baseline!C26+Baseline!T26*Baseline!S26*Baseline!C26*Inputs!$E$8+Baseline!AA26*Baseline!Z26*Baseline!C26*Inputs!$E$9)/(Inputs!$E$13*E26*C26)&lt;1,(Baseline!E26*Baseline!C26*Baseline!F26*Inputs!$E$6+Baseline!L26*Baseline!M26*Inputs!$E$7*Baseline!C26+Baseline!T26*Baseline!S26*Baseline!C26*Inputs!$E$8+Baseline!AA26*Baseline!Z26*Baseline!C26*Inputs!$E$9)/(Inputs!$E$13*E26*C26),1)</f>
        <v>#DIV/0!</v>
      </c>
      <c r="G26" s="422">
        <f t="shared" si="5"/>
        <v>0</v>
      </c>
      <c r="H26" s="424">
        <f>IFERROR(IF(Inputs!$C$25="No",INDEX('Proposed Efficiency'!$E$29:$N$49,MATCH(Proposed!$B26,'Proposed Efficiency'!$B$29:$B$49),MATCH(ROUND(Proposed!$E26,3),'Proposed Efficiency'!$E$4:$N$4)),INDEX('Proposed Efficiency'!$E$51:$N$51,1,MATCH(ROUND(E26,3),'Proposed Efficiency'!$E$4:$N$4,1))),0)</f>
        <v>0</v>
      </c>
      <c r="I26" s="425">
        <f>IF(D26=1,Inputs!$E$13*E26/(H26-'Radiation Losses'!M25-'Proposed Cycling Losses'!O24),0)</f>
        <v>0</v>
      </c>
      <c r="J26" s="426">
        <f t="shared" si="0"/>
        <v>0</v>
      </c>
      <c r="K26" s="419">
        <f t="shared" si="6"/>
        <v>0</v>
      </c>
      <c r="L26" s="418" t="e">
        <f>IF(Inputs!$C$30="New",IF((1-1/Inputs!$C$34)/(Inputs!$E$7-Inputs!$E$7/Inputs!$C$34)*((Inputs!$E$6*Baseline!$E26*Baseline!$F26+Inputs!$E$7*Baseline!$L26*Baseline!$M26+Inputs!$E$8*Baseline!$S26*Baseline!$T26+Inputs!$E$9*Baseline!$Z26*Baseline!$AA26-Inputs!$E$13*E26*F26)-Inputs!$E$7)+1&lt;0,0,IF(AND((1-1/Inputs!$C$34)/(Inputs!$E$7-Inputs!$E$7/Inputs!$C$34)*((Inputs!$E$6*Baseline!$E26*Baseline!$F26+Inputs!$E$7*Baseline!$L26*Baseline!$M26+Inputs!$E$8*Baseline!$S26*Baseline!$T26+Inputs!$E$9*Baseline!$Z26*Baseline!$AA26-Inputs!$E$13*E26*F26)-Inputs!$E$7)+1&lt;1/Inputs!$C$34,(1-1/Inputs!$C$34)/(Inputs!$E$7-Inputs!$E$7/Inputs!$C$34)*((Inputs!$E$6*Baseline!$E26*Baseline!$F26+Inputs!$E$7*Baseline!$L26*Baseline!$M26+Inputs!$E$8*Baseline!$S26*Baseline!$T26+Inputs!$E$9*Baseline!$Z26*Baseline!$AA26-Inputs!$E$13*E26*F26)-Inputs!$E$7)+1&gt;0),1/Inputs!$C$34,IF((1-1/Inputs!$C$34)/(Inputs!$E$7-Inputs!$E$7/Inputs!$C$34)*((Inputs!$E$6*Baseline!$E26*Baseline!$F26+Inputs!$E$7*Baseline!$L26*Baseline!$M26+Inputs!$E$8*Baseline!$S26*Baseline!$T26+Inputs!$E$9*Baseline!$Z26*Baseline!$AA26-Inputs!$E$13*E26*F26)-Inputs!$E$7)+1&gt;=1,1,(1-1/Inputs!$C$34)/(Inputs!$E$14-Inputs!$E$14/Inputs!$C$34)*((Inputs!$E$6*Baseline!$E26*Baseline!$F26+Inputs!$E$7*Baseline!$L26*Baseline!$M26+Inputs!$E$8*Baseline!$S26*Baseline!$T26+Inputs!$E$9*Baseline!$Z26*Baseline!$AA26-Inputs!$E$13*E26*F26)-Inputs!$E$14)+1))),IF((1-1/Inputs!$C$21)/(Inputs!$E$7-Inputs!$E$7/Inputs!$C$21)*((Inputs!$E$6*Baseline!$E26*Baseline!$F26+Inputs!$E$7*Baseline!$L26*Baseline!$M26+Inputs!$E$8*Baseline!$S26*Baseline!$T26+Inputs!$E$9*Baseline!$Z26*Baseline!$AA26-Inputs!$E$13*E26*F26)-Inputs!$E$7)+1&lt;0,0,IF(AND((1-1/Inputs!$C$21)/(Inputs!$E$7-Inputs!$E$7/Inputs!$C$21)*((Inputs!$E$6*Baseline!$E26*Baseline!$F26+Inputs!$E$7*Baseline!$L26*Baseline!$M26+Inputs!$E$8*Baseline!$S26*Baseline!$T26+Inputs!$E$9*Baseline!$Z26*Baseline!$AA26-Inputs!$E$13*E26*F26)-Inputs!$E$7)+1&lt;1/Inputs!$C$21,(1-1/Inputs!$C$21)/(Inputs!$E$14-Inputs!$E$14/Inputs!$C$21)*((Inputs!$E$6*Baseline!$E26*Baseline!$F26+Inputs!$E$7*Baseline!$L26*Baseline!$M26+Inputs!$E$8*Baseline!$S26*Baseline!$T26+Inputs!$E$9*Baseline!$Z26*Baseline!$AA26-Inputs!$E$13*E26*F26)-Inputs!$E$14)+1&gt;0),1/Inputs!$C$21,IF((1-1/Inputs!$C$21)/(Inputs!$E$7-Inputs!$E$7/Inputs!$C$21)*((Inputs!$E$6*Baseline!$E26*Baseline!$F26+Inputs!$E$7*Baseline!$L26*Baseline!$M26+Inputs!$E$8*Baseline!$S26*Baseline!$T26+Inputs!$E$9*Baseline!$Z26*Baseline!$AA26-Inputs!$E$13*E26*F26)-Inputs!$E$7)+1&gt;=1,1,(1-1/Inputs!$C$21)/(Inputs!$E$14-Inputs!$E$14/Inputs!$C$21)*((Inputs!$E$6*Baseline!$E26*Baseline!$F26+Inputs!$E$7*Baseline!$L26*Baseline!$M26+Inputs!$E$8*Baseline!$S26*Baseline!$T26+Inputs!$E$9*Baseline!$Z26*Baseline!$AA26-Inputs!$E$13*E26*F26)-Inputs!$E$14)+1))))</f>
        <v>#DIV/0!</v>
      </c>
      <c r="M26" s="46">
        <f>IFERROR(IF(((Baseline!E26*Baseline!C26*Baseline!F26*Inputs!$E$13+Baseline!L26*Baseline!M26*Inputs!$E$14*Baseline!C26+Baseline!T26*Baseline!S26*Baseline!C26*Inputs!$E$15+Baseline!AA26*Baseline!Z26*Baseline!C26*Inputs!$E$16)-Inputs!$E$13*E26*C26*F26)/(Inputs!$E$13*L26*C26)&lt;1,((Baseline!E26*Baseline!C26*Baseline!F26*Inputs!$E$13+Baseline!L26*Baseline!M26*Inputs!$E$14*Baseline!C26+Baseline!T26*Baseline!S26*Baseline!C26*Inputs!$E$15+Baseline!AA26*Baseline!Z26*Baseline!C26*Inputs!$E$16)-Inputs!$E$14*E26*C26*F26)/(Inputs!$E$13*L26*C26),1),0)</f>
        <v>0</v>
      </c>
      <c r="N26" s="422">
        <f t="shared" si="7"/>
        <v>0</v>
      </c>
      <c r="O26" s="424">
        <f>IFERROR(IF(Inputs!$C$26="No",INDEX('Proposed Efficiency'!$S$29:$AB$49,MATCH(Proposed!$B26,'Proposed Efficiency'!$B$29:$B$49),MATCH(ROUND(Proposed!$L26,3),'Proposed Efficiency'!$S$4:$AB$4)),INDEX('Proposed Efficiency'!$S$51:$AB$51,1,MATCH(ROUND(L26,3),'Proposed Efficiency'!$S$4:$AB$4))),0)</f>
        <v>0</v>
      </c>
      <c r="P26" s="425">
        <f>IF(K26=1,Inputs!$E$14*L26/(O26-'Radiation Losses'!O25-'Proposed Cycling Losses'!W24),0)</f>
        <v>0</v>
      </c>
      <c r="Q26" s="426">
        <f t="shared" si="1"/>
        <v>0</v>
      </c>
      <c r="R26" s="419">
        <f t="shared" si="8"/>
        <v>0</v>
      </c>
      <c r="S26" s="418" t="e">
        <f>IF(Inputs!$C$31="New",IF((1-1/Inputs!$C$35)/(Inputs!$E$8-Inputs!$E$8/Inputs!$C$35)*((Inputs!$E$6*Baseline!$E26*Baseline!$F26+Inputs!$E$7*Baseline!$L26*Baseline!$M26+Inputs!$E$8*Baseline!$S26*Baseline!$T26+Inputs!$E$9*Baseline!$Z26*Baseline!$AA26-Inputs!$E$13*E26*F26-Inputs!$E$14*L26*M26)-Inputs!$E$8)+1&lt;0,0,IF(AND((1-1/Inputs!$C$35)/(Inputs!$E$8-Inputs!$E$8/Inputs!$C$35)*((Inputs!$E$6*Baseline!$E26*Baseline!$F26+Inputs!$E$7*Baseline!$L26*Baseline!$M26+Inputs!$E$8*Baseline!$S26*Baseline!$T26+Inputs!$E$9*Baseline!$Z26*Baseline!$AA26-Inputs!$E$13*E26*F26-Inputs!$E$14*L26*M26)-Inputs!$E$8)+1&lt;1/Inputs!$C$35,(1-1/Inputs!$C$35)/(Inputs!$E$8-Inputs!$E$8/Inputs!$C$35)*((Inputs!$E$6*Baseline!$E26*Baseline!$F26+Inputs!$E$7*Baseline!$L26*Baseline!$M26+Inputs!$E$8*Baseline!$S26*Baseline!$T26+Inputs!$E$9*Baseline!$Z26*Baseline!$AA26-Inputs!$E$13*E26*F26-Inputs!$E$14*L26*M26)-Inputs!$E$7)+1&gt;0),1/Inputs!$C$35,IF((1-1/Inputs!$C$35)/(Inputs!$E$8-Inputs!$E$8/Inputs!$C$35)*((Inputs!$E$6*Baseline!$E26*Baseline!$F26+Inputs!$E$7*Baseline!$L26*Baseline!$M26+Inputs!$E$8*Baseline!$S26*Baseline!$T26+Inputs!$E$9*Baseline!$Z26*Baseline!$AA26-Inputs!$E$13*E26*F26-Inputs!$E$14*L26*M26)-Inputs!$E$8)+1&gt;=1,1,(1-1/Inputs!$C$35)/(Inputs!$E$15-Inputs!$E$15/Inputs!$C$35)*((Inputs!$E$6*Baseline!$E26*Baseline!$F26+Inputs!$E$7*Baseline!$L26*Baseline!$M26+Inputs!$E$8*Baseline!$S26*Baseline!$T26+Inputs!$E$9*Baseline!$Z26*Baseline!$AA26-Inputs!$E$13*E26*F26-Inputs!$E$14*L26*M26)-Inputs!$E$15)+1))),IF((1-1/Inputs!$C$22)/(Inputs!$E$8-Inputs!$E$8/Inputs!$C$22)*((Inputs!$E$6*Baseline!$E26*Baseline!$F26+Inputs!$E$7*Baseline!$L26*Baseline!$M26+Inputs!$E$8*Baseline!$S26*Baseline!$T26+Inputs!$E$9*Baseline!$Z26*Baseline!$AA26-Inputs!$E$13*E26*F26-Inputs!$E$14*L26*M26)-Inputs!$E$8)+1&lt;0,0,IF(AND((1-1/Inputs!$C$22)/(Inputs!$E$8-Inputs!$E$8/Inputs!$C$22)*((Inputs!$E$6*Baseline!$E26*Baseline!$F26+Inputs!$E$7*Baseline!$L26*Baseline!$M26+Inputs!$E$8*Baseline!$S26*Baseline!$T26+Inputs!$E$9*Baseline!$Z26*Baseline!$AA26-Inputs!$E$13*E26*F26-Inputs!$E$14*L26*M26)-Inputs!$E$8)+1&lt;1/Inputs!$C$22,(1-1/Inputs!$C$22)/(Inputs!$E$15-Inputs!$E$15/Inputs!$C$22)*((Inputs!$E$6*Baseline!$E26*Baseline!$F26+Inputs!$E$7*Baseline!$L26*Baseline!$M26+Inputs!$E$8*Baseline!$S26*Baseline!$T26+Inputs!$E$9*Baseline!$Z26*Baseline!$AA26-Inputs!$E$13*E26*F26-Inputs!$E$14*L26*M26)-Inputs!$E$15)+1&gt;0),1/Inputs!$C$22,IF((1-1/Inputs!$C$22)/(Inputs!$E$8-Inputs!$E$8/Inputs!$C$22)*((Inputs!$E$6*Baseline!$E26*Baseline!$F26+Inputs!$E$7*Baseline!$L26*Baseline!$M26+Inputs!$E$8*Baseline!$S26*Baseline!$T26+Inputs!$E$9*Baseline!$Z26*Baseline!$AA26-Inputs!$E$13*E26*F26-Inputs!$E$14*L26*M26)-Inputs!$E$8)+1&gt;=1,1,(1-1/Inputs!$C$22)/(Inputs!$E$15-Inputs!$E$15/Inputs!$C$22)*((Inputs!$E$6*Baseline!$E26*Baseline!$F26+Inputs!$E$7*Baseline!$L26*Baseline!$M26+Inputs!$E$8*Baseline!$S26*Baseline!$T26+Inputs!$E$9*Baseline!$Z26*Baseline!$AA26-Inputs!$E$13*E26*F26-Inputs!$E$14*L26*M26)-Inputs!$E$15)+1))))</f>
        <v>#DIV/0!</v>
      </c>
      <c r="T26" s="46">
        <f>IFERROR(IF(((Baseline!E26*Baseline!C26*Baseline!F26*Inputs!$E$13+Baseline!L26*Baseline!M26*Inputs!$E$14*Baseline!C26+Baseline!T26*Baseline!S26*Baseline!C26*Inputs!$E$15+Baseline!AA26*Baseline!Z26*Baseline!C26*Inputs!$E$16)-Inputs!$E$13*E26*C26*F26-Inputs!$E$14*L26*M26*C26)/(Inputs!$E$15*S26*C26)&lt;1,((Baseline!E26*Baseline!C26*Baseline!F26*Inputs!$E$13+Baseline!L26*Baseline!M26*Inputs!$E$14*Baseline!C26+Baseline!T26*Baseline!S26*Baseline!C26*Inputs!$E$15+Baseline!AA26*Baseline!Z26*Baseline!C26*Inputs!$E$16)-Inputs!$E$13*E26*C26*F26-Inputs!$E$14*L26*M26*C26)/(Inputs!$E$15*S26*C26),1),0)</f>
        <v>0</v>
      </c>
      <c r="U26" s="429">
        <f t="shared" si="9"/>
        <v>0</v>
      </c>
      <c r="V26" s="424">
        <f>IFERROR(IF(Inputs!$C$27="No",INDEX('Proposed Efficiency'!$AG$29:$AP$49,MATCH(B26,'Proposed Efficiency'!$B$29:$B$49),MATCH(ROUND(S26,3),'Proposed Efficiency'!$AG$4:$AI$4)),INDEX('Proposed Efficiency'!$AG$51:$AP$51,1,MATCH(ROUND(S26,3),'Proposed Efficiency'!$AG$4:$AP$4))),0)</f>
        <v>0</v>
      </c>
      <c r="W26" s="425">
        <f>IF(R26=1,Inputs!$E$15*S26/(V26-'Radiation Losses'!Q25-'Proposed Cycling Losses'!AE24),0)</f>
        <v>0</v>
      </c>
      <c r="X26" s="430">
        <f t="shared" si="2"/>
        <v>0</v>
      </c>
      <c r="Y26" s="419">
        <f t="shared" si="10"/>
        <v>0</v>
      </c>
      <c r="Z26" s="432" t="e">
        <f>IF(Inputs!$C$32="New",IF((1-1/Inputs!$C$34)/(Inputs!$E$7-Inputs!$E$7/Inputs!$C$34)*((Inputs!$E$6*Baseline!$E26*Baseline!$F26+Inputs!$E$7*Baseline!$L26*Baseline!$M26+Inputs!$E$8*Baseline!$S26*Baseline!$T26+Inputs!$E$9*Baseline!$Z26*Baseline!$AA26-Inputs!$E$13*E26*F26-Inputs!$E$14*L26*M26-Inputs!$E$15*S26*T26)-Inputs!$E$7)+1&lt;0,0,IF(AND((1-1/Inputs!$C$34)/(Inputs!$E$7-Inputs!$E$7/Inputs!$C$34)*((Inputs!$E$6*Baseline!$E26*Baseline!$F26+Inputs!$E$7*Baseline!$L26*Baseline!$M26+Inputs!$E$8*Baseline!$S26*Baseline!$T26+Inputs!$E$9*Baseline!$Z26*Baseline!$AA26-Inputs!$E$13*E26*F26-Inputs!$E$14*L26*M26-Inputs!$E$15*S26*T26)-Inputs!$E$7)+1&lt;1/Inputs!$C$34,(1-1/Inputs!$C$34)/(Inputs!$E$7-Inputs!$E$7/Inputs!$C$34)*((Inputs!$E$6*Baseline!$E26*Baseline!$F26+Inputs!$E$7*Baseline!$L26*Baseline!$M26+Inputs!$E$8*Baseline!$S26*Baseline!$T26+Inputs!$E$9*Baseline!$Z26*Baseline!$AA26-Inputs!$E$13*E26*F26-Inputs!$E$14*L26*M26-Inputs!$E$15*S26*T26)-Inputs!$E$7)+1&gt;0),1/Inputs!$C$34,IF((1-1/Inputs!$C$34)/(Inputs!$E$7-Inputs!$E$7/Inputs!$C$34)*((Inputs!$E$6*Baseline!$E26*Baseline!$F26+Inputs!$E$7*Baseline!$L26*Baseline!$M26+Inputs!$E$8*Baseline!$S26*Baseline!$T26+Inputs!$E$9*Baseline!$Z26*Baseline!$AA26-Inputs!$E$13*E26*F26-Inputs!$E$14*L26*M26-Inputs!$E$15*S26*T26)-Inputs!$E$7)+1&gt;=1,1,(1-1/Inputs!$C$34)/(Inputs!$E$16-Inputs!$E$16/Inputs!$C$34)*((Inputs!$E$6*Baseline!$E26*Baseline!$F26+Inputs!$E$7*Baseline!$L26*Baseline!$M26+Inputs!$E$8*Baseline!$S26*Baseline!$T26+Inputs!$E$9*Baseline!$Z26*Baseline!$AA26-Inputs!$E$13*E26*F26-Inputs!$E$14*L26*M26-Inputs!$E$15*S26*T26)-Inputs!$E$16)+1))),IF((1-1/Inputs!$C$23)/(Inputs!$E$7-Inputs!$E$7/Inputs!$C$23)*((Inputs!$E$6*Baseline!$E26*Baseline!$F26+Inputs!$E$7*Baseline!$L26*Baseline!$M26+Inputs!$E$8*Baseline!$S26*Baseline!$T26+Inputs!$E$9*Baseline!$Z26*Baseline!$AA26-Inputs!$E$13*E26*F26-Inputs!$E$14*L26*M26-Inputs!$E$15*S26*T26)-Inputs!$E$7)+1&lt;0,0,IF(AND((1-1/Inputs!$C$23)/(Inputs!$E$7-Inputs!$E$7/Inputs!$C$23)*((Inputs!$E$6*Baseline!$E26*Baseline!$F26+Inputs!$E$7*Baseline!$L26*Baseline!$M26+Inputs!$E$8*Baseline!$S26*Baseline!$T26+Inputs!$E$9*Baseline!$Z26*Baseline!$AA26-Inputs!$E$13*E26*F26-Inputs!$E$14*L26*M26-Inputs!$E$15*S26*T26)-Inputs!$E$7)+1&lt;1/Inputs!$C$23,(1-1/Inputs!$C$23)/(Inputs!$E$16-Inputs!$E$16/Inputs!$C$23)*((Inputs!$E$6*Baseline!$E26*Baseline!$F26+Inputs!$E$7*Baseline!$L26*Baseline!$M26+Inputs!$E$8*Baseline!$S26*Baseline!$T26+Inputs!$E$9*Baseline!$Z26*Baseline!$AA26-Inputs!$E$13*E26*F26-Inputs!$E$14*L26*M26-Inputs!$E$15*S26*T26)-Inputs!$E$16)+1&gt;0),1/Inputs!$C$23,IF((1-1/Inputs!$C$23)/(Inputs!$E$7-Inputs!$E$7/Inputs!$C$23)*((Inputs!$E$6*Baseline!$E26*Baseline!$F26+Inputs!$E$7*Baseline!$L26*Baseline!$M26+Inputs!$E$8*Baseline!$S26*Baseline!$T26+Inputs!$E$9*Baseline!$Z26*Baseline!$AA26-Inputs!$E$13*E26*F26-Inputs!$E$14*L26*M26-Inputs!$E$15*S26*T26)-Inputs!$E$7)+1&gt;=1,1,(1-1/Inputs!$C$23)/(Inputs!$E$16-Inputs!$E$16/Inputs!$C$23)*((Inputs!$E$6*Baseline!$E26*Baseline!$F26+Inputs!$E$7*Baseline!$L26*Baseline!$M26+Inputs!$E$8*Baseline!$S26*Baseline!$T26+Inputs!$E$9*Baseline!$Z26*Baseline!$AA26-Inputs!$E$13*E26*F26-Inputs!$E$14*L26*M26-Inputs!$E$15*S26*T26)-Inputs!$E$16)+1))))</f>
        <v>#DIV/0!</v>
      </c>
      <c r="AA26" s="46">
        <f>IFERROR(IF(((Baseline!E26*Baseline!C26*Baseline!F26*Inputs!$E$13+Baseline!L26*Baseline!M26*Inputs!$E$14*Baseline!C26+Baseline!T26*Baseline!S26*Baseline!C26*Inputs!$E$15+Baseline!AA26*Baseline!Z26*Baseline!C26*Inputs!$E$16)-Inputs!$E$13*E26*C26*F26-Inputs!$E$14*L26*M26*C26-Inputs!$E$15*T26*S26*C26)/(Inputs!$E$16*Z26*C26)&lt;1,((Baseline!E26*Baseline!C26*Baseline!F26*Inputs!$E$13+Baseline!L26*Baseline!M26*Inputs!$E$14*Baseline!C26+Baseline!T26*Baseline!S26*Baseline!C26*Inputs!$E$15+Baseline!AA26*Baseline!Z26*Baseline!C26*Inputs!$E$16)-Inputs!$E$13*E26*C26*F26-Inputs!$E$14*L26*M26*C26-Inputs!$E$15*T26*S26*C26)/(Inputs!$E$16*Z26*C26),1),0)</f>
        <v>0</v>
      </c>
      <c r="AB26" s="429">
        <f t="shared" si="11"/>
        <v>0</v>
      </c>
      <c r="AC26" s="424">
        <f>IFERROR(IF(Inputs!$C$28="No",INDEX('Proposed Efficiency'!$AU$29:$BD$49,MATCH(Proposed!$B26,'Proposed Efficiency'!$B$29:$B$49),MATCH(ROUND(Proposed!$Z26,3),'Proposed Efficiency'!$AU$4:$BD$4)),INDEX('Proposed Efficiency'!$AU$51:$BD$51,1,MATCH(ROUND(Z26,3),'Proposed Efficiency'!$AU$4:$BD$4))),0)</f>
        <v>0</v>
      </c>
      <c r="AD26" s="425">
        <f>IF(Y26=1,Inputs!$E$15*Z26/(AC26-'Radiation Losses'!S25-'Proposed Cycling Losses'!AM24),0)</f>
        <v>0</v>
      </c>
      <c r="AE26" s="430">
        <f t="shared" si="3"/>
        <v>0</v>
      </c>
    </row>
    <row r="27" spans="1:31" ht="13.5" thickBot="1">
      <c r="A27" s="441"/>
      <c r="B27" s="548">
        <v>90</v>
      </c>
      <c r="C27" s="81">
        <v>27</v>
      </c>
      <c r="D27" s="419">
        <f t="shared" si="4"/>
        <v>0</v>
      </c>
      <c r="E27" s="418" t="e">
        <f>IF(Inputs!$C$29="New",IF((1-1/Inputs!$C$33)/(Inputs!$E$6-Inputs!$E$6/Inputs!$C$33)*((Inputs!$E$6*Baseline!$E27*Baseline!$F27+Inputs!$E$7*Baseline!$L27*Baseline!$M27+Inputs!$E$8*Baseline!$S27*Baseline!$T27+Inputs!$E$9*Baseline!$Z27*Baseline!$AA27)-Inputs!$E$6)+1&gt;=1,1,IF((1-1/Inputs!$C$33)/(Inputs!$E$6-Inputs!$E$6/Inputs!$C$33)*((Inputs!$E$6*Baseline!$E27*Baseline!$F27+Inputs!$E$7*Baseline!$L27*Baseline!$M27+Inputs!$E$8*Baseline!$S27*Baseline!$T27+Inputs!$E$9*Baseline!$Z27*Baseline!$AA27)-Inputs!$E$6)+1&lt;0,0,IF(AND((1-1/Inputs!$C$33)/(Inputs!$E$6-Inputs!$E$6/Inputs!$C$33)*((Inputs!$E$6*Baseline!$E27*Baseline!$F27+Inputs!$E$7*Baseline!$L27*Baseline!$M27+Inputs!$E$8*Baseline!$S27*Baseline!$T27+Inputs!$E$9*Baseline!$Z27*Baseline!$AA27)-Inputs!$E$6)+1&lt;1/Inputs!$C$33,(1-1/Inputs!$C$33)/(Inputs!$E$6-Inputs!$E$6/Inputs!$C$33)*((Inputs!$E$6*Baseline!$E27*Baseline!$F27+Inputs!$E$7*Baseline!$L27*Baseline!$M27+Inputs!$E$8*Baseline!$S27*Baseline!$T27+Inputs!$E$9*Baseline!$Z27*Baseline!$AA27)-Inputs!$E$6)+1&gt;0),1/Inputs!$C$33,(1-1/Inputs!$C$33)/(Inputs!$E$13-Inputs!$E$13/Inputs!$C$33)*((Inputs!$E$6*Baseline!$E27*Baseline!$F27+Inputs!$E$7*Baseline!$L27*Baseline!$M27+Inputs!$E$8*Baseline!$S27*Baseline!$T27+Inputs!$E$9*Baseline!$Z27*Baseline!$AA27)-Inputs!$E$13)+1))),IF((1-1/Inputs!$C$33)/(Inputs!$E$6-Inputs!$E$6/Inputs!$C$33)*((Inputs!$E$6*Baseline!$E27*Baseline!$F27+Inputs!$E$7*Baseline!$L27*Baseline!$M27+Inputs!$E$8*Baseline!$S27*Baseline!$T27+Inputs!$E$9*Baseline!$Z27*Baseline!$AA27)-Inputs!$E$6)+1&gt;=1,1,IF((1-1/Inputs!$C$33)/(Inputs!$E$6-Inputs!$E$6/Inputs!$C$33)*((Inputs!$E$6*Baseline!$E27*Baseline!$F27+Inputs!$E$7*Baseline!$L27*Baseline!$M27+Inputs!$E$8*Baseline!$S27*Baseline!$T27+Inputs!$E$9*Baseline!$Z27*Baseline!$AA27)-Inputs!$E$6)+1&lt;0,0,IF(AND((1-1/Inputs!$C$33)/(Inputs!$E$6-Inputs!$E$6/Inputs!$C$33)*((Inputs!$E$6*Baseline!$E27*Baseline!$F27+Inputs!$E$7*Baseline!$L27*Baseline!$M27+Inputs!$E$8*Baseline!$S27*Baseline!$T27+Inputs!$E$9*Baseline!$Z27*Baseline!$AA27)-Inputs!$E$6)+1&lt;1/Inputs!$C$33,(1-1/Inputs!$C$33)/(Inputs!$E$6-Inputs!$E$6/Inputs!$C$33)*((Inputs!$E$6*Baseline!$E27*Baseline!$F27+Inputs!$E$7*Baseline!$L27*Baseline!$M27+Inputs!$E$8*Baseline!$S27*Baseline!$T27+Inputs!$E$9*Baseline!$Z27*Baseline!$AA27)-Inputs!$E$6)+1&gt;0),1/Inputs!$C$33,(1-1/Inputs!$C$33)/(Inputs!$E$13-Inputs!$E$13/Inputs!$C$33)*((Inputs!$E$6*Baseline!$E27*Baseline!$F27+Inputs!$E$7*Baseline!$L27*Baseline!$M27+Inputs!$E$8*Baseline!$S27*Baseline!$T27+Inputs!$E$9*Baseline!$Z27*Baseline!$AA27)-Inputs!$E$13)+1))))</f>
        <v>#DIV/0!</v>
      </c>
      <c r="F27" s="46" t="e">
        <f>IF((Baseline!E27*Baseline!C27*Baseline!F27*Inputs!$E$6+Baseline!L27*Baseline!M27*Inputs!$E$7*Baseline!C27+Baseline!T27*Baseline!S27*Baseline!C27*Inputs!$E$8+Baseline!AA27*Baseline!Z27*Baseline!C27*Inputs!$E$9)/(Inputs!$E$13*E27*C27)&lt;1,(Baseline!E27*Baseline!C27*Baseline!F27*Inputs!$E$6+Baseline!L27*Baseline!M27*Inputs!$E$7*Baseline!C27+Baseline!T27*Baseline!S27*Baseline!C27*Inputs!$E$8+Baseline!AA27*Baseline!Z27*Baseline!C27*Inputs!$E$9)/(Inputs!$E$13*E27*C27),1)</f>
        <v>#DIV/0!</v>
      </c>
      <c r="G27" s="422">
        <f t="shared" si="5"/>
        <v>0</v>
      </c>
      <c r="H27" s="424">
        <f>IFERROR(IF(Inputs!$C$25="No",INDEX('Proposed Efficiency'!$E$29:$N$49,MATCH(Proposed!$B27,'Proposed Efficiency'!$B$29:$B$49),MATCH(ROUND(Proposed!$E27,3),'Proposed Efficiency'!$E$4:$N$4)),INDEX('Proposed Efficiency'!$E$51:$N$51,1,MATCH(ROUND(E27,3),'Proposed Efficiency'!$E$4:$N$4,1))),0)</f>
        <v>0</v>
      </c>
      <c r="I27" s="425">
        <f>IF(D27=1,Inputs!$E$13*E27/(H27-'Radiation Losses'!M26-'Proposed Cycling Losses'!O25),0)</f>
        <v>0</v>
      </c>
      <c r="J27" s="426">
        <f t="shared" si="0"/>
        <v>0</v>
      </c>
      <c r="K27" s="419">
        <f t="shared" si="6"/>
        <v>0</v>
      </c>
      <c r="L27" s="418" t="e">
        <f>IF(Inputs!$C$30="New",IF((1-1/Inputs!$C$34)/(Inputs!$E$7-Inputs!$E$7/Inputs!$C$34)*((Inputs!$E$6*Baseline!$E27*Baseline!$F27+Inputs!$E$7*Baseline!$L27*Baseline!$M27+Inputs!$E$8*Baseline!$S27*Baseline!$T27+Inputs!$E$9*Baseline!$Z27*Baseline!$AA27-Inputs!$E$13*E27*F27)-Inputs!$E$7)+1&lt;0,0,IF(AND((1-1/Inputs!$C$34)/(Inputs!$E$7-Inputs!$E$7/Inputs!$C$34)*((Inputs!$E$6*Baseline!$E27*Baseline!$F27+Inputs!$E$7*Baseline!$L27*Baseline!$M27+Inputs!$E$8*Baseline!$S27*Baseline!$T27+Inputs!$E$9*Baseline!$Z27*Baseline!$AA27-Inputs!$E$13*E27*F27)-Inputs!$E$7)+1&lt;1/Inputs!$C$34,(1-1/Inputs!$C$34)/(Inputs!$E$7-Inputs!$E$7/Inputs!$C$34)*((Inputs!$E$6*Baseline!$E27*Baseline!$F27+Inputs!$E$7*Baseline!$L27*Baseline!$M27+Inputs!$E$8*Baseline!$S27*Baseline!$T27+Inputs!$E$9*Baseline!$Z27*Baseline!$AA27-Inputs!$E$13*E27*F27)-Inputs!$E$7)+1&gt;0),1/Inputs!$C$34,IF((1-1/Inputs!$C$34)/(Inputs!$E$7-Inputs!$E$7/Inputs!$C$34)*((Inputs!$E$6*Baseline!$E27*Baseline!$F27+Inputs!$E$7*Baseline!$L27*Baseline!$M27+Inputs!$E$8*Baseline!$S27*Baseline!$T27+Inputs!$E$9*Baseline!$Z27*Baseline!$AA27-Inputs!$E$13*E27*F27)-Inputs!$E$7)+1&gt;=1,1,(1-1/Inputs!$C$34)/(Inputs!$E$14-Inputs!$E$14/Inputs!$C$34)*((Inputs!$E$6*Baseline!$E27*Baseline!$F27+Inputs!$E$7*Baseline!$L27*Baseline!$M27+Inputs!$E$8*Baseline!$S27*Baseline!$T27+Inputs!$E$9*Baseline!$Z27*Baseline!$AA27-Inputs!$E$13*E27*F27)-Inputs!$E$14)+1))),IF((1-1/Inputs!$C$21)/(Inputs!$E$7-Inputs!$E$7/Inputs!$C$21)*((Inputs!$E$6*Baseline!$E27*Baseline!$F27+Inputs!$E$7*Baseline!$L27*Baseline!$M27+Inputs!$E$8*Baseline!$S27*Baseline!$T27+Inputs!$E$9*Baseline!$Z27*Baseline!$AA27-Inputs!$E$13*E27*F27)-Inputs!$E$7)+1&lt;0,0,IF(AND((1-1/Inputs!$C$21)/(Inputs!$E$7-Inputs!$E$7/Inputs!$C$21)*((Inputs!$E$6*Baseline!$E27*Baseline!$F27+Inputs!$E$7*Baseline!$L27*Baseline!$M27+Inputs!$E$8*Baseline!$S27*Baseline!$T27+Inputs!$E$9*Baseline!$Z27*Baseline!$AA27-Inputs!$E$13*E27*F27)-Inputs!$E$7)+1&lt;1/Inputs!$C$21,(1-1/Inputs!$C$21)/(Inputs!$E$14-Inputs!$E$14/Inputs!$C$21)*((Inputs!$E$6*Baseline!$E27*Baseline!$F27+Inputs!$E$7*Baseline!$L27*Baseline!$M27+Inputs!$E$8*Baseline!$S27*Baseline!$T27+Inputs!$E$9*Baseline!$Z27*Baseline!$AA27-Inputs!$E$13*E27*F27)-Inputs!$E$14)+1&gt;0),1/Inputs!$C$21,IF((1-1/Inputs!$C$21)/(Inputs!$E$7-Inputs!$E$7/Inputs!$C$21)*((Inputs!$E$6*Baseline!$E27*Baseline!$F27+Inputs!$E$7*Baseline!$L27*Baseline!$M27+Inputs!$E$8*Baseline!$S27*Baseline!$T27+Inputs!$E$9*Baseline!$Z27*Baseline!$AA27-Inputs!$E$13*E27*F27)-Inputs!$E$7)+1&gt;=1,1,(1-1/Inputs!$C$21)/(Inputs!$E$14-Inputs!$E$14/Inputs!$C$21)*((Inputs!$E$6*Baseline!$E27*Baseline!$F27+Inputs!$E$7*Baseline!$L27*Baseline!$M27+Inputs!$E$8*Baseline!$S27*Baseline!$T27+Inputs!$E$9*Baseline!$Z27*Baseline!$AA27-Inputs!$E$13*E27*F27)-Inputs!$E$14)+1))))</f>
        <v>#DIV/0!</v>
      </c>
      <c r="M27" s="46">
        <f>IFERROR(IF(((Baseline!E27*Baseline!C27*Baseline!F27*Inputs!$E$13+Baseline!L27*Baseline!M27*Inputs!$E$14*Baseline!C27+Baseline!T27*Baseline!S27*Baseline!C27*Inputs!$E$15+Baseline!AA27*Baseline!Z27*Baseline!C27*Inputs!$E$16)-Inputs!$E$13*E27*C27*F27)/(Inputs!$E$13*L27*C27)&lt;1,((Baseline!E27*Baseline!C27*Baseline!F27*Inputs!$E$13+Baseline!L27*Baseline!M27*Inputs!$E$14*Baseline!C27+Baseline!T27*Baseline!S27*Baseline!C27*Inputs!$E$15+Baseline!AA27*Baseline!Z27*Baseline!C27*Inputs!$E$16)-Inputs!$E$14*E27*C27*F27)/(Inputs!$E$13*L27*C27),1),0)</f>
        <v>0</v>
      </c>
      <c r="N27" s="422">
        <f t="shared" si="7"/>
        <v>0</v>
      </c>
      <c r="O27" s="424">
        <f>IFERROR(IF(Inputs!$C$26="No",INDEX('Proposed Efficiency'!$S$29:$AB$49,MATCH(Proposed!$B27,'Proposed Efficiency'!$B$29:$B$49),MATCH(ROUND(Proposed!$L27,3),'Proposed Efficiency'!$S$4:$AB$4)),INDEX('Proposed Efficiency'!$S$51:$AB$51,1,MATCH(ROUND(L27,3),'Proposed Efficiency'!$S$4:$AB$4))),0)</f>
        <v>0</v>
      </c>
      <c r="P27" s="425">
        <f>IF(K27=1,Inputs!$E$14*L27/(O27-'Radiation Losses'!O26-'Proposed Cycling Losses'!W25),0)</f>
        <v>0</v>
      </c>
      <c r="Q27" s="426">
        <f t="shared" si="1"/>
        <v>0</v>
      </c>
      <c r="R27" s="419">
        <f t="shared" si="8"/>
        <v>0</v>
      </c>
      <c r="S27" s="418" t="e">
        <f>IF(Inputs!$C$31="New",IF((1-1/Inputs!$C$35)/(Inputs!$E$8-Inputs!$E$8/Inputs!$C$35)*((Inputs!$E$6*Baseline!$E27*Baseline!$F27+Inputs!$E$7*Baseline!$L27*Baseline!$M27+Inputs!$E$8*Baseline!$S27*Baseline!$T27+Inputs!$E$9*Baseline!$Z27*Baseline!$AA27-Inputs!$E$13*E27*F27-Inputs!$E$14*L27*M27)-Inputs!$E$8)+1&lt;0,0,IF(AND((1-1/Inputs!$C$35)/(Inputs!$E$8-Inputs!$E$8/Inputs!$C$35)*((Inputs!$E$6*Baseline!$E27*Baseline!$F27+Inputs!$E$7*Baseline!$L27*Baseline!$M27+Inputs!$E$8*Baseline!$S27*Baseline!$T27+Inputs!$E$9*Baseline!$Z27*Baseline!$AA27-Inputs!$E$13*E27*F27-Inputs!$E$14*L27*M27)-Inputs!$E$8)+1&lt;1/Inputs!$C$35,(1-1/Inputs!$C$35)/(Inputs!$E$8-Inputs!$E$8/Inputs!$C$35)*((Inputs!$E$6*Baseline!$E27*Baseline!$F27+Inputs!$E$7*Baseline!$L27*Baseline!$M27+Inputs!$E$8*Baseline!$S27*Baseline!$T27+Inputs!$E$9*Baseline!$Z27*Baseline!$AA27-Inputs!$E$13*E27*F27-Inputs!$E$14*L27*M27)-Inputs!$E$7)+1&gt;0),1/Inputs!$C$35,IF((1-1/Inputs!$C$35)/(Inputs!$E$8-Inputs!$E$8/Inputs!$C$35)*((Inputs!$E$6*Baseline!$E27*Baseline!$F27+Inputs!$E$7*Baseline!$L27*Baseline!$M27+Inputs!$E$8*Baseline!$S27*Baseline!$T27+Inputs!$E$9*Baseline!$Z27*Baseline!$AA27-Inputs!$E$13*E27*F27-Inputs!$E$14*L27*M27)-Inputs!$E$8)+1&gt;=1,1,(1-1/Inputs!$C$35)/(Inputs!$E$15-Inputs!$E$15/Inputs!$C$35)*((Inputs!$E$6*Baseline!$E27*Baseline!$F27+Inputs!$E$7*Baseline!$L27*Baseline!$M27+Inputs!$E$8*Baseline!$S27*Baseline!$T27+Inputs!$E$9*Baseline!$Z27*Baseline!$AA27-Inputs!$E$13*E27*F27-Inputs!$E$14*L27*M27)-Inputs!$E$15)+1))),IF((1-1/Inputs!$C$22)/(Inputs!$E$8-Inputs!$E$8/Inputs!$C$22)*((Inputs!$E$6*Baseline!$E27*Baseline!$F27+Inputs!$E$7*Baseline!$L27*Baseline!$M27+Inputs!$E$8*Baseline!$S27*Baseline!$T27+Inputs!$E$9*Baseline!$Z27*Baseline!$AA27-Inputs!$E$13*E27*F27-Inputs!$E$14*L27*M27)-Inputs!$E$8)+1&lt;0,0,IF(AND((1-1/Inputs!$C$22)/(Inputs!$E$8-Inputs!$E$8/Inputs!$C$22)*((Inputs!$E$6*Baseline!$E27*Baseline!$F27+Inputs!$E$7*Baseline!$L27*Baseline!$M27+Inputs!$E$8*Baseline!$S27*Baseline!$T27+Inputs!$E$9*Baseline!$Z27*Baseline!$AA27-Inputs!$E$13*E27*F27-Inputs!$E$14*L27*M27)-Inputs!$E$8)+1&lt;1/Inputs!$C$22,(1-1/Inputs!$C$22)/(Inputs!$E$15-Inputs!$E$15/Inputs!$C$22)*((Inputs!$E$6*Baseline!$E27*Baseline!$F27+Inputs!$E$7*Baseline!$L27*Baseline!$M27+Inputs!$E$8*Baseline!$S27*Baseline!$T27+Inputs!$E$9*Baseline!$Z27*Baseline!$AA27-Inputs!$E$13*E27*F27-Inputs!$E$14*L27*M27)-Inputs!$E$15)+1&gt;0),1/Inputs!$C$22,IF((1-1/Inputs!$C$22)/(Inputs!$E$8-Inputs!$E$8/Inputs!$C$22)*((Inputs!$E$6*Baseline!$E27*Baseline!$F27+Inputs!$E$7*Baseline!$L27*Baseline!$M27+Inputs!$E$8*Baseline!$S27*Baseline!$T27+Inputs!$E$9*Baseline!$Z27*Baseline!$AA27-Inputs!$E$13*E27*F27-Inputs!$E$14*L27*M27)-Inputs!$E$8)+1&gt;=1,1,(1-1/Inputs!$C$22)/(Inputs!$E$15-Inputs!$E$15/Inputs!$C$22)*((Inputs!$E$6*Baseline!$E27*Baseline!$F27+Inputs!$E$7*Baseline!$L27*Baseline!$M27+Inputs!$E$8*Baseline!$S27*Baseline!$T27+Inputs!$E$9*Baseline!$Z27*Baseline!$AA27-Inputs!$E$13*E27*F27-Inputs!$E$14*L27*M27)-Inputs!$E$15)+1))))</f>
        <v>#DIV/0!</v>
      </c>
      <c r="T27" s="46">
        <f>IFERROR(IF(((Baseline!E27*Baseline!C27*Baseline!F27*Inputs!$E$13+Baseline!L27*Baseline!M27*Inputs!$E$14*Baseline!C27+Baseline!T27*Baseline!S27*Baseline!C27*Inputs!$E$15+Baseline!AA27*Baseline!Z27*Baseline!C27*Inputs!$E$16)-Inputs!$E$13*E27*C27*F27-Inputs!$E$14*L27*M27*C27)/(Inputs!$E$15*S27*C27)&lt;1,((Baseline!E27*Baseline!C27*Baseline!F27*Inputs!$E$13+Baseline!L27*Baseline!M27*Inputs!$E$14*Baseline!C27+Baseline!T27*Baseline!S27*Baseline!C27*Inputs!$E$15+Baseline!AA27*Baseline!Z27*Baseline!C27*Inputs!$E$16)-Inputs!$E$13*E27*C27*F27-Inputs!$E$14*L27*M27*C27)/(Inputs!$E$15*S27*C27),1),0)</f>
        <v>0</v>
      </c>
      <c r="U27" s="429">
        <f t="shared" si="9"/>
        <v>0</v>
      </c>
      <c r="V27" s="424">
        <f>IFERROR(IF(Inputs!$C$27="No",INDEX('Proposed Efficiency'!$AG$29:$AP$49,MATCH(B27,'Proposed Efficiency'!$B$29:$B$49),MATCH(ROUND(S27,3),'Proposed Efficiency'!$AG$4:$AI$4)),INDEX('Proposed Efficiency'!$AG$51:$AP$51,1,MATCH(ROUND(S27,3),'Proposed Efficiency'!$AG$4:$AP$4))),0)</f>
        <v>0</v>
      </c>
      <c r="W27" s="425">
        <f>IF(R27=1,Inputs!$E$15*S27/(V27-'Radiation Losses'!Q26-'Proposed Cycling Losses'!AE25),0)</f>
        <v>0</v>
      </c>
      <c r="X27" s="430">
        <f t="shared" si="2"/>
        <v>0</v>
      </c>
      <c r="Y27" s="419">
        <f t="shared" si="10"/>
        <v>0</v>
      </c>
      <c r="Z27" s="432" t="e">
        <f>IF(Inputs!$C$32="New",IF((1-1/Inputs!$C$34)/(Inputs!$E$7-Inputs!$E$7/Inputs!$C$34)*((Inputs!$E$6*Baseline!$E27*Baseline!$F27+Inputs!$E$7*Baseline!$L27*Baseline!$M27+Inputs!$E$8*Baseline!$S27*Baseline!$T27+Inputs!$E$9*Baseline!$Z27*Baseline!$AA27-Inputs!$E$13*E27*F27-Inputs!$E$14*L27*M27-Inputs!$E$15*S27*T27)-Inputs!$E$7)+1&lt;0,0,IF(AND((1-1/Inputs!$C$34)/(Inputs!$E$7-Inputs!$E$7/Inputs!$C$34)*((Inputs!$E$6*Baseline!$E27*Baseline!$F27+Inputs!$E$7*Baseline!$L27*Baseline!$M27+Inputs!$E$8*Baseline!$S27*Baseline!$T27+Inputs!$E$9*Baseline!$Z27*Baseline!$AA27-Inputs!$E$13*E27*F27-Inputs!$E$14*L27*M27-Inputs!$E$15*S27*T27)-Inputs!$E$7)+1&lt;1/Inputs!$C$34,(1-1/Inputs!$C$34)/(Inputs!$E$7-Inputs!$E$7/Inputs!$C$34)*((Inputs!$E$6*Baseline!$E27*Baseline!$F27+Inputs!$E$7*Baseline!$L27*Baseline!$M27+Inputs!$E$8*Baseline!$S27*Baseline!$T27+Inputs!$E$9*Baseline!$Z27*Baseline!$AA27-Inputs!$E$13*E27*F27-Inputs!$E$14*L27*M27-Inputs!$E$15*S27*T27)-Inputs!$E$7)+1&gt;0),1/Inputs!$C$34,IF((1-1/Inputs!$C$34)/(Inputs!$E$7-Inputs!$E$7/Inputs!$C$34)*((Inputs!$E$6*Baseline!$E27*Baseline!$F27+Inputs!$E$7*Baseline!$L27*Baseline!$M27+Inputs!$E$8*Baseline!$S27*Baseline!$T27+Inputs!$E$9*Baseline!$Z27*Baseline!$AA27-Inputs!$E$13*E27*F27-Inputs!$E$14*L27*M27-Inputs!$E$15*S27*T27)-Inputs!$E$7)+1&gt;=1,1,(1-1/Inputs!$C$34)/(Inputs!$E$16-Inputs!$E$16/Inputs!$C$34)*((Inputs!$E$6*Baseline!$E27*Baseline!$F27+Inputs!$E$7*Baseline!$L27*Baseline!$M27+Inputs!$E$8*Baseline!$S27*Baseline!$T27+Inputs!$E$9*Baseline!$Z27*Baseline!$AA27-Inputs!$E$13*E27*F27-Inputs!$E$14*L27*M27-Inputs!$E$15*S27*T27)-Inputs!$E$16)+1))),IF((1-1/Inputs!$C$23)/(Inputs!$E$7-Inputs!$E$7/Inputs!$C$23)*((Inputs!$E$6*Baseline!$E27*Baseline!$F27+Inputs!$E$7*Baseline!$L27*Baseline!$M27+Inputs!$E$8*Baseline!$S27*Baseline!$T27+Inputs!$E$9*Baseline!$Z27*Baseline!$AA27-Inputs!$E$13*E27*F27-Inputs!$E$14*L27*M27-Inputs!$E$15*S27*T27)-Inputs!$E$7)+1&lt;0,0,IF(AND((1-1/Inputs!$C$23)/(Inputs!$E$7-Inputs!$E$7/Inputs!$C$23)*((Inputs!$E$6*Baseline!$E27*Baseline!$F27+Inputs!$E$7*Baseline!$L27*Baseline!$M27+Inputs!$E$8*Baseline!$S27*Baseline!$T27+Inputs!$E$9*Baseline!$Z27*Baseline!$AA27-Inputs!$E$13*E27*F27-Inputs!$E$14*L27*M27-Inputs!$E$15*S27*T27)-Inputs!$E$7)+1&lt;1/Inputs!$C$23,(1-1/Inputs!$C$23)/(Inputs!$E$16-Inputs!$E$16/Inputs!$C$23)*((Inputs!$E$6*Baseline!$E27*Baseline!$F27+Inputs!$E$7*Baseline!$L27*Baseline!$M27+Inputs!$E$8*Baseline!$S27*Baseline!$T27+Inputs!$E$9*Baseline!$Z27*Baseline!$AA27-Inputs!$E$13*E27*F27-Inputs!$E$14*L27*M27-Inputs!$E$15*S27*T27)-Inputs!$E$16)+1&gt;0),1/Inputs!$C$23,IF((1-1/Inputs!$C$23)/(Inputs!$E$7-Inputs!$E$7/Inputs!$C$23)*((Inputs!$E$6*Baseline!$E27*Baseline!$F27+Inputs!$E$7*Baseline!$L27*Baseline!$M27+Inputs!$E$8*Baseline!$S27*Baseline!$T27+Inputs!$E$9*Baseline!$Z27*Baseline!$AA27-Inputs!$E$13*E27*F27-Inputs!$E$14*L27*M27-Inputs!$E$15*S27*T27)-Inputs!$E$7)+1&gt;=1,1,(1-1/Inputs!$C$23)/(Inputs!$E$16-Inputs!$E$16/Inputs!$C$23)*((Inputs!$E$6*Baseline!$E27*Baseline!$F27+Inputs!$E$7*Baseline!$L27*Baseline!$M27+Inputs!$E$8*Baseline!$S27*Baseline!$T27+Inputs!$E$9*Baseline!$Z27*Baseline!$AA27-Inputs!$E$13*E27*F27-Inputs!$E$14*L27*M27-Inputs!$E$15*S27*T27)-Inputs!$E$16)+1))))</f>
        <v>#DIV/0!</v>
      </c>
      <c r="AA27" s="46">
        <f>IFERROR(IF(((Baseline!E27*Baseline!C27*Baseline!F27*Inputs!$E$13+Baseline!L27*Baseline!M27*Inputs!$E$14*Baseline!C27+Baseline!T27*Baseline!S27*Baseline!C27*Inputs!$E$15+Baseline!AA27*Baseline!Z27*Baseline!C27*Inputs!$E$16)-Inputs!$E$13*E27*C27*F27-Inputs!$E$14*L27*M27*C27-Inputs!$E$15*T27*S27*C27)/(Inputs!$E$16*Z27*C27)&lt;1,((Baseline!E27*Baseline!C27*Baseline!F27*Inputs!$E$13+Baseline!L27*Baseline!M27*Inputs!$E$14*Baseline!C27+Baseline!T27*Baseline!S27*Baseline!C27*Inputs!$E$15+Baseline!AA27*Baseline!Z27*Baseline!C27*Inputs!$E$16)-Inputs!$E$13*E27*C27*F27-Inputs!$E$14*L27*M27*C27-Inputs!$E$15*T27*S27*C27)/(Inputs!$E$16*Z27*C27),1),0)</f>
        <v>0</v>
      </c>
      <c r="AB27" s="429">
        <f t="shared" si="11"/>
        <v>0</v>
      </c>
      <c r="AC27" s="424">
        <f>IFERROR(IF(Inputs!$C$28="No",INDEX('Proposed Efficiency'!$AU$29:$BD$49,MATCH(Proposed!$B27,'Proposed Efficiency'!$B$29:$B$49),MATCH(ROUND(Proposed!$Z27,3),'Proposed Efficiency'!$AU$4:$BD$4)),INDEX('Proposed Efficiency'!$AU$51:$BD$51,1,MATCH(ROUND(Z27,3),'Proposed Efficiency'!$AU$4:$BD$4))),0)</f>
        <v>0</v>
      </c>
      <c r="AD27" s="425">
        <f>IF(Y27=1,Inputs!$E$15*Z27/(AC27-'Radiation Losses'!S26-'Proposed Cycling Losses'!AM25),0)</f>
        <v>0</v>
      </c>
      <c r="AE27" s="430">
        <f t="shared" si="3"/>
        <v>0</v>
      </c>
    </row>
    <row r="28" spans="1:31" s="443" customFormat="1" ht="13.5" thickBot="1">
      <c r="A28" s="442"/>
      <c r="B28" s="300" t="s">
        <v>67</v>
      </c>
      <c r="C28" s="421">
        <f>SUM(C7:C27)</f>
        <v>8760</v>
      </c>
      <c r="D28" s="420"/>
      <c r="E28" s="204"/>
      <c r="F28" s="204"/>
      <c r="G28" s="423">
        <f>SUM(G7:G27)</f>
        <v>0</v>
      </c>
      <c r="H28" s="204"/>
      <c r="I28" s="204"/>
      <c r="J28" s="205">
        <f>SUM(J7:J27)</f>
        <v>0</v>
      </c>
      <c r="K28" s="427"/>
      <c r="L28" s="244"/>
      <c r="M28" s="244"/>
      <c r="N28" s="428">
        <f>SUM(N7:N27)</f>
        <v>0</v>
      </c>
      <c r="O28" s="244"/>
      <c r="P28" s="204"/>
      <c r="Q28" s="205">
        <f>SUM(Q7:Q27)</f>
        <v>0</v>
      </c>
      <c r="R28" s="427"/>
      <c r="S28" s="204"/>
      <c r="T28" s="204"/>
      <c r="U28" s="423">
        <f>SUM(U7:U27)</f>
        <v>0</v>
      </c>
      <c r="V28" s="204"/>
      <c r="W28" s="204"/>
      <c r="X28" s="431">
        <f>SUM(X7:X27)</f>
        <v>0</v>
      </c>
      <c r="Y28" s="427"/>
      <c r="Z28" s="204"/>
      <c r="AA28" s="204"/>
      <c r="AB28" s="423">
        <f>SUM(AB7:AB27)</f>
        <v>0</v>
      </c>
      <c r="AC28" s="204"/>
      <c r="AD28" s="204"/>
      <c r="AE28" s="431">
        <f>SUM(AE7:AE27)</f>
        <v>0</v>
      </c>
    </row>
    <row r="29" spans="1:31">
      <c r="L29" s="444"/>
      <c r="M29" s="444"/>
      <c r="N29" s="444"/>
      <c r="O29" s="444"/>
      <c r="P29" s="444"/>
      <c r="Q29" s="444"/>
      <c r="R29" s="444"/>
      <c r="T29" s="444"/>
      <c r="U29" s="444"/>
      <c r="V29" s="444"/>
      <c r="W29" s="444"/>
      <c r="X29" s="444"/>
      <c r="Z29" s="445"/>
    </row>
    <row r="30" spans="1:31">
      <c r="G30" s="446"/>
      <c r="J30" s="447"/>
      <c r="K30" s="448"/>
      <c r="L30" s="444"/>
      <c r="M30" s="449"/>
      <c r="N30" s="450"/>
      <c r="O30" s="444"/>
      <c r="P30" s="444"/>
      <c r="Q30" s="444"/>
      <c r="R30" s="451"/>
      <c r="T30" s="452"/>
      <c r="U30" s="444"/>
      <c r="V30" s="444"/>
      <c r="W30" s="444"/>
      <c r="X30" s="444"/>
      <c r="Z30" s="445"/>
    </row>
    <row r="31" spans="1:31">
      <c r="K31" s="453"/>
      <c r="L31" s="444"/>
      <c r="M31" s="449"/>
      <c r="N31" s="444"/>
      <c r="O31" s="450"/>
      <c r="P31" s="444"/>
      <c r="Q31" s="444"/>
      <c r="R31" s="451"/>
      <c r="T31" s="452"/>
      <c r="U31" s="444"/>
      <c r="V31" s="444"/>
      <c r="W31" s="444"/>
      <c r="X31" s="444"/>
      <c r="Z31" s="445"/>
    </row>
    <row r="32" spans="1:31">
      <c r="F32" s="445"/>
      <c r="J32" s="446"/>
      <c r="L32" s="444"/>
      <c r="M32" s="449"/>
      <c r="N32" s="444"/>
      <c r="O32" s="450"/>
      <c r="P32" s="444"/>
      <c r="Q32" s="444"/>
      <c r="R32" s="444"/>
      <c r="T32" s="454"/>
      <c r="U32" s="451"/>
      <c r="V32" s="444"/>
      <c r="W32" s="444"/>
      <c r="X32" s="444"/>
      <c r="Z32" s="445"/>
    </row>
    <row r="33" spans="12:26">
      <c r="L33" s="444"/>
      <c r="N33" s="444"/>
      <c r="O33" s="450"/>
      <c r="P33" s="444"/>
      <c r="Q33" s="444"/>
      <c r="R33" s="444"/>
      <c r="S33" s="449"/>
      <c r="U33" s="444"/>
      <c r="V33" s="444"/>
      <c r="W33" s="444"/>
      <c r="X33" s="444"/>
      <c r="Z33" s="445"/>
    </row>
    <row r="34" spans="12:26">
      <c r="L34" s="444"/>
      <c r="M34" s="455"/>
      <c r="N34" s="444"/>
      <c r="O34" s="444"/>
      <c r="P34" s="444"/>
      <c r="Q34" s="444"/>
      <c r="R34" s="444"/>
      <c r="T34" s="450"/>
      <c r="U34" s="444"/>
      <c r="V34" s="444"/>
      <c r="W34" s="444"/>
      <c r="X34" s="444"/>
      <c r="Z34" s="445"/>
    </row>
    <row r="35" spans="12:26">
      <c r="L35" s="444"/>
      <c r="M35" s="444"/>
      <c r="N35" s="444"/>
      <c r="O35" s="444"/>
      <c r="P35" s="444"/>
      <c r="Q35" s="444"/>
      <c r="R35" s="444"/>
      <c r="T35" s="444"/>
      <c r="U35" s="444"/>
      <c r="V35" s="444"/>
      <c r="W35" s="444"/>
      <c r="X35" s="444"/>
      <c r="Z35" s="445"/>
    </row>
    <row r="36" spans="12:26">
      <c r="L36" s="444"/>
      <c r="M36" s="444"/>
      <c r="N36" s="444"/>
      <c r="O36" s="444"/>
      <c r="P36" s="444"/>
      <c r="Q36" s="444"/>
      <c r="R36" s="444"/>
      <c r="T36" s="444"/>
      <c r="U36" s="444"/>
      <c r="V36" s="444"/>
      <c r="W36" s="444"/>
      <c r="X36" s="444"/>
    </row>
    <row r="37" spans="12:26">
      <c r="L37" s="444"/>
      <c r="M37" s="444"/>
      <c r="N37" s="444"/>
      <c r="O37" s="444"/>
      <c r="P37" s="444"/>
      <c r="Q37" s="444"/>
      <c r="R37" s="444"/>
      <c r="T37" s="444"/>
      <c r="U37" s="444"/>
      <c r="V37" s="444"/>
      <c r="W37" s="444"/>
      <c r="X37" s="444"/>
    </row>
    <row r="38" spans="12:26">
      <c r="L38" s="444"/>
      <c r="M38" s="444"/>
      <c r="N38" s="444"/>
      <c r="O38" s="444"/>
      <c r="P38" s="444"/>
      <c r="Q38" s="444"/>
      <c r="R38" s="444"/>
      <c r="T38" s="444"/>
      <c r="U38" s="444"/>
      <c r="V38" s="444"/>
      <c r="W38" s="444"/>
      <c r="X38" s="444"/>
    </row>
    <row r="39" spans="12:26">
      <c r="L39" s="444"/>
      <c r="M39" s="444"/>
      <c r="N39" s="444"/>
      <c r="O39" s="444"/>
      <c r="P39" s="444"/>
      <c r="Q39" s="444"/>
      <c r="R39" s="444"/>
      <c r="T39" s="444"/>
      <c r="U39" s="444"/>
      <c r="V39" s="444"/>
      <c r="W39" s="444"/>
      <c r="X39" s="444"/>
    </row>
    <row r="40" spans="12:26">
      <c r="L40" s="444"/>
      <c r="M40" s="444"/>
      <c r="N40" s="444"/>
      <c r="O40" s="444"/>
      <c r="P40" s="444"/>
      <c r="Q40" s="444"/>
      <c r="R40" s="444"/>
      <c r="T40" s="444"/>
      <c r="U40" s="444"/>
      <c r="V40" s="444"/>
      <c r="W40" s="444"/>
      <c r="X40" s="444"/>
    </row>
    <row r="41" spans="12:26">
      <c r="L41" s="444"/>
      <c r="M41" s="444"/>
      <c r="N41" s="444"/>
      <c r="O41" s="444"/>
      <c r="P41" s="444"/>
      <c r="Q41" s="444"/>
      <c r="R41" s="444"/>
      <c r="T41" s="444"/>
      <c r="U41" s="444"/>
      <c r="V41" s="444"/>
      <c r="W41" s="444"/>
      <c r="X41" s="444"/>
    </row>
    <row r="42" spans="12:26">
      <c r="L42" s="444"/>
      <c r="M42" s="444"/>
      <c r="N42" s="444"/>
      <c r="O42" s="444"/>
      <c r="P42" s="444"/>
      <c r="Q42" s="444"/>
      <c r="R42" s="444"/>
      <c r="T42" s="444"/>
      <c r="U42" s="444"/>
      <c r="V42" s="444"/>
      <c r="W42" s="444"/>
      <c r="X42" s="444"/>
    </row>
    <row r="43" spans="12:26">
      <c r="L43" s="444"/>
      <c r="M43" s="444"/>
      <c r="N43" s="444"/>
      <c r="O43" s="444"/>
      <c r="P43" s="444"/>
      <c r="Q43" s="444"/>
      <c r="R43" s="444"/>
      <c r="T43" s="444"/>
      <c r="U43" s="444"/>
      <c r="V43" s="444"/>
      <c r="W43" s="444"/>
      <c r="X43" s="444"/>
    </row>
  </sheetData>
  <sheetProtection password="8A33" sheet="1" objects="1" scenarios="1"/>
  <sortState ref="B7:C28">
    <sortCondition ref="B7:B28"/>
  </sortState>
  <customSheetViews>
    <customSheetView guid="{E7ACAE69-9EF1-4C13-8DE7-715E540F83CD}" scale="90">
      <pageMargins left="0.7" right="0.7" top="0.75" bottom="0.75" header="0.3" footer="0.3"/>
      <pageSetup orientation="portrait" r:id="rId1"/>
    </customSheetView>
  </customSheetViews>
  <mergeCells count="15">
    <mergeCell ref="Y3:AE3"/>
    <mergeCell ref="Y4:AE4"/>
    <mergeCell ref="Y5:AE5"/>
    <mergeCell ref="D2:AE2"/>
    <mergeCell ref="B3:C5"/>
    <mergeCell ref="B2:C2"/>
    <mergeCell ref="K5:Q5"/>
    <mergeCell ref="R5:X5"/>
    <mergeCell ref="D5:J5"/>
    <mergeCell ref="K4:Q4"/>
    <mergeCell ref="K3:Q3"/>
    <mergeCell ref="D4:J4"/>
    <mergeCell ref="D3:J3"/>
    <mergeCell ref="R4:X4"/>
    <mergeCell ref="R3:X3"/>
  </mergeCells>
  <conditionalFormatting sqref="A7">
    <cfRule type="colorScale" priority="13">
      <colorScale>
        <cfvo type="min"/>
        <cfvo type="percentile" val="50"/>
        <cfvo type="max"/>
        <color rgb="FFF8696B"/>
        <color rgb="FFFFEB84"/>
        <color rgb="FF63BE7B"/>
      </colorScale>
    </cfRule>
  </conditionalFormatting>
  <conditionalFormatting sqref="F7">
    <cfRule type="expression" dxfId="11" priority="12">
      <formula>F7=""</formula>
    </cfRule>
  </conditionalFormatting>
  <conditionalFormatting sqref="F8:F27">
    <cfRule type="expression" dxfId="10" priority="11">
      <formula>F8=""</formula>
    </cfRule>
  </conditionalFormatting>
  <conditionalFormatting sqref="M7">
    <cfRule type="expression" dxfId="9" priority="10">
      <formula>M7=""</formula>
    </cfRule>
  </conditionalFormatting>
  <conditionalFormatting sqref="M8:M27">
    <cfRule type="expression" dxfId="8" priority="9">
      <formula>M8=""</formula>
    </cfRule>
  </conditionalFormatting>
  <conditionalFormatting sqref="T7">
    <cfRule type="expression" dxfId="7" priority="8">
      <formula>T7=""</formula>
    </cfRule>
  </conditionalFormatting>
  <conditionalFormatting sqref="T8:T27">
    <cfRule type="expression" dxfId="6" priority="7">
      <formula>T8=""</formula>
    </cfRule>
  </conditionalFormatting>
  <conditionalFormatting sqref="AA7">
    <cfRule type="expression" dxfId="5" priority="6">
      <formula>AA7=""</formula>
    </cfRule>
  </conditionalFormatting>
  <conditionalFormatting sqref="AA8:AA27">
    <cfRule type="expression" dxfId="4" priority="5">
      <formula>AA8=""</formula>
    </cfRule>
  </conditionalFormatting>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4" id="{417A566B-544F-4C38-B113-FB487F711AF1}">
            <xm:f>Inputs!$B$6=""</xm:f>
            <x14:dxf>
              <fill>
                <patternFill>
                  <bgColor theme="0"/>
                </patternFill>
              </fill>
            </x14:dxf>
          </x14:cfRule>
          <xm:sqref>F7:F27</xm:sqref>
        </x14:conditionalFormatting>
        <x14:conditionalFormatting xmlns:xm="http://schemas.microsoft.com/office/excel/2006/main">
          <x14:cfRule type="expression" priority="3" id="{29FEC6BA-1ADE-46A0-AEE5-21B0CC4694E9}">
            <xm:f>Inputs!$B$7=""</xm:f>
            <x14:dxf>
              <fill>
                <patternFill>
                  <bgColor theme="0"/>
                </patternFill>
              </fill>
            </x14:dxf>
          </x14:cfRule>
          <xm:sqref>M7:M27</xm:sqref>
        </x14:conditionalFormatting>
        <x14:conditionalFormatting xmlns:xm="http://schemas.microsoft.com/office/excel/2006/main">
          <x14:cfRule type="expression" priority="2" id="{20924CED-5224-4EF4-AED0-7F529FDA670A}">
            <xm:f>Inputs!$B$8=""</xm:f>
            <x14:dxf>
              <fill>
                <patternFill>
                  <bgColor theme="0"/>
                </patternFill>
              </fill>
            </x14:dxf>
          </x14:cfRule>
          <xm:sqref>T7:T27</xm:sqref>
        </x14:conditionalFormatting>
        <x14:conditionalFormatting xmlns:xm="http://schemas.microsoft.com/office/excel/2006/main">
          <x14:cfRule type="expression" priority="1" id="{287A6E59-4D6C-43E7-B830-18AD1042F4AE}">
            <xm:f>Inputs!$B$9=""</xm:f>
            <x14:dxf>
              <fill>
                <patternFill>
                  <bgColor theme="0"/>
                </patternFill>
              </fill>
            </x14:dxf>
          </x14:cfRule>
          <xm:sqref>AA7:AA27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D50"/>
  <sheetViews>
    <sheetView zoomScale="80" zoomScaleNormal="80" workbookViewId="0">
      <selection activeCell="D36" sqref="D35:D36"/>
    </sheetView>
  </sheetViews>
  <sheetFormatPr defaultRowHeight="12.75"/>
  <cols>
    <col min="1" max="1" width="3.140625" style="63" customWidth="1"/>
    <col min="2" max="2" width="5.140625" style="63" bestFit="1" customWidth="1"/>
    <col min="3" max="3" width="12.42578125" style="63" bestFit="1" customWidth="1"/>
    <col min="4" max="4" width="8.140625" style="63" bestFit="1" customWidth="1"/>
    <col min="5" max="14" width="7.7109375" style="63" bestFit="1" customWidth="1"/>
    <col min="15" max="15" width="9.140625" style="63"/>
    <col min="16" max="16" width="5.140625" style="63" bestFit="1" customWidth="1"/>
    <col min="17" max="17" width="12.42578125" style="63" bestFit="1" customWidth="1"/>
    <col min="18" max="18" width="8.140625" style="63" bestFit="1" customWidth="1"/>
    <col min="19" max="28" width="7.7109375" style="63" bestFit="1" customWidth="1"/>
    <col min="29" max="29" width="9.140625" style="63"/>
    <col min="30" max="30" width="5.140625" style="63" bestFit="1" customWidth="1"/>
    <col min="31" max="31" width="12.42578125" style="63" bestFit="1" customWidth="1"/>
    <col min="32" max="32" width="8.140625" style="63" bestFit="1" customWidth="1"/>
    <col min="33" max="42" width="7.7109375" style="63" bestFit="1" customWidth="1"/>
    <col min="43" max="43" width="9.140625" style="63"/>
    <col min="44" max="44" width="5.140625" style="63" bestFit="1" customWidth="1"/>
    <col min="45" max="45" width="12.42578125" style="63" bestFit="1" customWidth="1"/>
    <col min="46" max="46" width="8.140625" style="63" bestFit="1" customWidth="1"/>
    <col min="47" max="56" width="7.7109375" style="63" bestFit="1" customWidth="1"/>
    <col min="57" max="16384" width="9.140625" style="63"/>
  </cols>
  <sheetData>
    <row r="1" spans="2:56" ht="13.5" thickBot="1"/>
    <row r="2" spans="2:56" ht="13.5" thickBot="1">
      <c r="B2" s="666" t="s">
        <v>10</v>
      </c>
      <c r="C2" s="667"/>
      <c r="D2" s="667"/>
      <c r="E2" s="667"/>
      <c r="F2" s="667"/>
      <c r="G2" s="667"/>
      <c r="H2" s="667"/>
      <c r="I2" s="667"/>
      <c r="J2" s="667"/>
      <c r="K2" s="667"/>
      <c r="L2" s="667"/>
      <c r="M2" s="667"/>
      <c r="N2" s="668"/>
      <c r="P2" s="666" t="s">
        <v>11</v>
      </c>
      <c r="Q2" s="667"/>
      <c r="R2" s="667"/>
      <c r="S2" s="667"/>
      <c r="T2" s="667"/>
      <c r="U2" s="667"/>
      <c r="V2" s="667"/>
      <c r="W2" s="667"/>
      <c r="X2" s="667"/>
      <c r="Y2" s="667"/>
      <c r="Z2" s="667"/>
      <c r="AA2" s="667"/>
      <c r="AB2" s="668"/>
      <c r="AD2" s="666" t="s">
        <v>12</v>
      </c>
      <c r="AE2" s="667"/>
      <c r="AF2" s="667"/>
      <c r="AG2" s="667"/>
      <c r="AH2" s="667"/>
      <c r="AI2" s="667"/>
      <c r="AJ2" s="667"/>
      <c r="AK2" s="667"/>
      <c r="AL2" s="667"/>
      <c r="AM2" s="667"/>
      <c r="AN2" s="667"/>
      <c r="AO2" s="667"/>
      <c r="AP2" s="668"/>
      <c r="AR2" s="666" t="s">
        <v>100</v>
      </c>
      <c r="AS2" s="667"/>
      <c r="AT2" s="667"/>
      <c r="AU2" s="667"/>
      <c r="AV2" s="667"/>
      <c r="AW2" s="667"/>
      <c r="AX2" s="667"/>
      <c r="AY2" s="667"/>
      <c r="AZ2" s="667"/>
      <c r="BA2" s="667"/>
      <c r="BB2" s="667"/>
      <c r="BC2" s="667"/>
      <c r="BD2" s="668"/>
    </row>
    <row r="3" spans="2:56" ht="13.5" thickBot="1">
      <c r="B3" s="669" t="s">
        <v>98</v>
      </c>
      <c r="C3" s="670"/>
      <c r="D3" s="670"/>
      <c r="E3" s="670"/>
      <c r="F3" s="670"/>
      <c r="G3" s="670"/>
      <c r="H3" s="670"/>
      <c r="I3" s="670"/>
      <c r="J3" s="670"/>
      <c r="K3" s="670"/>
      <c r="L3" s="670"/>
      <c r="M3" s="670"/>
      <c r="N3" s="671"/>
      <c r="P3" s="669" t="s">
        <v>98</v>
      </c>
      <c r="Q3" s="670"/>
      <c r="R3" s="670"/>
      <c r="S3" s="670"/>
      <c r="T3" s="670"/>
      <c r="U3" s="670"/>
      <c r="V3" s="670"/>
      <c r="W3" s="670"/>
      <c r="X3" s="670"/>
      <c r="Y3" s="670"/>
      <c r="Z3" s="670"/>
      <c r="AA3" s="670"/>
      <c r="AB3" s="671"/>
      <c r="AD3" s="669" t="s">
        <v>98</v>
      </c>
      <c r="AE3" s="670"/>
      <c r="AF3" s="670"/>
      <c r="AG3" s="670"/>
      <c r="AH3" s="670"/>
      <c r="AI3" s="670"/>
      <c r="AJ3" s="670"/>
      <c r="AK3" s="670"/>
      <c r="AL3" s="670"/>
      <c r="AM3" s="670"/>
      <c r="AN3" s="670"/>
      <c r="AO3" s="670"/>
      <c r="AP3" s="671"/>
      <c r="AR3" s="669" t="s">
        <v>98</v>
      </c>
      <c r="AS3" s="670"/>
      <c r="AT3" s="670"/>
      <c r="AU3" s="670"/>
      <c r="AV3" s="670"/>
      <c r="AW3" s="670"/>
      <c r="AX3" s="670"/>
      <c r="AY3" s="670"/>
      <c r="AZ3" s="670"/>
      <c r="BA3" s="670"/>
      <c r="BB3" s="670"/>
      <c r="BC3" s="670"/>
      <c r="BD3" s="671"/>
    </row>
    <row r="4" spans="2:56" ht="13.5" thickBot="1">
      <c r="B4" s="192" t="s">
        <v>13</v>
      </c>
      <c r="C4" s="193" t="s">
        <v>14</v>
      </c>
      <c r="D4" s="231" t="s">
        <v>99</v>
      </c>
      <c r="E4" s="194">
        <f>'Combustion Reports'!AB4/'Combustion Reports'!$AB$4</f>
        <v>1</v>
      </c>
      <c r="F4" s="194">
        <f>E4+1</f>
        <v>2</v>
      </c>
      <c r="G4" s="194">
        <f t="shared" ref="G4:N4" si="0">F4+1</f>
        <v>3</v>
      </c>
      <c r="H4" s="194">
        <f t="shared" si="0"/>
        <v>4</v>
      </c>
      <c r="I4" s="194">
        <f t="shared" si="0"/>
        <v>5</v>
      </c>
      <c r="J4" s="194">
        <f t="shared" si="0"/>
        <v>6</v>
      </c>
      <c r="K4" s="194">
        <f t="shared" si="0"/>
        <v>7</v>
      </c>
      <c r="L4" s="194">
        <f t="shared" si="0"/>
        <v>8</v>
      </c>
      <c r="M4" s="194">
        <f t="shared" si="0"/>
        <v>9</v>
      </c>
      <c r="N4" s="195">
        <f t="shared" si="0"/>
        <v>10</v>
      </c>
      <c r="P4" s="192" t="s">
        <v>13</v>
      </c>
      <c r="Q4" s="193" t="s">
        <v>14</v>
      </c>
      <c r="R4" s="231" t="s">
        <v>99</v>
      </c>
      <c r="S4" s="194" t="e">
        <f>'Combustion Reports'!AB5/'Combustion Reports'!$AB$5</f>
        <v>#DIV/0!</v>
      </c>
      <c r="T4" s="194" t="e">
        <f>S4+1</f>
        <v>#DIV/0!</v>
      </c>
      <c r="U4" s="194" t="e">
        <f t="shared" ref="U4:AB4" si="1">T4+1</f>
        <v>#DIV/0!</v>
      </c>
      <c r="V4" s="194" t="e">
        <f t="shared" si="1"/>
        <v>#DIV/0!</v>
      </c>
      <c r="W4" s="194" t="e">
        <f t="shared" si="1"/>
        <v>#DIV/0!</v>
      </c>
      <c r="X4" s="194" t="e">
        <f t="shared" si="1"/>
        <v>#DIV/0!</v>
      </c>
      <c r="Y4" s="194" t="e">
        <f t="shared" si="1"/>
        <v>#DIV/0!</v>
      </c>
      <c r="Z4" s="194" t="e">
        <f t="shared" si="1"/>
        <v>#DIV/0!</v>
      </c>
      <c r="AA4" s="194" t="e">
        <f t="shared" si="1"/>
        <v>#DIV/0!</v>
      </c>
      <c r="AB4" s="195" t="e">
        <f t="shared" si="1"/>
        <v>#DIV/0!</v>
      </c>
      <c r="AD4" s="192" t="s">
        <v>13</v>
      </c>
      <c r="AE4" s="193" t="s">
        <v>14</v>
      </c>
      <c r="AF4" s="231" t="s">
        <v>99</v>
      </c>
      <c r="AG4" s="194">
        <f>'Combustion Reports'!AB16/'Combustion Reports'!$AB$16</f>
        <v>1</v>
      </c>
      <c r="AH4" s="194">
        <f>AG4+1</f>
        <v>2</v>
      </c>
      <c r="AI4" s="194">
        <f t="shared" ref="AI4:AP4" si="2">AH4+1</f>
        <v>3</v>
      </c>
      <c r="AJ4" s="194">
        <f t="shared" si="2"/>
        <v>4</v>
      </c>
      <c r="AK4" s="194">
        <f t="shared" si="2"/>
        <v>5</v>
      </c>
      <c r="AL4" s="194">
        <f t="shared" si="2"/>
        <v>6</v>
      </c>
      <c r="AM4" s="194">
        <f t="shared" si="2"/>
        <v>7</v>
      </c>
      <c r="AN4" s="194">
        <f t="shared" si="2"/>
        <v>8</v>
      </c>
      <c r="AO4" s="194">
        <f t="shared" si="2"/>
        <v>9</v>
      </c>
      <c r="AP4" s="195">
        <f t="shared" si="2"/>
        <v>10</v>
      </c>
      <c r="AR4" s="192" t="s">
        <v>13</v>
      </c>
      <c r="AS4" s="193" t="s">
        <v>14</v>
      </c>
      <c r="AT4" s="231" t="s">
        <v>99</v>
      </c>
      <c r="AU4" s="194">
        <f>'Combustion Reports'!AB16/'Combustion Reports'!$AB$16</f>
        <v>1</v>
      </c>
      <c r="AV4" s="194">
        <f>AU4+1</f>
        <v>2</v>
      </c>
      <c r="AW4" s="194">
        <f t="shared" ref="AW4:BD4" si="3">AV4+1</f>
        <v>3</v>
      </c>
      <c r="AX4" s="194">
        <f t="shared" si="3"/>
        <v>4</v>
      </c>
      <c r="AY4" s="194">
        <f t="shared" si="3"/>
        <v>5</v>
      </c>
      <c r="AZ4" s="194">
        <f t="shared" si="3"/>
        <v>6</v>
      </c>
      <c r="BA4" s="194">
        <f t="shared" si="3"/>
        <v>7</v>
      </c>
      <c r="BB4" s="194">
        <f t="shared" si="3"/>
        <v>8</v>
      </c>
      <c r="BC4" s="194">
        <f t="shared" si="3"/>
        <v>9</v>
      </c>
      <c r="BD4" s="195">
        <f t="shared" si="3"/>
        <v>10</v>
      </c>
    </row>
    <row r="5" spans="2:56">
      <c r="B5" s="229"/>
      <c r="C5" s="196"/>
      <c r="D5" s="541"/>
      <c r="E5" s="542" t="e">
        <f>ROUND((1-10/Inputs!$C$20/10)/(10-1)*(E4-10)+1,3)</f>
        <v>#DIV/0!</v>
      </c>
      <c r="F5" s="235" t="e">
        <f>ROUND((1-10/Inputs!$C$20/10)/(10-1)*(F4-10)+1,3)</f>
        <v>#DIV/0!</v>
      </c>
      <c r="G5" s="542" t="e">
        <f>ROUND((1-10/Inputs!$C$20/10)/(10-1)*(G4-10)+1,3)</f>
        <v>#DIV/0!</v>
      </c>
      <c r="H5" s="235" t="e">
        <f>ROUND((1-10/Inputs!$C$20/10)/(10-1)*(H4-10)+1,3)</f>
        <v>#DIV/0!</v>
      </c>
      <c r="I5" s="542" t="e">
        <f>ROUND((1-10/Inputs!$C$20/10)/(10-1)*(I4-10)+1,3)</f>
        <v>#DIV/0!</v>
      </c>
      <c r="J5" s="235" t="e">
        <f>ROUND((1-10/Inputs!$C$20/10)/(10-1)*(J4-10)+1,3)</f>
        <v>#DIV/0!</v>
      </c>
      <c r="K5" s="542" t="e">
        <f>ROUND((1-10/Inputs!$C$20/10)/(10-1)*(K4-10)+1,3)</f>
        <v>#DIV/0!</v>
      </c>
      <c r="L5" s="235" t="e">
        <f>ROUND((1-10/Inputs!$C$20/10)/(10-1)*(L4-10)+1,3)</f>
        <v>#DIV/0!</v>
      </c>
      <c r="M5" s="235" t="e">
        <f>ROUND((1-10/Inputs!$C$20/10)/(10-1)*(M4-10)+1,3)</f>
        <v>#DIV/0!</v>
      </c>
      <c r="N5" s="543" t="e">
        <f>ROUND((1-10/Inputs!$C$20/10)/(10-1)*(N4-10)+1,3)</f>
        <v>#DIV/0!</v>
      </c>
      <c r="P5" s="229"/>
      <c r="Q5" s="196"/>
      <c r="R5" s="541"/>
      <c r="S5" s="542" t="e">
        <f>ROUND((1-10/Inputs!$C$21/10)/(10-1)*(S4-10)+1,3)</f>
        <v>#DIV/0!</v>
      </c>
      <c r="T5" s="235" t="e">
        <f>ROUND((1-10/Inputs!$C$21/10)/(10-1)*(T4-10)+1,3)</f>
        <v>#DIV/0!</v>
      </c>
      <c r="U5" s="542" t="e">
        <f>ROUND((1-10/Inputs!$C$21/10)/(10-1)*(U4-10)+1,3)</f>
        <v>#DIV/0!</v>
      </c>
      <c r="V5" s="235" t="e">
        <f>ROUND((1-10/Inputs!$C$21/10)/(10-1)*(V4-10)+1,3)</f>
        <v>#DIV/0!</v>
      </c>
      <c r="W5" s="542" t="e">
        <f>ROUND((1-10/Inputs!$C$21/10)/(10-1)*(W4-10)+1,3)</f>
        <v>#DIV/0!</v>
      </c>
      <c r="X5" s="235" t="e">
        <f>ROUND((1-10/Inputs!$C$21/10)/(10-1)*(X4-10)+1,3)</f>
        <v>#DIV/0!</v>
      </c>
      <c r="Y5" s="542" t="e">
        <f>ROUND((1-10/Inputs!$C$21/10)/(10-1)*(Y4-10)+1,3)</f>
        <v>#DIV/0!</v>
      </c>
      <c r="Z5" s="235" t="e">
        <f>ROUND((1-10/Inputs!$C$21/10)/(10-1)*(Z4-10)+1,3)</f>
        <v>#DIV/0!</v>
      </c>
      <c r="AA5" s="235" t="e">
        <f>ROUND((1-10/Inputs!$C$21/10)/(10-1)*(AA4-10)+1,3)</f>
        <v>#DIV/0!</v>
      </c>
      <c r="AB5" s="543" t="e">
        <f>ROUND((1-10/Inputs!$C$21/10)/(10-1)*(AB4-10)+1,3)</f>
        <v>#DIV/0!</v>
      </c>
      <c r="AD5" s="229"/>
      <c r="AE5" s="196"/>
      <c r="AF5" s="541"/>
      <c r="AG5" s="542" t="e">
        <f>ROUND((1-10/Inputs!$C$22/10)/(10-1)*(AG4-10)+1,3)</f>
        <v>#DIV/0!</v>
      </c>
      <c r="AH5" s="235" t="e">
        <f>ROUND((1-10/Inputs!$C$22/10)/(10-1)*(AH4-10)+1,3)</f>
        <v>#DIV/0!</v>
      </c>
      <c r="AI5" s="542" t="e">
        <f>ROUND((1-10/Inputs!$C$22/10)/(10-1)*(AI4-10)+1,3)</f>
        <v>#DIV/0!</v>
      </c>
      <c r="AJ5" s="235" t="e">
        <f>ROUND((1-10/Inputs!$C$22/10)/(10-1)*(AJ4-10)+1,3)</f>
        <v>#DIV/0!</v>
      </c>
      <c r="AK5" s="542" t="e">
        <f>ROUND((1-10/Inputs!$C$22/10)/(10-1)*(AK4-10)+1,3)</f>
        <v>#DIV/0!</v>
      </c>
      <c r="AL5" s="235" t="e">
        <f>ROUND((1-10/Inputs!$C$22/10)/(10-1)*(AL4-10)+1,3)</f>
        <v>#DIV/0!</v>
      </c>
      <c r="AM5" s="542" t="e">
        <f>ROUND((1-10/Inputs!$C$22/10)/(10-1)*(AM4-10)+1,3)</f>
        <v>#DIV/0!</v>
      </c>
      <c r="AN5" s="235" t="e">
        <f>ROUND((1-10/Inputs!$C$22/10)/(10-1)*(AN4-10)+1,3)</f>
        <v>#DIV/0!</v>
      </c>
      <c r="AO5" s="235" t="e">
        <f>ROUND((1-10/Inputs!$C$22/10)/(10-1)*(AO4-10)+1,3)</f>
        <v>#DIV/0!</v>
      </c>
      <c r="AP5" s="543" t="e">
        <f>ROUND((1-10/Inputs!$C$22/10)/(10-1)*(AP4-10)+1,3)</f>
        <v>#DIV/0!</v>
      </c>
      <c r="AR5" s="229"/>
      <c r="AS5" s="196"/>
      <c r="AT5" s="541"/>
      <c r="AU5" s="542" t="e">
        <f>ROUND((1-10/Inputs!$C$22/10)/(10-1)*(AU4-10)+1,3)</f>
        <v>#DIV/0!</v>
      </c>
      <c r="AV5" s="235" t="e">
        <f>ROUND((1-10/Inputs!$C$22/10)/(10-1)*(AV4-10)+1,3)</f>
        <v>#DIV/0!</v>
      </c>
      <c r="AW5" s="542" t="e">
        <f>ROUND((1-10/Inputs!$C$22/10)/(10-1)*(AW4-10)+1,3)</f>
        <v>#DIV/0!</v>
      </c>
      <c r="AX5" s="235" t="e">
        <f>ROUND((1-10/Inputs!$C$22/10)/(10-1)*(AX4-10)+1,3)</f>
        <v>#DIV/0!</v>
      </c>
      <c r="AY5" s="542" t="e">
        <f>ROUND((1-10/Inputs!$C$22/10)/(10-1)*(AY4-10)+1,3)</f>
        <v>#DIV/0!</v>
      </c>
      <c r="AZ5" s="235" t="e">
        <f>ROUND((1-10/Inputs!$C$22/10)/(10-1)*(AZ4-10)+1,3)</f>
        <v>#DIV/0!</v>
      </c>
      <c r="BA5" s="542" t="e">
        <f>ROUND((1-10/Inputs!$C$22/10)/(10-1)*(BA4-10)+1,3)</f>
        <v>#DIV/0!</v>
      </c>
      <c r="BB5" s="235" t="e">
        <f>ROUND((1-10/Inputs!$C$22/10)/(10-1)*(BB4-10)+1,3)</f>
        <v>#DIV/0!</v>
      </c>
      <c r="BC5" s="235" t="e">
        <f>ROUND((1-10/Inputs!$C$22/10)/(10-1)*(BC4-10)+1,3)</f>
        <v>#DIV/0!</v>
      </c>
      <c r="BD5" s="543" t="e">
        <f>ROUND((1-10/Inputs!$C$22/10)/(10-1)*(BD4-10)+1,3)</f>
        <v>#DIV/0!</v>
      </c>
    </row>
    <row r="6" spans="2:56">
      <c r="B6" s="236">
        <v>-10</v>
      </c>
      <c r="C6" s="545">
        <v>25</v>
      </c>
      <c r="D6" s="538">
        <v>75</v>
      </c>
      <c r="E6" s="539">
        <f>IF((('Combustion Reports'!AB$7-0.035)/('Combustion Reports'!AB$5-$D$26)*($D6-$D$26)+0.035)&lt;0.17,(('Combustion Reports'!AB$7-0.035)/('Combustion Reports'!AB$5-$D$26)*($D6-$D$26))+0.035,0.17)</f>
        <v>2.1875000000000002E-2</v>
      </c>
      <c r="F6" s="230">
        <f>IF((('Combustion Reports'!AC$7-0.035)/('Combustion Reports'!AC$5-$D$26)*($D6-$D$26)+0.035)&lt;0.17,(('Combustion Reports'!AC$7-0.035)/('Combustion Reports'!AC$5-$D$26)*($D6-$D$26))+0.035,0.17)</f>
        <v>2.1875000000000002E-2</v>
      </c>
      <c r="G6" s="539">
        <f>IF((('Combustion Reports'!AD$7-0.035)/('Combustion Reports'!AD$5-$D$26)*($D6-$D$26)+0.035)&lt;0.17,(('Combustion Reports'!AD$7-0.035)/('Combustion Reports'!AD$5-$D$26)*($D6-$D$26))+0.035,0.17)</f>
        <v>2.1875000000000002E-2</v>
      </c>
      <c r="H6" s="230">
        <f>IF((('Combustion Reports'!AE$7-0.035)/('Combustion Reports'!AE$5-$D$26)*($D6-$D$26)+0.035)&lt;0.17,(('Combustion Reports'!AE$7-0.035)/('Combustion Reports'!AE$5-$D$26)*($D6-$D$26))+0.035,0.17)</f>
        <v>2.1875000000000002E-2</v>
      </c>
      <c r="I6" s="539">
        <f>IF((('Combustion Reports'!AF$7-0.035)/('Combustion Reports'!AF$5-$D$26)*($D6-$D$26)+0.035)&lt;0.17,(('Combustion Reports'!AF$7-0.035)/('Combustion Reports'!AF$5-$D$26)*($D6-$D$26))+0.035,0.17)</f>
        <v>2.1875000000000002E-2</v>
      </c>
      <c r="J6" s="230">
        <f>IF((('Combustion Reports'!AG$7-0.035)/('Combustion Reports'!AG$5-$D$26)*($D6-$D$26)+0.035)&lt;0.17,(('Combustion Reports'!AG$7-0.035)/('Combustion Reports'!AG$5-$D$26)*($D6-$D$26))+0.035,0.17)</f>
        <v>2.1875000000000002E-2</v>
      </c>
      <c r="K6" s="539">
        <f>IF((('Combustion Reports'!AH$7-0.035)/('Combustion Reports'!AH$5-$D$26)*($D6-$D$26)+0.035)&lt;0.17,(('Combustion Reports'!AH$7-0.035)/('Combustion Reports'!AH$5-$D$26)*($D6-$D$26))+0.035,0.17)</f>
        <v>2.1875000000000002E-2</v>
      </c>
      <c r="L6" s="230">
        <f>IF((('Combustion Reports'!AI$7-0.035)/('Combustion Reports'!AI$5-$D$26)*($D6-$D$26)+0.035)&lt;0.17,(('Combustion Reports'!AI$7-0.035)/('Combustion Reports'!AI$5-$D$26)*($D6-$D$26))+0.035,0.17)</f>
        <v>2.1875000000000002E-2</v>
      </c>
      <c r="M6" s="230">
        <f>IF((('Combustion Reports'!AJ$7-0.035)/('Combustion Reports'!AJ$5-$D$26)*($D6-$D$26)+0.035)&lt;0.17,(('Combustion Reports'!AJ$7-0.035)/('Combustion Reports'!AJ$5-$D$26)*($D6-$D$26))+0.035,0.17)</f>
        <v>2.1875000000000002E-2</v>
      </c>
      <c r="N6" s="540">
        <f>IF((('Combustion Reports'!AK$7-0.035)/('Combustion Reports'!AK$5-$D$26)*($D6-$D$26)+0.035)&lt;0.17,(('Combustion Reports'!AK$7-0.035)/('Combustion Reports'!AK$5-$D$26)*($D6-$D$26))+0.035,0.17)</f>
        <v>2.1875000000000002E-2</v>
      </c>
      <c r="O6" s="213"/>
      <c r="P6" s="236">
        <v>-10</v>
      </c>
      <c r="Q6" s="545">
        <v>25</v>
      </c>
      <c r="R6" s="538">
        <v>75</v>
      </c>
      <c r="S6" s="539">
        <f>IF(('Combustion Reports'!AB$13-0.035)/('Combustion Reports'!AB$11-$R$26)*($R6-$R$26)+0.035&lt;0.17,('Combustion Reports'!AB$13-0.035)/('Combustion Reports'!AB$11-$R$26)*($R6-$R$26)+0.035,0.17)</f>
        <v>2.1875000000000002E-2</v>
      </c>
      <c r="T6" s="230">
        <f>IF(('Combustion Reports'!AC$13-0.035)/('Combustion Reports'!AC$11-$R$26)*($R6-$R$26)+0.035&lt;0.17,('Combustion Reports'!AC$13-0.035)/('Combustion Reports'!AC$11-$R$26)*($R6-$R$26)+0.035,0.17)</f>
        <v>2.1875000000000002E-2</v>
      </c>
      <c r="U6" s="539">
        <f>IF(('Combustion Reports'!AD$13-0.035)/('Combustion Reports'!AD$11-$R$26)*($R6-$R$26)+0.035&lt;0.17,('Combustion Reports'!AD$13-0.035)/('Combustion Reports'!AD$11-$R$26)*($R6-$R$26)+0.035,0.17)</f>
        <v>2.1875000000000002E-2</v>
      </c>
      <c r="V6" s="230">
        <f>IF(('Combustion Reports'!AE$13-0.035)/('Combustion Reports'!AE$11-$R$26)*($R6-$R$26)+0.035&lt;0.17,('Combustion Reports'!AE$13-0.035)/('Combustion Reports'!AE$11-$R$26)*($R6-$R$26)+0.035,0.17)</f>
        <v>2.1875000000000002E-2</v>
      </c>
      <c r="W6" s="539">
        <f>IF(('Combustion Reports'!AF$13-0.035)/('Combustion Reports'!AF$11-$R$26)*($R6-$R$26)+0.035&lt;0.17,('Combustion Reports'!AF$13-0.035)/('Combustion Reports'!AF$11-$R$26)*($R6-$R$26)+0.035,0.17)</f>
        <v>2.1875000000000002E-2</v>
      </c>
      <c r="X6" s="230">
        <f>IF(('Combustion Reports'!AG$13-0.035)/('Combustion Reports'!AG$11-$R$26)*($R6-$R$26)+0.035&lt;0.17,('Combustion Reports'!AG$13-0.035)/('Combustion Reports'!AG$11-$R$26)*($R6-$R$26)+0.035,0.17)</f>
        <v>2.1875000000000002E-2</v>
      </c>
      <c r="Y6" s="539">
        <f>IF(('Combustion Reports'!AH$13-0.035)/('Combustion Reports'!AH$11-$R$26)*($R6-$R$26)+0.035&lt;0.17,('Combustion Reports'!AH$13-0.035)/('Combustion Reports'!AH$11-$R$26)*($R6-$R$26)+0.035,0.17)</f>
        <v>2.1875000000000002E-2</v>
      </c>
      <c r="Z6" s="230">
        <f>IF(('Combustion Reports'!AI$13-0.035)/('Combustion Reports'!AI$11-$R$26)*($R6-$R$26)+0.035&lt;0.17,('Combustion Reports'!AI$13-0.035)/('Combustion Reports'!AI$11-$R$26)*($R6-$R$26)+0.035,0.17)</f>
        <v>2.1875000000000002E-2</v>
      </c>
      <c r="AA6" s="230">
        <f>IF(('Combustion Reports'!AJ$13-0.035)/('Combustion Reports'!AJ$11-$R$26)*($R6-$R$26)+0.035&lt;0.17,('Combustion Reports'!AJ$13-0.035)/('Combustion Reports'!AJ$11-$R$26)*($R6-$R$26)+0.035,0.17)</f>
        <v>2.1875000000000002E-2</v>
      </c>
      <c r="AB6" s="540">
        <f>IF(('Combustion Reports'!AK$13-0.035)/('Combustion Reports'!AK$11-$R$26)*($R6-$R$26)+0.035&lt;0.17,('Combustion Reports'!AK$13-0.035)/('Combustion Reports'!AK$11-$R$26)*($R6-$R$26)+0.035,0.17)</f>
        <v>2.1875000000000002E-2</v>
      </c>
      <c r="AD6" s="236">
        <v>-10</v>
      </c>
      <c r="AE6" s="545">
        <v>25</v>
      </c>
      <c r="AF6" s="538">
        <v>75</v>
      </c>
      <c r="AG6" s="539">
        <f>IF(('Combustion Reports'!AB$19-0.035)/('Combustion Reports'!AB$17-$AF$26)*($AF6-$AF$26)+0.035&lt;0.17,('Combustion Reports'!AB$19-0.035)/('Combustion Reports'!AB$17-$AF$26)*($AF6-$AF$26)+0.035,0.17)</f>
        <v>2.1875000000000002E-2</v>
      </c>
      <c r="AH6" s="230">
        <f>IF(('Combustion Reports'!AC$19-0.035)/('Combustion Reports'!AC$17-$AF$26)*($AF6-$AF$26)+0.035&lt;0.17,('Combustion Reports'!AC$19-0.035)/('Combustion Reports'!AC$17-$AF$26)*($AF6-$AF$26)+0.035,0.17)</f>
        <v>2.1875000000000002E-2</v>
      </c>
      <c r="AI6" s="539">
        <f>IF(('Combustion Reports'!AD$19-0.035)/('Combustion Reports'!AD$17-$AF$26)*($AF6-$AF$26)+0.035&lt;0.17,('Combustion Reports'!AD$19-0.035)/('Combustion Reports'!AD$17-$AF$26)*($AF6-$AF$26)+0.035,0.17)</f>
        <v>2.1875000000000002E-2</v>
      </c>
      <c r="AJ6" s="230">
        <f>IF(('Combustion Reports'!AE$19-0.035)/('Combustion Reports'!AE$17-$AF$26)*($AF6-$AF$26)+0.035&lt;0.17,('Combustion Reports'!AE$19-0.035)/('Combustion Reports'!AE$17-$AF$26)*($AF6-$AF$26)+0.035,0.17)</f>
        <v>2.1875000000000002E-2</v>
      </c>
      <c r="AK6" s="539">
        <f>IF(('Combustion Reports'!AF$19-0.035)/('Combustion Reports'!AF$17-$AF$26)*($AF6-$AF$26)+0.035&lt;0.17,('Combustion Reports'!AF$19-0.035)/('Combustion Reports'!AF$17-$AF$26)*($AF6-$AF$26)+0.035,0.17)</f>
        <v>2.1875000000000002E-2</v>
      </c>
      <c r="AL6" s="230">
        <f>IF(('Combustion Reports'!AG$19-0.035)/('Combustion Reports'!AG$17-$AF$26)*($AF6-$AF$26)+0.035&lt;0.17,('Combustion Reports'!AG$19-0.035)/('Combustion Reports'!AG$17-$AF$26)*($AF6-$AF$26)+0.035,0.17)</f>
        <v>2.1875000000000002E-2</v>
      </c>
      <c r="AM6" s="539">
        <f>IF(('Combustion Reports'!AH$19-0.035)/('Combustion Reports'!AH$17-$AF$26)*($AF6-$AF$26)+0.035&lt;0.17,('Combustion Reports'!AH$19-0.035)/('Combustion Reports'!AH$17-$AF$26)*($AF6-$AF$26)+0.035,0.17)</f>
        <v>2.1875000000000002E-2</v>
      </c>
      <c r="AN6" s="230">
        <f>IF(('Combustion Reports'!AI$19-0.035)/('Combustion Reports'!AI$17-$AF$26)*($AF6-$AF$26)+0.035&lt;0.17,('Combustion Reports'!AI$19-0.035)/('Combustion Reports'!AI$17-$AF$26)*($AF6-$AF$26)+0.035,0.17)</f>
        <v>2.1875000000000002E-2</v>
      </c>
      <c r="AO6" s="230">
        <f>IF(('Combustion Reports'!AJ$19-0.035)/('Combustion Reports'!AJ$17-$AF$26)*($AF6-$AF$26)+0.035&lt;0.17,('Combustion Reports'!AJ$19-0.035)/('Combustion Reports'!AJ$17-$AF$26)*($AF6-$AF$26)+0.035,0.17)</f>
        <v>2.1875000000000002E-2</v>
      </c>
      <c r="AP6" s="540">
        <f>IF(('Combustion Reports'!AK$19-0.035)/('Combustion Reports'!AK$17-$AF$26)*($AF6-$AF$26)+0.035&lt;0.17,('Combustion Reports'!AK$19-0.035)/('Combustion Reports'!AK$17-$AF$26)*($AF6-$AF$26)+0.035,0.17)</f>
        <v>2.1875000000000002E-2</v>
      </c>
      <c r="AR6" s="236">
        <v>-10</v>
      </c>
      <c r="AS6" s="545">
        <v>25</v>
      </c>
      <c r="AT6" s="538">
        <v>75</v>
      </c>
      <c r="AU6" s="539">
        <f>IF(('Combustion Reports'!AB$25-0.035)/('Combustion Reports'!AB$23-$AT$26)*($AT6-$AT$26)+0.035&lt;0.17,('Combustion Reports'!AB$25-0.035)/('Combustion Reports'!AB$23-$AT$26)*($AT6-$AT$26)+0.035,0.17)</f>
        <v>2.1875000000000002E-2</v>
      </c>
      <c r="AV6" s="230">
        <f>IF(('Combustion Reports'!AC$25-0.035)/('Combustion Reports'!AC$23-$AT$26)*($AT6-$AT$26)+0.035&lt;0.17,('Combustion Reports'!AC$25-0.035)/('Combustion Reports'!AC$23-$AT$26)*($AT6-$AT$26)+0.035,0.17)</f>
        <v>2.1875000000000002E-2</v>
      </c>
      <c r="AW6" s="539">
        <f>IF(('Combustion Reports'!AD$25-0.035)/('Combustion Reports'!AD$23-$AT$26)*($AT6-$AT$26)+0.035&lt;0.17,('Combustion Reports'!AD$25-0.035)/('Combustion Reports'!AD$23-$AT$26)*($AT6-$AT$26)+0.035,0.17)</f>
        <v>2.1875000000000002E-2</v>
      </c>
      <c r="AX6" s="230">
        <f>IF(('Combustion Reports'!AE$25-0.035)/('Combustion Reports'!AE$23-$AT$26)*($AT6-$AT$26)+0.035&lt;0.17,('Combustion Reports'!AE$25-0.035)/('Combustion Reports'!AE$23-$AT$26)*($AT6-$AT$26)+0.035,0.17)</f>
        <v>2.1875000000000002E-2</v>
      </c>
      <c r="AY6" s="539">
        <f>IF(('Combustion Reports'!AF$25-0.035)/('Combustion Reports'!AF$23-$AT$26)*($AT6-$AT$26)+0.035&lt;0.17,('Combustion Reports'!AF$25-0.035)/('Combustion Reports'!AF$23-$AT$26)*($AT6-$AT$26)+0.035,0.17)</f>
        <v>2.1875000000000002E-2</v>
      </c>
      <c r="AZ6" s="230">
        <f>IF(('Combustion Reports'!AG$25-0.035)/('Combustion Reports'!AG$23-$AT$26)*($AT6-$AT$26)+0.035&lt;0.17,('Combustion Reports'!AG$25-0.035)/('Combustion Reports'!AG$23-$AT$26)*($AT6-$AT$26)+0.035,0.17)</f>
        <v>2.1875000000000002E-2</v>
      </c>
      <c r="BA6" s="539">
        <f>IF(('Combustion Reports'!AH$25-0.035)/('Combustion Reports'!AH$23-$AT$26)*($AT6-$AT$26)+0.035&lt;0.17,('Combustion Reports'!AH$25-0.035)/('Combustion Reports'!AH$23-$AT$26)*($AT6-$AT$26)+0.035,0.17)</f>
        <v>2.1875000000000002E-2</v>
      </c>
      <c r="BB6" s="230">
        <f>IF(('Combustion Reports'!AI$25-0.035)/('Combustion Reports'!AI$23-$AT$26)*($AT6-$AT$26)+0.035&lt;0.17,('Combustion Reports'!AI$25-0.035)/('Combustion Reports'!AI$23-$AT$26)*($AT6-$AT$26)+0.035,0.17)</f>
        <v>2.1875000000000002E-2</v>
      </c>
      <c r="BC6" s="230">
        <f>IF(('Combustion Reports'!AJ$25-0.035)/('Combustion Reports'!AJ$23-$AT$26)*($AT6-$AT$26)+0.035&lt;0.17,('Combustion Reports'!AJ$25-0.035)/('Combustion Reports'!AJ$23-$AT$26)*($AT6-$AT$26)+0.035,0.17)</f>
        <v>2.1875000000000002E-2</v>
      </c>
      <c r="BD6" s="540">
        <f>IF(('Combustion Reports'!AK$25-0.035)/('Combustion Reports'!AK$23-$AT$26)*($AT6-$AT$26)+0.035&lt;0.17,('Combustion Reports'!AK$25-0.035)/('Combustion Reports'!AK$23-$AT$26)*($AT6-$AT$26)+0.035,0.17)</f>
        <v>2.1875000000000002E-2</v>
      </c>
    </row>
    <row r="7" spans="2:56">
      <c r="B7" s="236">
        <v>-5</v>
      </c>
      <c r="C7" s="545">
        <v>54</v>
      </c>
      <c r="D7" s="538">
        <v>75</v>
      </c>
      <c r="E7" s="201">
        <f>IF((('Combustion Reports'!AB$7-0.035)/('Combustion Reports'!AB$5-$D$26)*($D7-$D$26)+0.035)&lt;0.17,(('Combustion Reports'!AB$7-0.035)/('Combustion Reports'!AB$5-$D$26)*($D7-$D$26))+0.035,0.17)</f>
        <v>2.1875000000000002E-2</v>
      </c>
      <c r="F7" s="237">
        <f>IF((('Combustion Reports'!AC$7-0.035)/('Combustion Reports'!AC$5-$D$26)*($D7-$D$26)+0.035)&lt;0.17,(('Combustion Reports'!AC$7-0.035)/('Combustion Reports'!AC$5-$D$26)*($D7-$D$26))+0.035,0.17)</f>
        <v>2.1875000000000002E-2</v>
      </c>
      <c r="G7" s="201">
        <f>IF((('Combustion Reports'!AD$7-0.035)/('Combustion Reports'!AD$5-$D$26)*($D7-$D$26)+0.035)&lt;0.17,(('Combustion Reports'!AD$7-0.035)/('Combustion Reports'!AD$5-$D$26)*($D7-$D$26))+0.035,0.17)</f>
        <v>2.1875000000000002E-2</v>
      </c>
      <c r="H7" s="237">
        <f>IF((('Combustion Reports'!AE$7-0.035)/('Combustion Reports'!AE$5-$D$26)*($D7-$D$26)+0.035)&lt;0.17,(('Combustion Reports'!AE$7-0.035)/('Combustion Reports'!AE$5-$D$26)*($D7-$D$26))+0.035,0.17)</f>
        <v>2.1875000000000002E-2</v>
      </c>
      <c r="I7" s="201">
        <f>IF((('Combustion Reports'!AF$7-0.035)/('Combustion Reports'!AF$5-$D$26)*($D7-$D$26)+0.035)&lt;0.17,(('Combustion Reports'!AF$7-0.035)/('Combustion Reports'!AF$5-$D$26)*($D7-$D$26))+0.035,0.17)</f>
        <v>2.1875000000000002E-2</v>
      </c>
      <c r="J7" s="237">
        <f>IF((('Combustion Reports'!AG$7-0.035)/('Combustion Reports'!AG$5-$D$26)*($D7-$D$26)+0.035)&lt;0.17,(('Combustion Reports'!AG$7-0.035)/('Combustion Reports'!AG$5-$D$26)*($D7-$D$26))+0.035,0.17)</f>
        <v>2.1875000000000002E-2</v>
      </c>
      <c r="K7" s="201">
        <f>IF((('Combustion Reports'!AH$7-0.035)/('Combustion Reports'!AH$5-$D$26)*($D7-$D$26)+0.035)&lt;0.17,(('Combustion Reports'!AH$7-0.035)/('Combustion Reports'!AH$5-$D$26)*($D7-$D$26))+0.035,0.17)</f>
        <v>2.1875000000000002E-2</v>
      </c>
      <c r="L7" s="237">
        <f>IF((('Combustion Reports'!AI$7-0.035)/('Combustion Reports'!AI$5-$D$26)*($D7-$D$26)+0.035)&lt;0.17,(('Combustion Reports'!AI$7-0.035)/('Combustion Reports'!AI$5-$D$26)*($D7-$D$26))+0.035,0.17)</f>
        <v>2.1875000000000002E-2</v>
      </c>
      <c r="M7" s="237">
        <f>IF((('Combustion Reports'!AJ$7-0.035)/('Combustion Reports'!AJ$5-$D$26)*($D7-$D$26)+0.035)&lt;0.17,(('Combustion Reports'!AJ$7-0.035)/('Combustion Reports'!AJ$5-$D$26)*($D7-$D$26))+0.035,0.17)</f>
        <v>2.1875000000000002E-2</v>
      </c>
      <c r="N7" s="209">
        <f>IF((('Combustion Reports'!AK$7-0.035)/('Combustion Reports'!AK$5-$D$26)*($D7-$D$26)+0.035)&lt;0.17,(('Combustion Reports'!AK$7-0.035)/('Combustion Reports'!AK$5-$D$26)*($D7-$D$26))+0.035,0.17)</f>
        <v>2.1875000000000002E-2</v>
      </c>
      <c r="P7" s="236">
        <v>-5</v>
      </c>
      <c r="Q7" s="545">
        <v>54</v>
      </c>
      <c r="R7" s="538">
        <v>75</v>
      </c>
      <c r="S7" s="201">
        <f>IF(('Combustion Reports'!AB$13-0.035)/('Combustion Reports'!AB$11-$R$26)*($R7-$R$26)+0.035&lt;0.17,('Combustion Reports'!AB$13-0.035)/('Combustion Reports'!AB$11-$R$26)*($R7-$R$26)+0.035,0.17)</f>
        <v>2.1875000000000002E-2</v>
      </c>
      <c r="T7" s="237">
        <f>IF(('Combustion Reports'!AC$13-0.035)/('Combustion Reports'!AC$11-$R$26)*($R7-$R$26)+0.035&lt;0.17,('Combustion Reports'!AC$13-0.035)/('Combustion Reports'!AC$11-$R$26)*($R7-$R$26)+0.035,0.17)</f>
        <v>2.1875000000000002E-2</v>
      </c>
      <c r="U7" s="201">
        <f>IF(('Combustion Reports'!AD$13-0.035)/('Combustion Reports'!AD$11-$R$26)*($R7-$R$26)+0.035&lt;0.17,('Combustion Reports'!AD$13-0.035)/('Combustion Reports'!AD$11-$R$26)*($R7-$R$26)+0.035,0.17)</f>
        <v>2.1875000000000002E-2</v>
      </c>
      <c r="V7" s="237">
        <f>IF(('Combustion Reports'!AE$13-0.035)/('Combustion Reports'!AE$11-$R$26)*($R7-$R$26)+0.035&lt;0.17,('Combustion Reports'!AE$13-0.035)/('Combustion Reports'!AE$11-$R$26)*($R7-$R$26)+0.035,0.17)</f>
        <v>2.1875000000000002E-2</v>
      </c>
      <c r="W7" s="201">
        <f>IF(('Combustion Reports'!AF$13-0.035)/('Combustion Reports'!AF$11-$R$26)*($R7-$R$26)+0.035&lt;0.17,('Combustion Reports'!AF$13-0.035)/('Combustion Reports'!AF$11-$R$26)*($R7-$R$26)+0.035,0.17)</f>
        <v>2.1875000000000002E-2</v>
      </c>
      <c r="X7" s="237">
        <f>IF(('Combustion Reports'!AG$13-0.035)/('Combustion Reports'!AG$11-$R$26)*($R7-$R$26)+0.035&lt;0.17,('Combustion Reports'!AG$13-0.035)/('Combustion Reports'!AG$11-$R$26)*($R7-$R$26)+0.035,0.17)</f>
        <v>2.1875000000000002E-2</v>
      </c>
      <c r="Y7" s="201">
        <f>IF(('Combustion Reports'!AH$13-0.035)/('Combustion Reports'!AH$11-$R$26)*($R7-$R$26)+0.035&lt;0.17,('Combustion Reports'!AH$13-0.035)/('Combustion Reports'!AH$11-$R$26)*($R7-$R$26)+0.035,0.17)</f>
        <v>2.1875000000000002E-2</v>
      </c>
      <c r="Z7" s="237">
        <f>IF(('Combustion Reports'!AI$13-0.035)/('Combustion Reports'!AI$11-$R$26)*($R7-$R$26)+0.035&lt;0.17,('Combustion Reports'!AI$13-0.035)/('Combustion Reports'!AI$11-$R$26)*($R7-$R$26)+0.035,0.17)</f>
        <v>2.1875000000000002E-2</v>
      </c>
      <c r="AA7" s="237">
        <f>IF(('Combustion Reports'!AJ$13-0.035)/('Combustion Reports'!AJ$11-$R$26)*($R7-$R$26)+0.035&lt;0.17,('Combustion Reports'!AJ$13-0.035)/('Combustion Reports'!AJ$11-$R$26)*($R7-$R$26)+0.035,0.17)</f>
        <v>2.1875000000000002E-2</v>
      </c>
      <c r="AB7" s="209">
        <f>IF(('Combustion Reports'!AK$13-0.035)/('Combustion Reports'!AK$11-$R$26)*($R7-$R$26)+0.035&lt;0.17,('Combustion Reports'!AK$13-0.035)/('Combustion Reports'!AK$11-$R$26)*($R7-$R$26)+0.035,0.17)</f>
        <v>2.1875000000000002E-2</v>
      </c>
      <c r="AD7" s="236">
        <v>-5</v>
      </c>
      <c r="AE7" s="545">
        <v>54</v>
      </c>
      <c r="AF7" s="538">
        <v>75</v>
      </c>
      <c r="AG7" s="201">
        <f>IF(('Combustion Reports'!AB$19-0.035)/('Combustion Reports'!AB$17-$AF$26)*($AF7-$AF$26)+0.035&lt;0.17,('Combustion Reports'!AB$19-0.035)/('Combustion Reports'!AB$17-$AF$26)*($AF7-$AF$26)+0.035,0.17)</f>
        <v>2.1875000000000002E-2</v>
      </c>
      <c r="AH7" s="237">
        <f>IF(('Combustion Reports'!AC$19-0.035)/('Combustion Reports'!AC$17-$AF$26)*($AF7-$AF$26)+0.035&lt;0.17,('Combustion Reports'!AC$19-0.035)/('Combustion Reports'!AC$17-$AF$26)*($AF7-$AF$26)+0.035,0.17)</f>
        <v>2.1875000000000002E-2</v>
      </c>
      <c r="AI7" s="201">
        <f>IF(('Combustion Reports'!AD$19-0.035)/('Combustion Reports'!AD$17-$AF$26)*($AF7-$AF$26)+0.035&lt;0.17,('Combustion Reports'!AD$19-0.035)/('Combustion Reports'!AD$17-$AF$26)*($AF7-$AF$26)+0.035,0.17)</f>
        <v>2.1875000000000002E-2</v>
      </c>
      <c r="AJ7" s="237">
        <f>IF(('Combustion Reports'!AE$19-0.035)/('Combustion Reports'!AE$17-$AF$26)*($AF7-$AF$26)+0.035&lt;0.17,('Combustion Reports'!AE$19-0.035)/('Combustion Reports'!AE$17-$AF$26)*($AF7-$AF$26)+0.035,0.17)</f>
        <v>2.1875000000000002E-2</v>
      </c>
      <c r="AK7" s="201">
        <f>IF(('Combustion Reports'!AF$19-0.035)/('Combustion Reports'!AF$17-$AF$26)*($AF7-$AF$26)+0.035&lt;0.17,('Combustion Reports'!AF$19-0.035)/('Combustion Reports'!AF$17-$AF$26)*($AF7-$AF$26)+0.035,0.17)</f>
        <v>2.1875000000000002E-2</v>
      </c>
      <c r="AL7" s="237">
        <f>IF(('Combustion Reports'!AG$19-0.035)/('Combustion Reports'!AG$17-$AF$26)*($AF7-$AF$26)+0.035&lt;0.17,('Combustion Reports'!AG$19-0.035)/('Combustion Reports'!AG$17-$AF$26)*($AF7-$AF$26)+0.035,0.17)</f>
        <v>2.1875000000000002E-2</v>
      </c>
      <c r="AM7" s="201">
        <f>IF(('Combustion Reports'!AH$19-0.035)/('Combustion Reports'!AH$17-$AF$26)*($AF7-$AF$26)+0.035&lt;0.17,('Combustion Reports'!AH$19-0.035)/('Combustion Reports'!AH$17-$AF$26)*($AF7-$AF$26)+0.035,0.17)</f>
        <v>2.1875000000000002E-2</v>
      </c>
      <c r="AN7" s="237">
        <f>IF(('Combustion Reports'!AI$19-0.035)/('Combustion Reports'!AI$17-$AF$26)*($AF7-$AF$26)+0.035&lt;0.17,('Combustion Reports'!AI$19-0.035)/('Combustion Reports'!AI$17-$AF$26)*($AF7-$AF$26)+0.035,0.17)</f>
        <v>2.1875000000000002E-2</v>
      </c>
      <c r="AO7" s="237">
        <f>IF(('Combustion Reports'!AJ$19-0.035)/('Combustion Reports'!AJ$17-$AF$26)*($AF7-$AF$26)+0.035&lt;0.17,('Combustion Reports'!AJ$19-0.035)/('Combustion Reports'!AJ$17-$AF$26)*($AF7-$AF$26)+0.035,0.17)</f>
        <v>2.1875000000000002E-2</v>
      </c>
      <c r="AP7" s="209">
        <f>IF(('Combustion Reports'!AK$19-0.035)/('Combustion Reports'!AK$17-$AF$26)*($AF7-$AF$26)+0.035&lt;0.17,('Combustion Reports'!AK$19-0.035)/('Combustion Reports'!AK$17-$AF$26)*($AF7-$AF$26)+0.035,0.17)</f>
        <v>2.1875000000000002E-2</v>
      </c>
      <c r="AR7" s="236">
        <v>-5</v>
      </c>
      <c r="AS7" s="545">
        <v>54</v>
      </c>
      <c r="AT7" s="538">
        <v>75</v>
      </c>
      <c r="AU7" s="201">
        <f>IF(('Combustion Reports'!AB$25-0.035)/('Combustion Reports'!AB$23-$AT$26)*($AT7-$AT$26)+0.035&lt;0.17,('Combustion Reports'!AB$25-0.035)/('Combustion Reports'!AB$23-$AT$26)*($AT7-$AT$26)+0.035,0.17)</f>
        <v>2.1875000000000002E-2</v>
      </c>
      <c r="AV7" s="237">
        <f>IF(('Combustion Reports'!AC$25-0.035)/('Combustion Reports'!AC$23-$AT$26)*($AT7-$AT$26)+0.035&lt;0.17,('Combustion Reports'!AC$25-0.035)/('Combustion Reports'!AC$23-$AT$26)*($AT7-$AT$26)+0.035,0.17)</f>
        <v>2.1875000000000002E-2</v>
      </c>
      <c r="AW7" s="201">
        <f>IF(('Combustion Reports'!AD$25-0.035)/('Combustion Reports'!AD$23-$AT$26)*($AT7-$AT$26)+0.035&lt;0.17,('Combustion Reports'!AD$25-0.035)/('Combustion Reports'!AD$23-$AT$26)*($AT7-$AT$26)+0.035,0.17)</f>
        <v>2.1875000000000002E-2</v>
      </c>
      <c r="AX7" s="237">
        <f>IF(('Combustion Reports'!AE$25-0.035)/('Combustion Reports'!AE$23-$AT$26)*($AT7-$AT$26)+0.035&lt;0.17,('Combustion Reports'!AE$25-0.035)/('Combustion Reports'!AE$23-$AT$26)*($AT7-$AT$26)+0.035,0.17)</f>
        <v>2.1875000000000002E-2</v>
      </c>
      <c r="AY7" s="201">
        <f>IF(('Combustion Reports'!AF$25-0.035)/('Combustion Reports'!AF$23-$AT$26)*($AT7-$AT$26)+0.035&lt;0.17,('Combustion Reports'!AF$25-0.035)/('Combustion Reports'!AF$23-$AT$26)*($AT7-$AT$26)+0.035,0.17)</f>
        <v>2.1875000000000002E-2</v>
      </c>
      <c r="AZ7" s="237">
        <f>IF(('Combustion Reports'!AG$25-0.035)/('Combustion Reports'!AG$23-$AT$26)*($AT7-$AT$26)+0.035&lt;0.17,('Combustion Reports'!AG$25-0.035)/('Combustion Reports'!AG$23-$AT$26)*($AT7-$AT$26)+0.035,0.17)</f>
        <v>2.1875000000000002E-2</v>
      </c>
      <c r="BA7" s="201">
        <f>IF(('Combustion Reports'!AH$25-0.035)/('Combustion Reports'!AH$23-$AT$26)*($AT7-$AT$26)+0.035&lt;0.17,('Combustion Reports'!AH$25-0.035)/('Combustion Reports'!AH$23-$AT$26)*($AT7-$AT$26)+0.035,0.17)</f>
        <v>2.1875000000000002E-2</v>
      </c>
      <c r="BB7" s="237">
        <f>IF(('Combustion Reports'!AI$25-0.035)/('Combustion Reports'!AI$23-$AT$26)*($AT7-$AT$26)+0.035&lt;0.17,('Combustion Reports'!AI$25-0.035)/('Combustion Reports'!AI$23-$AT$26)*($AT7-$AT$26)+0.035,0.17)</f>
        <v>2.1875000000000002E-2</v>
      </c>
      <c r="BC7" s="237">
        <f>IF(('Combustion Reports'!AJ$25-0.035)/('Combustion Reports'!AJ$23-$AT$26)*($AT7-$AT$26)+0.035&lt;0.17,('Combustion Reports'!AJ$25-0.035)/('Combustion Reports'!AJ$23-$AT$26)*($AT7-$AT$26)+0.035,0.17)</f>
        <v>2.1875000000000002E-2</v>
      </c>
      <c r="BD7" s="209">
        <f>IF(('Combustion Reports'!AK$25-0.035)/('Combustion Reports'!AK$23-$AT$26)*($AT7-$AT$26)+0.035&lt;0.17,('Combustion Reports'!AK$25-0.035)/('Combustion Reports'!AK$23-$AT$26)*($AT7-$AT$26)+0.035,0.17)</f>
        <v>2.1875000000000002E-2</v>
      </c>
    </row>
    <row r="8" spans="2:56">
      <c r="B8" s="236">
        <v>0</v>
      </c>
      <c r="C8" s="545">
        <v>84</v>
      </c>
      <c r="D8" s="538">
        <v>75</v>
      </c>
      <c r="E8" s="201">
        <f>IF((('Combustion Reports'!AB$7-0.035)/('Combustion Reports'!AB$5-$D$26)*($D8-$D$26)+0.035)&lt;0.17,(('Combustion Reports'!AB$7-0.035)/('Combustion Reports'!AB$5-$D$26)*($D8-$D$26))+0.035,0.17)</f>
        <v>2.1875000000000002E-2</v>
      </c>
      <c r="F8" s="237">
        <f>IF((('Combustion Reports'!AC$7-0.035)/('Combustion Reports'!AC$5-$D$26)*($D8-$D$26)+0.035)&lt;0.17,(('Combustion Reports'!AC$7-0.035)/('Combustion Reports'!AC$5-$D$26)*($D8-$D$26))+0.035,0.17)</f>
        <v>2.1875000000000002E-2</v>
      </c>
      <c r="G8" s="201">
        <f>IF((('Combustion Reports'!AD$7-0.035)/('Combustion Reports'!AD$5-$D$26)*($D8-$D$26)+0.035)&lt;0.17,(('Combustion Reports'!AD$7-0.035)/('Combustion Reports'!AD$5-$D$26)*($D8-$D$26))+0.035,0.17)</f>
        <v>2.1875000000000002E-2</v>
      </c>
      <c r="H8" s="237">
        <f>IF((('Combustion Reports'!AE$7-0.035)/('Combustion Reports'!AE$5-$D$26)*($D8-$D$26)+0.035)&lt;0.17,(('Combustion Reports'!AE$7-0.035)/('Combustion Reports'!AE$5-$D$26)*($D8-$D$26))+0.035,0.17)</f>
        <v>2.1875000000000002E-2</v>
      </c>
      <c r="I8" s="201">
        <f>IF((('Combustion Reports'!AF$7-0.035)/('Combustion Reports'!AF$5-$D$26)*($D8-$D$26)+0.035)&lt;0.17,(('Combustion Reports'!AF$7-0.035)/('Combustion Reports'!AF$5-$D$26)*($D8-$D$26))+0.035,0.17)</f>
        <v>2.1875000000000002E-2</v>
      </c>
      <c r="J8" s="237">
        <f>IF((('Combustion Reports'!AG$7-0.035)/('Combustion Reports'!AG$5-$D$26)*($D8-$D$26)+0.035)&lt;0.17,(('Combustion Reports'!AG$7-0.035)/('Combustion Reports'!AG$5-$D$26)*($D8-$D$26))+0.035,0.17)</f>
        <v>2.1875000000000002E-2</v>
      </c>
      <c r="K8" s="201">
        <f>IF((('Combustion Reports'!AH$7-0.035)/('Combustion Reports'!AH$5-$D$26)*($D8-$D$26)+0.035)&lt;0.17,(('Combustion Reports'!AH$7-0.035)/('Combustion Reports'!AH$5-$D$26)*($D8-$D$26))+0.035,0.17)</f>
        <v>2.1875000000000002E-2</v>
      </c>
      <c r="L8" s="237">
        <f>IF((('Combustion Reports'!AI$7-0.035)/('Combustion Reports'!AI$5-$D$26)*($D8-$D$26)+0.035)&lt;0.17,(('Combustion Reports'!AI$7-0.035)/('Combustion Reports'!AI$5-$D$26)*($D8-$D$26))+0.035,0.17)</f>
        <v>2.1875000000000002E-2</v>
      </c>
      <c r="M8" s="237">
        <f>IF((('Combustion Reports'!AJ$7-0.035)/('Combustion Reports'!AJ$5-$D$26)*($D8-$D$26)+0.035)&lt;0.17,(('Combustion Reports'!AJ$7-0.035)/('Combustion Reports'!AJ$5-$D$26)*($D8-$D$26))+0.035,0.17)</f>
        <v>2.1875000000000002E-2</v>
      </c>
      <c r="N8" s="209">
        <f>IF((('Combustion Reports'!AK$7-0.035)/('Combustion Reports'!AK$5-$D$26)*($D8-$D$26)+0.035)&lt;0.17,(('Combustion Reports'!AK$7-0.035)/('Combustion Reports'!AK$5-$D$26)*($D8-$D$26))+0.035,0.17)</f>
        <v>2.1875000000000002E-2</v>
      </c>
      <c r="P8" s="236">
        <v>0</v>
      </c>
      <c r="Q8" s="545">
        <v>84</v>
      </c>
      <c r="R8" s="538">
        <v>75</v>
      </c>
      <c r="S8" s="201">
        <f>IF(('Combustion Reports'!AB$13-0.035)/('Combustion Reports'!AB$11-$R$26)*($R8-$R$26)+0.035&lt;0.17,('Combustion Reports'!AB$13-0.035)/('Combustion Reports'!AB$11-$R$26)*($R8-$R$26)+0.035,0.17)</f>
        <v>2.1875000000000002E-2</v>
      </c>
      <c r="T8" s="237">
        <f>IF(('Combustion Reports'!AC$13-0.035)/('Combustion Reports'!AC$11-$R$26)*($R8-$R$26)+0.035&lt;0.17,('Combustion Reports'!AC$13-0.035)/('Combustion Reports'!AC$11-$R$26)*($R8-$R$26)+0.035,0.17)</f>
        <v>2.1875000000000002E-2</v>
      </c>
      <c r="U8" s="201">
        <f>IF(('Combustion Reports'!AD$13-0.035)/('Combustion Reports'!AD$11-$R$26)*($R8-$R$26)+0.035&lt;0.17,('Combustion Reports'!AD$13-0.035)/('Combustion Reports'!AD$11-$R$26)*($R8-$R$26)+0.035,0.17)</f>
        <v>2.1875000000000002E-2</v>
      </c>
      <c r="V8" s="237">
        <f>IF(('Combustion Reports'!AE$13-0.035)/('Combustion Reports'!AE$11-$R$26)*($R8-$R$26)+0.035&lt;0.17,('Combustion Reports'!AE$13-0.035)/('Combustion Reports'!AE$11-$R$26)*($R8-$R$26)+0.035,0.17)</f>
        <v>2.1875000000000002E-2</v>
      </c>
      <c r="W8" s="201">
        <f>IF(('Combustion Reports'!AF$13-0.035)/('Combustion Reports'!AF$11-$R$26)*($R8-$R$26)+0.035&lt;0.17,('Combustion Reports'!AF$13-0.035)/('Combustion Reports'!AF$11-$R$26)*($R8-$R$26)+0.035,0.17)</f>
        <v>2.1875000000000002E-2</v>
      </c>
      <c r="X8" s="237">
        <f>IF(('Combustion Reports'!AG$13-0.035)/('Combustion Reports'!AG$11-$R$26)*($R8-$R$26)+0.035&lt;0.17,('Combustion Reports'!AG$13-0.035)/('Combustion Reports'!AG$11-$R$26)*($R8-$R$26)+0.035,0.17)</f>
        <v>2.1875000000000002E-2</v>
      </c>
      <c r="Y8" s="201">
        <f>IF(('Combustion Reports'!AH$13-0.035)/('Combustion Reports'!AH$11-$R$26)*($R8-$R$26)+0.035&lt;0.17,('Combustion Reports'!AH$13-0.035)/('Combustion Reports'!AH$11-$R$26)*($R8-$R$26)+0.035,0.17)</f>
        <v>2.1875000000000002E-2</v>
      </c>
      <c r="Z8" s="237">
        <f>IF(('Combustion Reports'!AI$13-0.035)/('Combustion Reports'!AI$11-$R$26)*($R8-$R$26)+0.035&lt;0.17,('Combustion Reports'!AI$13-0.035)/('Combustion Reports'!AI$11-$R$26)*($R8-$R$26)+0.035,0.17)</f>
        <v>2.1875000000000002E-2</v>
      </c>
      <c r="AA8" s="237">
        <f>IF(('Combustion Reports'!AJ$13-0.035)/('Combustion Reports'!AJ$11-$R$26)*($R8-$R$26)+0.035&lt;0.17,('Combustion Reports'!AJ$13-0.035)/('Combustion Reports'!AJ$11-$R$26)*($R8-$R$26)+0.035,0.17)</f>
        <v>2.1875000000000002E-2</v>
      </c>
      <c r="AB8" s="209">
        <f>IF(('Combustion Reports'!AK$13-0.035)/('Combustion Reports'!AK$11-$R$26)*($R8-$R$26)+0.035&lt;0.17,('Combustion Reports'!AK$13-0.035)/('Combustion Reports'!AK$11-$R$26)*($R8-$R$26)+0.035,0.17)</f>
        <v>2.1875000000000002E-2</v>
      </c>
      <c r="AD8" s="236">
        <v>0</v>
      </c>
      <c r="AE8" s="545">
        <v>84</v>
      </c>
      <c r="AF8" s="538">
        <v>75</v>
      </c>
      <c r="AG8" s="201">
        <f>IF(('Combustion Reports'!AB$19-0.035)/('Combustion Reports'!AB$17-$AF$26)*($AF8-$AF$26)+0.035&lt;0.17,('Combustion Reports'!AB$19-0.035)/('Combustion Reports'!AB$17-$AF$26)*($AF8-$AF$26)+0.035,0.17)</f>
        <v>2.1875000000000002E-2</v>
      </c>
      <c r="AH8" s="237">
        <f>IF(('Combustion Reports'!AC$19-0.035)/('Combustion Reports'!AC$17-$AF$26)*($AF8-$AF$26)+0.035&lt;0.17,('Combustion Reports'!AC$19-0.035)/('Combustion Reports'!AC$17-$AF$26)*($AF8-$AF$26)+0.035,0.17)</f>
        <v>2.1875000000000002E-2</v>
      </c>
      <c r="AI8" s="201">
        <f>IF(('Combustion Reports'!AD$19-0.035)/('Combustion Reports'!AD$17-$AF$26)*($AF8-$AF$26)+0.035&lt;0.17,('Combustion Reports'!AD$19-0.035)/('Combustion Reports'!AD$17-$AF$26)*($AF8-$AF$26)+0.035,0.17)</f>
        <v>2.1875000000000002E-2</v>
      </c>
      <c r="AJ8" s="237">
        <f>IF(('Combustion Reports'!AE$19-0.035)/('Combustion Reports'!AE$17-$AF$26)*($AF8-$AF$26)+0.035&lt;0.17,('Combustion Reports'!AE$19-0.035)/('Combustion Reports'!AE$17-$AF$26)*($AF8-$AF$26)+0.035,0.17)</f>
        <v>2.1875000000000002E-2</v>
      </c>
      <c r="AK8" s="201">
        <f>IF(('Combustion Reports'!AF$19-0.035)/('Combustion Reports'!AF$17-$AF$26)*($AF8-$AF$26)+0.035&lt;0.17,('Combustion Reports'!AF$19-0.035)/('Combustion Reports'!AF$17-$AF$26)*($AF8-$AF$26)+0.035,0.17)</f>
        <v>2.1875000000000002E-2</v>
      </c>
      <c r="AL8" s="237">
        <f>IF(('Combustion Reports'!AG$19-0.035)/('Combustion Reports'!AG$17-$AF$26)*($AF8-$AF$26)+0.035&lt;0.17,('Combustion Reports'!AG$19-0.035)/('Combustion Reports'!AG$17-$AF$26)*($AF8-$AF$26)+0.035,0.17)</f>
        <v>2.1875000000000002E-2</v>
      </c>
      <c r="AM8" s="201">
        <f>IF(('Combustion Reports'!AH$19-0.035)/('Combustion Reports'!AH$17-$AF$26)*($AF8-$AF$26)+0.035&lt;0.17,('Combustion Reports'!AH$19-0.035)/('Combustion Reports'!AH$17-$AF$26)*($AF8-$AF$26)+0.035,0.17)</f>
        <v>2.1875000000000002E-2</v>
      </c>
      <c r="AN8" s="237">
        <f>IF(('Combustion Reports'!AI$19-0.035)/('Combustion Reports'!AI$17-$AF$26)*($AF8-$AF$26)+0.035&lt;0.17,('Combustion Reports'!AI$19-0.035)/('Combustion Reports'!AI$17-$AF$26)*($AF8-$AF$26)+0.035,0.17)</f>
        <v>2.1875000000000002E-2</v>
      </c>
      <c r="AO8" s="237">
        <f>IF(('Combustion Reports'!AJ$19-0.035)/('Combustion Reports'!AJ$17-$AF$26)*($AF8-$AF$26)+0.035&lt;0.17,('Combustion Reports'!AJ$19-0.035)/('Combustion Reports'!AJ$17-$AF$26)*($AF8-$AF$26)+0.035,0.17)</f>
        <v>2.1875000000000002E-2</v>
      </c>
      <c r="AP8" s="209">
        <f>IF(('Combustion Reports'!AK$19-0.035)/('Combustion Reports'!AK$17-$AF$26)*($AF8-$AF$26)+0.035&lt;0.17,('Combustion Reports'!AK$19-0.035)/('Combustion Reports'!AK$17-$AF$26)*($AF8-$AF$26)+0.035,0.17)</f>
        <v>2.1875000000000002E-2</v>
      </c>
      <c r="AR8" s="236">
        <v>0</v>
      </c>
      <c r="AS8" s="545">
        <v>84</v>
      </c>
      <c r="AT8" s="538">
        <v>75</v>
      </c>
      <c r="AU8" s="201">
        <f>IF(('Combustion Reports'!AB$25-0.035)/('Combustion Reports'!AB$23-$AT$26)*($AT8-$AT$26)+0.035&lt;0.17,('Combustion Reports'!AB$25-0.035)/('Combustion Reports'!AB$23-$AT$26)*($AT8-$AT$26)+0.035,0.17)</f>
        <v>2.1875000000000002E-2</v>
      </c>
      <c r="AV8" s="237">
        <f>IF(('Combustion Reports'!AC$25-0.035)/('Combustion Reports'!AC$23-$AT$26)*($AT8-$AT$26)+0.035&lt;0.17,('Combustion Reports'!AC$25-0.035)/('Combustion Reports'!AC$23-$AT$26)*($AT8-$AT$26)+0.035,0.17)</f>
        <v>2.1875000000000002E-2</v>
      </c>
      <c r="AW8" s="201">
        <f>IF(('Combustion Reports'!AD$25-0.035)/('Combustion Reports'!AD$23-$AT$26)*($AT8-$AT$26)+0.035&lt;0.17,('Combustion Reports'!AD$25-0.035)/('Combustion Reports'!AD$23-$AT$26)*($AT8-$AT$26)+0.035,0.17)</f>
        <v>2.1875000000000002E-2</v>
      </c>
      <c r="AX8" s="237">
        <f>IF(('Combustion Reports'!AE$25-0.035)/('Combustion Reports'!AE$23-$AT$26)*($AT8-$AT$26)+0.035&lt;0.17,('Combustion Reports'!AE$25-0.035)/('Combustion Reports'!AE$23-$AT$26)*($AT8-$AT$26)+0.035,0.17)</f>
        <v>2.1875000000000002E-2</v>
      </c>
      <c r="AY8" s="201">
        <f>IF(('Combustion Reports'!AF$25-0.035)/('Combustion Reports'!AF$23-$AT$26)*($AT8-$AT$26)+0.035&lt;0.17,('Combustion Reports'!AF$25-0.035)/('Combustion Reports'!AF$23-$AT$26)*($AT8-$AT$26)+0.035,0.17)</f>
        <v>2.1875000000000002E-2</v>
      </c>
      <c r="AZ8" s="237">
        <f>IF(('Combustion Reports'!AG$25-0.035)/('Combustion Reports'!AG$23-$AT$26)*($AT8-$AT$26)+0.035&lt;0.17,('Combustion Reports'!AG$25-0.035)/('Combustion Reports'!AG$23-$AT$26)*($AT8-$AT$26)+0.035,0.17)</f>
        <v>2.1875000000000002E-2</v>
      </c>
      <c r="BA8" s="201">
        <f>IF(('Combustion Reports'!AH$25-0.035)/('Combustion Reports'!AH$23-$AT$26)*($AT8-$AT$26)+0.035&lt;0.17,('Combustion Reports'!AH$25-0.035)/('Combustion Reports'!AH$23-$AT$26)*($AT8-$AT$26)+0.035,0.17)</f>
        <v>2.1875000000000002E-2</v>
      </c>
      <c r="BB8" s="237">
        <f>IF(('Combustion Reports'!AI$25-0.035)/('Combustion Reports'!AI$23-$AT$26)*($AT8-$AT$26)+0.035&lt;0.17,('Combustion Reports'!AI$25-0.035)/('Combustion Reports'!AI$23-$AT$26)*($AT8-$AT$26)+0.035,0.17)</f>
        <v>2.1875000000000002E-2</v>
      </c>
      <c r="BC8" s="237">
        <f>IF(('Combustion Reports'!AJ$25-0.035)/('Combustion Reports'!AJ$23-$AT$26)*($AT8-$AT$26)+0.035&lt;0.17,('Combustion Reports'!AJ$25-0.035)/('Combustion Reports'!AJ$23-$AT$26)*($AT8-$AT$26)+0.035,0.17)</f>
        <v>2.1875000000000002E-2</v>
      </c>
      <c r="BD8" s="209">
        <f>IF(('Combustion Reports'!AK$25-0.035)/('Combustion Reports'!AK$23-$AT$26)*($AT8-$AT$26)+0.035&lt;0.17,('Combustion Reports'!AK$25-0.035)/('Combustion Reports'!AK$23-$AT$26)*($AT8-$AT$26)+0.035,0.17)</f>
        <v>2.1875000000000002E-2</v>
      </c>
    </row>
    <row r="9" spans="2:56">
      <c r="B9" s="236">
        <v>5</v>
      </c>
      <c r="C9" s="545">
        <v>92</v>
      </c>
      <c r="D9" s="538">
        <v>75</v>
      </c>
      <c r="E9" s="201">
        <f>IF((('Combustion Reports'!AB$7-0.035)/('Combustion Reports'!AB$5-$D$26)*($D9-$D$26)+0.035)&lt;0.17,(('Combustion Reports'!AB$7-0.035)/('Combustion Reports'!AB$5-$D$26)*($D9-$D$26))+0.035,0.17)</f>
        <v>2.1875000000000002E-2</v>
      </c>
      <c r="F9" s="237">
        <f>IF((('Combustion Reports'!AC$7-0.035)/('Combustion Reports'!AC$5-$D$26)*($D9-$D$26)+0.035)&lt;0.17,(('Combustion Reports'!AC$7-0.035)/('Combustion Reports'!AC$5-$D$26)*($D9-$D$26))+0.035,0.17)</f>
        <v>2.1875000000000002E-2</v>
      </c>
      <c r="G9" s="201">
        <f>IF((('Combustion Reports'!AD$7-0.035)/('Combustion Reports'!AD$5-$D$26)*($D9-$D$26)+0.035)&lt;0.17,(('Combustion Reports'!AD$7-0.035)/('Combustion Reports'!AD$5-$D$26)*($D9-$D$26))+0.035,0.17)</f>
        <v>2.1875000000000002E-2</v>
      </c>
      <c r="H9" s="237">
        <f>IF((('Combustion Reports'!AE$7-0.035)/('Combustion Reports'!AE$5-$D$26)*($D9-$D$26)+0.035)&lt;0.17,(('Combustion Reports'!AE$7-0.035)/('Combustion Reports'!AE$5-$D$26)*($D9-$D$26))+0.035,0.17)</f>
        <v>2.1875000000000002E-2</v>
      </c>
      <c r="I9" s="201">
        <f>IF((('Combustion Reports'!AF$7-0.035)/('Combustion Reports'!AF$5-$D$26)*($D9-$D$26)+0.035)&lt;0.17,(('Combustion Reports'!AF$7-0.035)/('Combustion Reports'!AF$5-$D$26)*($D9-$D$26))+0.035,0.17)</f>
        <v>2.1875000000000002E-2</v>
      </c>
      <c r="J9" s="237">
        <f>IF((('Combustion Reports'!AG$7-0.035)/('Combustion Reports'!AG$5-$D$26)*($D9-$D$26)+0.035)&lt;0.17,(('Combustion Reports'!AG$7-0.035)/('Combustion Reports'!AG$5-$D$26)*($D9-$D$26))+0.035,0.17)</f>
        <v>2.1875000000000002E-2</v>
      </c>
      <c r="K9" s="201">
        <f>IF((('Combustion Reports'!AH$7-0.035)/('Combustion Reports'!AH$5-$D$26)*($D9-$D$26)+0.035)&lt;0.17,(('Combustion Reports'!AH$7-0.035)/('Combustion Reports'!AH$5-$D$26)*($D9-$D$26))+0.035,0.17)</f>
        <v>2.1875000000000002E-2</v>
      </c>
      <c r="L9" s="237">
        <f>IF((('Combustion Reports'!AI$7-0.035)/('Combustion Reports'!AI$5-$D$26)*($D9-$D$26)+0.035)&lt;0.17,(('Combustion Reports'!AI$7-0.035)/('Combustion Reports'!AI$5-$D$26)*($D9-$D$26))+0.035,0.17)</f>
        <v>2.1875000000000002E-2</v>
      </c>
      <c r="M9" s="237">
        <f>IF((('Combustion Reports'!AJ$7-0.035)/('Combustion Reports'!AJ$5-$D$26)*($D9-$D$26)+0.035)&lt;0.17,(('Combustion Reports'!AJ$7-0.035)/('Combustion Reports'!AJ$5-$D$26)*($D9-$D$26))+0.035,0.17)</f>
        <v>2.1875000000000002E-2</v>
      </c>
      <c r="N9" s="209">
        <f>IF((('Combustion Reports'!AK$7-0.035)/('Combustion Reports'!AK$5-$D$26)*($D9-$D$26)+0.035)&lt;0.17,(('Combustion Reports'!AK$7-0.035)/('Combustion Reports'!AK$5-$D$26)*($D9-$D$26))+0.035,0.17)</f>
        <v>2.1875000000000002E-2</v>
      </c>
      <c r="P9" s="236">
        <v>5</v>
      </c>
      <c r="Q9" s="545">
        <v>92</v>
      </c>
      <c r="R9" s="538">
        <v>75</v>
      </c>
      <c r="S9" s="201">
        <f>IF(('Combustion Reports'!AB$13-0.035)/('Combustion Reports'!AB$11-$R$26)*($R9-$R$26)+0.035&lt;0.17,('Combustion Reports'!AB$13-0.035)/('Combustion Reports'!AB$11-$R$26)*($R9-$R$26)+0.035,0.17)</f>
        <v>2.1875000000000002E-2</v>
      </c>
      <c r="T9" s="237">
        <f>IF(('Combustion Reports'!AC$13-0.035)/('Combustion Reports'!AC$11-$R$26)*($R9-$R$26)+0.035&lt;0.17,('Combustion Reports'!AC$13-0.035)/('Combustion Reports'!AC$11-$R$26)*($R9-$R$26)+0.035,0.17)</f>
        <v>2.1875000000000002E-2</v>
      </c>
      <c r="U9" s="201">
        <f>IF(('Combustion Reports'!AD$13-0.035)/('Combustion Reports'!AD$11-$R$26)*($R9-$R$26)+0.035&lt;0.17,('Combustion Reports'!AD$13-0.035)/('Combustion Reports'!AD$11-$R$26)*($R9-$R$26)+0.035,0.17)</f>
        <v>2.1875000000000002E-2</v>
      </c>
      <c r="V9" s="237">
        <f>IF(('Combustion Reports'!AE$13-0.035)/('Combustion Reports'!AE$11-$R$26)*($R9-$R$26)+0.035&lt;0.17,('Combustion Reports'!AE$13-0.035)/('Combustion Reports'!AE$11-$R$26)*($R9-$R$26)+0.035,0.17)</f>
        <v>2.1875000000000002E-2</v>
      </c>
      <c r="W9" s="201">
        <f>IF(('Combustion Reports'!AF$13-0.035)/('Combustion Reports'!AF$11-$R$26)*($R9-$R$26)+0.035&lt;0.17,('Combustion Reports'!AF$13-0.035)/('Combustion Reports'!AF$11-$R$26)*($R9-$R$26)+0.035,0.17)</f>
        <v>2.1875000000000002E-2</v>
      </c>
      <c r="X9" s="237">
        <f>IF(('Combustion Reports'!AG$13-0.035)/('Combustion Reports'!AG$11-$R$26)*($R9-$R$26)+0.035&lt;0.17,('Combustion Reports'!AG$13-0.035)/('Combustion Reports'!AG$11-$R$26)*($R9-$R$26)+0.035,0.17)</f>
        <v>2.1875000000000002E-2</v>
      </c>
      <c r="Y9" s="201">
        <f>IF(('Combustion Reports'!AH$13-0.035)/('Combustion Reports'!AH$11-$R$26)*($R9-$R$26)+0.035&lt;0.17,('Combustion Reports'!AH$13-0.035)/('Combustion Reports'!AH$11-$R$26)*($R9-$R$26)+0.035,0.17)</f>
        <v>2.1875000000000002E-2</v>
      </c>
      <c r="Z9" s="237">
        <f>IF(('Combustion Reports'!AI$13-0.035)/('Combustion Reports'!AI$11-$R$26)*($R9-$R$26)+0.035&lt;0.17,('Combustion Reports'!AI$13-0.035)/('Combustion Reports'!AI$11-$R$26)*($R9-$R$26)+0.035,0.17)</f>
        <v>2.1875000000000002E-2</v>
      </c>
      <c r="AA9" s="237">
        <f>IF(('Combustion Reports'!AJ$13-0.035)/('Combustion Reports'!AJ$11-$R$26)*($R9-$R$26)+0.035&lt;0.17,('Combustion Reports'!AJ$13-0.035)/('Combustion Reports'!AJ$11-$R$26)*($R9-$R$26)+0.035,0.17)</f>
        <v>2.1875000000000002E-2</v>
      </c>
      <c r="AB9" s="209">
        <f>IF(('Combustion Reports'!AK$13-0.035)/('Combustion Reports'!AK$11-$R$26)*($R9-$R$26)+0.035&lt;0.17,('Combustion Reports'!AK$13-0.035)/('Combustion Reports'!AK$11-$R$26)*($R9-$R$26)+0.035,0.17)</f>
        <v>2.1875000000000002E-2</v>
      </c>
      <c r="AD9" s="236">
        <v>5</v>
      </c>
      <c r="AE9" s="545">
        <v>92</v>
      </c>
      <c r="AF9" s="538">
        <v>75</v>
      </c>
      <c r="AG9" s="201">
        <f>IF(('Combustion Reports'!AB$19-0.035)/('Combustion Reports'!AB$17-$AF$26)*($AF9-$AF$26)+0.035&lt;0.17,('Combustion Reports'!AB$19-0.035)/('Combustion Reports'!AB$17-$AF$26)*($AF9-$AF$26)+0.035,0.17)</f>
        <v>2.1875000000000002E-2</v>
      </c>
      <c r="AH9" s="237">
        <f>IF(('Combustion Reports'!AC$19-0.035)/('Combustion Reports'!AC$17-$AF$26)*($AF9-$AF$26)+0.035&lt;0.17,('Combustion Reports'!AC$19-0.035)/('Combustion Reports'!AC$17-$AF$26)*($AF9-$AF$26)+0.035,0.17)</f>
        <v>2.1875000000000002E-2</v>
      </c>
      <c r="AI9" s="201">
        <f>IF(('Combustion Reports'!AD$19-0.035)/('Combustion Reports'!AD$17-$AF$26)*($AF9-$AF$26)+0.035&lt;0.17,('Combustion Reports'!AD$19-0.035)/('Combustion Reports'!AD$17-$AF$26)*($AF9-$AF$26)+0.035,0.17)</f>
        <v>2.1875000000000002E-2</v>
      </c>
      <c r="AJ9" s="237">
        <f>IF(('Combustion Reports'!AE$19-0.035)/('Combustion Reports'!AE$17-$AF$26)*($AF9-$AF$26)+0.035&lt;0.17,('Combustion Reports'!AE$19-0.035)/('Combustion Reports'!AE$17-$AF$26)*($AF9-$AF$26)+0.035,0.17)</f>
        <v>2.1875000000000002E-2</v>
      </c>
      <c r="AK9" s="201">
        <f>IF(('Combustion Reports'!AF$19-0.035)/('Combustion Reports'!AF$17-$AF$26)*($AF9-$AF$26)+0.035&lt;0.17,('Combustion Reports'!AF$19-0.035)/('Combustion Reports'!AF$17-$AF$26)*($AF9-$AF$26)+0.035,0.17)</f>
        <v>2.1875000000000002E-2</v>
      </c>
      <c r="AL9" s="237">
        <f>IF(('Combustion Reports'!AG$19-0.035)/('Combustion Reports'!AG$17-$AF$26)*($AF9-$AF$26)+0.035&lt;0.17,('Combustion Reports'!AG$19-0.035)/('Combustion Reports'!AG$17-$AF$26)*($AF9-$AF$26)+0.035,0.17)</f>
        <v>2.1875000000000002E-2</v>
      </c>
      <c r="AM9" s="201">
        <f>IF(('Combustion Reports'!AH$19-0.035)/('Combustion Reports'!AH$17-$AF$26)*($AF9-$AF$26)+0.035&lt;0.17,('Combustion Reports'!AH$19-0.035)/('Combustion Reports'!AH$17-$AF$26)*($AF9-$AF$26)+0.035,0.17)</f>
        <v>2.1875000000000002E-2</v>
      </c>
      <c r="AN9" s="237">
        <f>IF(('Combustion Reports'!AI$19-0.035)/('Combustion Reports'!AI$17-$AF$26)*($AF9-$AF$26)+0.035&lt;0.17,('Combustion Reports'!AI$19-0.035)/('Combustion Reports'!AI$17-$AF$26)*($AF9-$AF$26)+0.035,0.17)</f>
        <v>2.1875000000000002E-2</v>
      </c>
      <c r="AO9" s="237">
        <f>IF(('Combustion Reports'!AJ$19-0.035)/('Combustion Reports'!AJ$17-$AF$26)*($AF9-$AF$26)+0.035&lt;0.17,('Combustion Reports'!AJ$19-0.035)/('Combustion Reports'!AJ$17-$AF$26)*($AF9-$AF$26)+0.035,0.17)</f>
        <v>2.1875000000000002E-2</v>
      </c>
      <c r="AP9" s="209">
        <f>IF(('Combustion Reports'!AK$19-0.035)/('Combustion Reports'!AK$17-$AF$26)*($AF9-$AF$26)+0.035&lt;0.17,('Combustion Reports'!AK$19-0.035)/('Combustion Reports'!AK$17-$AF$26)*($AF9-$AF$26)+0.035,0.17)</f>
        <v>2.1875000000000002E-2</v>
      </c>
      <c r="AR9" s="236">
        <v>5</v>
      </c>
      <c r="AS9" s="545">
        <v>92</v>
      </c>
      <c r="AT9" s="538">
        <v>75</v>
      </c>
      <c r="AU9" s="201">
        <f>IF(('Combustion Reports'!AB$25-0.035)/('Combustion Reports'!AB$23-$AT$26)*($AT9-$AT$26)+0.035&lt;0.17,('Combustion Reports'!AB$25-0.035)/('Combustion Reports'!AB$23-$AT$26)*($AT9-$AT$26)+0.035,0.17)</f>
        <v>2.1875000000000002E-2</v>
      </c>
      <c r="AV9" s="237">
        <f>IF(('Combustion Reports'!AC$25-0.035)/('Combustion Reports'!AC$23-$AT$26)*($AT9-$AT$26)+0.035&lt;0.17,('Combustion Reports'!AC$25-0.035)/('Combustion Reports'!AC$23-$AT$26)*($AT9-$AT$26)+0.035,0.17)</f>
        <v>2.1875000000000002E-2</v>
      </c>
      <c r="AW9" s="201">
        <f>IF(('Combustion Reports'!AD$25-0.035)/('Combustion Reports'!AD$23-$AT$26)*($AT9-$AT$26)+0.035&lt;0.17,('Combustion Reports'!AD$25-0.035)/('Combustion Reports'!AD$23-$AT$26)*($AT9-$AT$26)+0.035,0.17)</f>
        <v>2.1875000000000002E-2</v>
      </c>
      <c r="AX9" s="237">
        <f>IF(('Combustion Reports'!AE$25-0.035)/('Combustion Reports'!AE$23-$AT$26)*($AT9-$AT$26)+0.035&lt;0.17,('Combustion Reports'!AE$25-0.035)/('Combustion Reports'!AE$23-$AT$26)*($AT9-$AT$26)+0.035,0.17)</f>
        <v>2.1875000000000002E-2</v>
      </c>
      <c r="AY9" s="201">
        <f>IF(('Combustion Reports'!AF$25-0.035)/('Combustion Reports'!AF$23-$AT$26)*($AT9-$AT$26)+0.035&lt;0.17,('Combustion Reports'!AF$25-0.035)/('Combustion Reports'!AF$23-$AT$26)*($AT9-$AT$26)+0.035,0.17)</f>
        <v>2.1875000000000002E-2</v>
      </c>
      <c r="AZ9" s="237">
        <f>IF(('Combustion Reports'!AG$25-0.035)/('Combustion Reports'!AG$23-$AT$26)*($AT9-$AT$26)+0.035&lt;0.17,('Combustion Reports'!AG$25-0.035)/('Combustion Reports'!AG$23-$AT$26)*($AT9-$AT$26)+0.035,0.17)</f>
        <v>2.1875000000000002E-2</v>
      </c>
      <c r="BA9" s="201">
        <f>IF(('Combustion Reports'!AH$25-0.035)/('Combustion Reports'!AH$23-$AT$26)*($AT9-$AT$26)+0.035&lt;0.17,('Combustion Reports'!AH$25-0.035)/('Combustion Reports'!AH$23-$AT$26)*($AT9-$AT$26)+0.035,0.17)</f>
        <v>2.1875000000000002E-2</v>
      </c>
      <c r="BB9" s="237">
        <f>IF(('Combustion Reports'!AI$25-0.035)/('Combustion Reports'!AI$23-$AT$26)*($AT9-$AT$26)+0.035&lt;0.17,('Combustion Reports'!AI$25-0.035)/('Combustion Reports'!AI$23-$AT$26)*($AT9-$AT$26)+0.035,0.17)</f>
        <v>2.1875000000000002E-2</v>
      </c>
      <c r="BC9" s="237">
        <f>IF(('Combustion Reports'!AJ$25-0.035)/('Combustion Reports'!AJ$23-$AT$26)*($AT9-$AT$26)+0.035&lt;0.17,('Combustion Reports'!AJ$25-0.035)/('Combustion Reports'!AJ$23-$AT$26)*($AT9-$AT$26)+0.035,0.17)</f>
        <v>2.1875000000000002E-2</v>
      </c>
      <c r="BD9" s="209">
        <f>IF(('Combustion Reports'!AK$25-0.035)/('Combustion Reports'!AK$23-$AT$26)*($AT9-$AT$26)+0.035&lt;0.17,('Combustion Reports'!AK$25-0.035)/('Combustion Reports'!AK$23-$AT$26)*($AT9-$AT$26)+0.035,0.17)</f>
        <v>2.1875000000000002E-2</v>
      </c>
    </row>
    <row r="10" spans="2:56">
      <c r="B10" s="236">
        <v>10</v>
      </c>
      <c r="C10" s="545">
        <v>157</v>
      </c>
      <c r="D10" s="538">
        <v>75</v>
      </c>
      <c r="E10" s="201">
        <f>IF((('Combustion Reports'!AB$7-0.035)/('Combustion Reports'!AB$5-$D$26)*($D10-$D$26)+0.035)&lt;0.17,(('Combustion Reports'!AB$7-0.035)/('Combustion Reports'!AB$5-$D$26)*($D10-$D$26))+0.035,0.17)</f>
        <v>2.1875000000000002E-2</v>
      </c>
      <c r="F10" s="237">
        <f>IF((('Combustion Reports'!AC$7-0.035)/('Combustion Reports'!AC$5-$D$26)*($D10-$D$26)+0.035)&lt;0.17,(('Combustion Reports'!AC$7-0.035)/('Combustion Reports'!AC$5-$D$26)*($D10-$D$26))+0.035,0.17)</f>
        <v>2.1875000000000002E-2</v>
      </c>
      <c r="G10" s="201">
        <f>IF((('Combustion Reports'!AD$7-0.035)/('Combustion Reports'!AD$5-$D$26)*($D10-$D$26)+0.035)&lt;0.17,(('Combustion Reports'!AD$7-0.035)/('Combustion Reports'!AD$5-$D$26)*($D10-$D$26))+0.035,0.17)</f>
        <v>2.1875000000000002E-2</v>
      </c>
      <c r="H10" s="237">
        <f>IF((('Combustion Reports'!AE$7-0.035)/('Combustion Reports'!AE$5-$D$26)*($D10-$D$26)+0.035)&lt;0.17,(('Combustion Reports'!AE$7-0.035)/('Combustion Reports'!AE$5-$D$26)*($D10-$D$26))+0.035,0.17)</f>
        <v>2.1875000000000002E-2</v>
      </c>
      <c r="I10" s="201">
        <f>IF((('Combustion Reports'!AF$7-0.035)/('Combustion Reports'!AF$5-$D$26)*($D10-$D$26)+0.035)&lt;0.17,(('Combustion Reports'!AF$7-0.035)/('Combustion Reports'!AF$5-$D$26)*($D10-$D$26))+0.035,0.17)</f>
        <v>2.1875000000000002E-2</v>
      </c>
      <c r="J10" s="237">
        <f>IF((('Combustion Reports'!AG$7-0.035)/('Combustion Reports'!AG$5-$D$26)*($D10-$D$26)+0.035)&lt;0.17,(('Combustion Reports'!AG$7-0.035)/('Combustion Reports'!AG$5-$D$26)*($D10-$D$26))+0.035,0.17)</f>
        <v>2.1875000000000002E-2</v>
      </c>
      <c r="K10" s="201">
        <f>IF((('Combustion Reports'!AH$7-0.035)/('Combustion Reports'!AH$5-$D$26)*($D10-$D$26)+0.035)&lt;0.17,(('Combustion Reports'!AH$7-0.035)/('Combustion Reports'!AH$5-$D$26)*($D10-$D$26))+0.035,0.17)</f>
        <v>2.1875000000000002E-2</v>
      </c>
      <c r="L10" s="237">
        <f>IF((('Combustion Reports'!AI$7-0.035)/('Combustion Reports'!AI$5-$D$26)*($D10-$D$26)+0.035)&lt;0.17,(('Combustion Reports'!AI$7-0.035)/('Combustion Reports'!AI$5-$D$26)*($D10-$D$26))+0.035,0.17)</f>
        <v>2.1875000000000002E-2</v>
      </c>
      <c r="M10" s="237">
        <f>IF((('Combustion Reports'!AJ$7-0.035)/('Combustion Reports'!AJ$5-$D$26)*($D10-$D$26)+0.035)&lt;0.17,(('Combustion Reports'!AJ$7-0.035)/('Combustion Reports'!AJ$5-$D$26)*($D10-$D$26))+0.035,0.17)</f>
        <v>2.1875000000000002E-2</v>
      </c>
      <c r="N10" s="209">
        <f>IF((('Combustion Reports'!AK$7-0.035)/('Combustion Reports'!AK$5-$D$26)*($D10-$D$26)+0.035)&lt;0.17,(('Combustion Reports'!AK$7-0.035)/('Combustion Reports'!AK$5-$D$26)*($D10-$D$26))+0.035,0.17)</f>
        <v>2.1875000000000002E-2</v>
      </c>
      <c r="P10" s="236">
        <v>10</v>
      </c>
      <c r="Q10" s="545">
        <v>157</v>
      </c>
      <c r="R10" s="538">
        <v>75</v>
      </c>
      <c r="S10" s="201">
        <f>IF(('Combustion Reports'!AB$13-0.035)/('Combustion Reports'!AB$11-$R$26)*($R10-$R$26)+0.035&lt;0.17,('Combustion Reports'!AB$13-0.035)/('Combustion Reports'!AB$11-$R$26)*($R10-$R$26)+0.035,0.17)</f>
        <v>2.1875000000000002E-2</v>
      </c>
      <c r="T10" s="237">
        <f>IF(('Combustion Reports'!AC$13-0.035)/('Combustion Reports'!AC$11-$R$26)*($R10-$R$26)+0.035&lt;0.17,('Combustion Reports'!AC$13-0.035)/('Combustion Reports'!AC$11-$R$26)*($R10-$R$26)+0.035,0.17)</f>
        <v>2.1875000000000002E-2</v>
      </c>
      <c r="U10" s="201">
        <f>IF(('Combustion Reports'!AD$13-0.035)/('Combustion Reports'!AD$11-$R$26)*($R10-$R$26)+0.035&lt;0.17,('Combustion Reports'!AD$13-0.035)/('Combustion Reports'!AD$11-$R$26)*($R10-$R$26)+0.035,0.17)</f>
        <v>2.1875000000000002E-2</v>
      </c>
      <c r="V10" s="237">
        <f>IF(('Combustion Reports'!AE$13-0.035)/('Combustion Reports'!AE$11-$R$26)*($R10-$R$26)+0.035&lt;0.17,('Combustion Reports'!AE$13-0.035)/('Combustion Reports'!AE$11-$R$26)*($R10-$R$26)+0.035,0.17)</f>
        <v>2.1875000000000002E-2</v>
      </c>
      <c r="W10" s="201">
        <f>IF(('Combustion Reports'!AF$13-0.035)/('Combustion Reports'!AF$11-$R$26)*($R10-$R$26)+0.035&lt;0.17,('Combustion Reports'!AF$13-0.035)/('Combustion Reports'!AF$11-$R$26)*($R10-$R$26)+0.035,0.17)</f>
        <v>2.1875000000000002E-2</v>
      </c>
      <c r="X10" s="237">
        <f>IF(('Combustion Reports'!AG$13-0.035)/('Combustion Reports'!AG$11-$R$26)*($R10-$R$26)+0.035&lt;0.17,('Combustion Reports'!AG$13-0.035)/('Combustion Reports'!AG$11-$R$26)*($R10-$R$26)+0.035,0.17)</f>
        <v>2.1875000000000002E-2</v>
      </c>
      <c r="Y10" s="201">
        <f>IF(('Combustion Reports'!AH$13-0.035)/('Combustion Reports'!AH$11-$R$26)*($R10-$R$26)+0.035&lt;0.17,('Combustion Reports'!AH$13-0.035)/('Combustion Reports'!AH$11-$R$26)*($R10-$R$26)+0.035,0.17)</f>
        <v>2.1875000000000002E-2</v>
      </c>
      <c r="Z10" s="237">
        <f>IF(('Combustion Reports'!AI$13-0.035)/('Combustion Reports'!AI$11-$R$26)*($R10-$R$26)+0.035&lt;0.17,('Combustion Reports'!AI$13-0.035)/('Combustion Reports'!AI$11-$R$26)*($R10-$R$26)+0.035,0.17)</f>
        <v>2.1875000000000002E-2</v>
      </c>
      <c r="AA10" s="237">
        <f>IF(('Combustion Reports'!AJ$13-0.035)/('Combustion Reports'!AJ$11-$R$26)*($R10-$R$26)+0.035&lt;0.17,('Combustion Reports'!AJ$13-0.035)/('Combustion Reports'!AJ$11-$R$26)*($R10-$R$26)+0.035,0.17)</f>
        <v>2.1875000000000002E-2</v>
      </c>
      <c r="AB10" s="209">
        <f>IF(('Combustion Reports'!AK$13-0.035)/('Combustion Reports'!AK$11-$R$26)*($R10-$R$26)+0.035&lt;0.17,('Combustion Reports'!AK$13-0.035)/('Combustion Reports'!AK$11-$R$26)*($R10-$R$26)+0.035,0.17)</f>
        <v>2.1875000000000002E-2</v>
      </c>
      <c r="AD10" s="236">
        <v>10</v>
      </c>
      <c r="AE10" s="545">
        <v>157</v>
      </c>
      <c r="AF10" s="538">
        <v>75</v>
      </c>
      <c r="AG10" s="201">
        <f>IF(('Combustion Reports'!AB$19-0.035)/('Combustion Reports'!AB$17-$AF$26)*($AF10-$AF$26)+0.035&lt;0.17,('Combustion Reports'!AB$19-0.035)/('Combustion Reports'!AB$17-$AF$26)*($AF10-$AF$26)+0.035,0.17)</f>
        <v>2.1875000000000002E-2</v>
      </c>
      <c r="AH10" s="237">
        <f>IF(('Combustion Reports'!AC$19-0.035)/('Combustion Reports'!AC$17-$AF$26)*($AF10-$AF$26)+0.035&lt;0.17,('Combustion Reports'!AC$19-0.035)/('Combustion Reports'!AC$17-$AF$26)*($AF10-$AF$26)+0.035,0.17)</f>
        <v>2.1875000000000002E-2</v>
      </c>
      <c r="AI10" s="201">
        <f>IF(('Combustion Reports'!AD$19-0.035)/('Combustion Reports'!AD$17-$AF$26)*($AF10-$AF$26)+0.035&lt;0.17,('Combustion Reports'!AD$19-0.035)/('Combustion Reports'!AD$17-$AF$26)*($AF10-$AF$26)+0.035,0.17)</f>
        <v>2.1875000000000002E-2</v>
      </c>
      <c r="AJ10" s="237">
        <f>IF(('Combustion Reports'!AE$19-0.035)/('Combustion Reports'!AE$17-$AF$26)*($AF10-$AF$26)+0.035&lt;0.17,('Combustion Reports'!AE$19-0.035)/('Combustion Reports'!AE$17-$AF$26)*($AF10-$AF$26)+0.035,0.17)</f>
        <v>2.1875000000000002E-2</v>
      </c>
      <c r="AK10" s="201">
        <f>IF(('Combustion Reports'!AF$19-0.035)/('Combustion Reports'!AF$17-$AF$26)*($AF10-$AF$26)+0.035&lt;0.17,('Combustion Reports'!AF$19-0.035)/('Combustion Reports'!AF$17-$AF$26)*($AF10-$AF$26)+0.035,0.17)</f>
        <v>2.1875000000000002E-2</v>
      </c>
      <c r="AL10" s="237">
        <f>IF(('Combustion Reports'!AG$19-0.035)/('Combustion Reports'!AG$17-$AF$26)*($AF10-$AF$26)+0.035&lt;0.17,('Combustion Reports'!AG$19-0.035)/('Combustion Reports'!AG$17-$AF$26)*($AF10-$AF$26)+0.035,0.17)</f>
        <v>2.1875000000000002E-2</v>
      </c>
      <c r="AM10" s="201">
        <f>IF(('Combustion Reports'!AH$19-0.035)/('Combustion Reports'!AH$17-$AF$26)*($AF10-$AF$26)+0.035&lt;0.17,('Combustion Reports'!AH$19-0.035)/('Combustion Reports'!AH$17-$AF$26)*($AF10-$AF$26)+0.035,0.17)</f>
        <v>2.1875000000000002E-2</v>
      </c>
      <c r="AN10" s="237">
        <f>IF(('Combustion Reports'!AI$19-0.035)/('Combustion Reports'!AI$17-$AF$26)*($AF10-$AF$26)+0.035&lt;0.17,('Combustion Reports'!AI$19-0.035)/('Combustion Reports'!AI$17-$AF$26)*($AF10-$AF$26)+0.035,0.17)</f>
        <v>2.1875000000000002E-2</v>
      </c>
      <c r="AO10" s="237">
        <f>IF(('Combustion Reports'!AJ$19-0.035)/('Combustion Reports'!AJ$17-$AF$26)*($AF10-$AF$26)+0.035&lt;0.17,('Combustion Reports'!AJ$19-0.035)/('Combustion Reports'!AJ$17-$AF$26)*($AF10-$AF$26)+0.035,0.17)</f>
        <v>2.1875000000000002E-2</v>
      </c>
      <c r="AP10" s="209">
        <f>IF(('Combustion Reports'!AK$19-0.035)/('Combustion Reports'!AK$17-$AF$26)*($AF10-$AF$26)+0.035&lt;0.17,('Combustion Reports'!AK$19-0.035)/('Combustion Reports'!AK$17-$AF$26)*($AF10-$AF$26)+0.035,0.17)</f>
        <v>2.1875000000000002E-2</v>
      </c>
      <c r="AR10" s="236">
        <v>10</v>
      </c>
      <c r="AS10" s="545">
        <v>157</v>
      </c>
      <c r="AT10" s="538">
        <v>75</v>
      </c>
      <c r="AU10" s="201">
        <f>IF(('Combustion Reports'!AB$25-0.035)/('Combustion Reports'!AB$23-$AT$26)*($AT10-$AT$26)+0.035&lt;0.17,('Combustion Reports'!AB$25-0.035)/('Combustion Reports'!AB$23-$AT$26)*($AT10-$AT$26)+0.035,0.17)</f>
        <v>2.1875000000000002E-2</v>
      </c>
      <c r="AV10" s="237">
        <f>IF(('Combustion Reports'!AC$25-0.035)/('Combustion Reports'!AC$23-$AT$26)*($AT10-$AT$26)+0.035&lt;0.17,('Combustion Reports'!AC$25-0.035)/('Combustion Reports'!AC$23-$AT$26)*($AT10-$AT$26)+0.035,0.17)</f>
        <v>2.1875000000000002E-2</v>
      </c>
      <c r="AW10" s="201">
        <f>IF(('Combustion Reports'!AD$25-0.035)/('Combustion Reports'!AD$23-$AT$26)*($AT10-$AT$26)+0.035&lt;0.17,('Combustion Reports'!AD$25-0.035)/('Combustion Reports'!AD$23-$AT$26)*($AT10-$AT$26)+0.035,0.17)</f>
        <v>2.1875000000000002E-2</v>
      </c>
      <c r="AX10" s="237">
        <f>IF(('Combustion Reports'!AE$25-0.035)/('Combustion Reports'!AE$23-$AT$26)*($AT10-$AT$26)+0.035&lt;0.17,('Combustion Reports'!AE$25-0.035)/('Combustion Reports'!AE$23-$AT$26)*($AT10-$AT$26)+0.035,0.17)</f>
        <v>2.1875000000000002E-2</v>
      </c>
      <c r="AY10" s="201">
        <f>IF(('Combustion Reports'!AF$25-0.035)/('Combustion Reports'!AF$23-$AT$26)*($AT10-$AT$26)+0.035&lt;0.17,('Combustion Reports'!AF$25-0.035)/('Combustion Reports'!AF$23-$AT$26)*($AT10-$AT$26)+0.035,0.17)</f>
        <v>2.1875000000000002E-2</v>
      </c>
      <c r="AZ10" s="237">
        <f>IF(('Combustion Reports'!AG$25-0.035)/('Combustion Reports'!AG$23-$AT$26)*($AT10-$AT$26)+0.035&lt;0.17,('Combustion Reports'!AG$25-0.035)/('Combustion Reports'!AG$23-$AT$26)*($AT10-$AT$26)+0.035,0.17)</f>
        <v>2.1875000000000002E-2</v>
      </c>
      <c r="BA10" s="201">
        <f>IF(('Combustion Reports'!AH$25-0.035)/('Combustion Reports'!AH$23-$AT$26)*($AT10-$AT$26)+0.035&lt;0.17,('Combustion Reports'!AH$25-0.035)/('Combustion Reports'!AH$23-$AT$26)*($AT10-$AT$26)+0.035,0.17)</f>
        <v>2.1875000000000002E-2</v>
      </c>
      <c r="BB10" s="237">
        <f>IF(('Combustion Reports'!AI$25-0.035)/('Combustion Reports'!AI$23-$AT$26)*($AT10-$AT$26)+0.035&lt;0.17,('Combustion Reports'!AI$25-0.035)/('Combustion Reports'!AI$23-$AT$26)*($AT10-$AT$26)+0.035,0.17)</f>
        <v>2.1875000000000002E-2</v>
      </c>
      <c r="BC10" s="237">
        <f>IF(('Combustion Reports'!AJ$25-0.035)/('Combustion Reports'!AJ$23-$AT$26)*($AT10-$AT$26)+0.035&lt;0.17,('Combustion Reports'!AJ$25-0.035)/('Combustion Reports'!AJ$23-$AT$26)*($AT10-$AT$26)+0.035,0.17)</f>
        <v>2.1875000000000002E-2</v>
      </c>
      <c r="BD10" s="209">
        <f>IF(('Combustion Reports'!AK$25-0.035)/('Combustion Reports'!AK$23-$AT$26)*($AT10-$AT$26)+0.035&lt;0.17,('Combustion Reports'!AK$25-0.035)/('Combustion Reports'!AK$23-$AT$26)*($AT10-$AT$26)+0.035,0.17)</f>
        <v>2.1875000000000002E-2</v>
      </c>
    </row>
    <row r="11" spans="2:56">
      <c r="B11" s="236">
        <v>15</v>
      </c>
      <c r="C11" s="545">
        <v>382</v>
      </c>
      <c r="D11" s="538">
        <v>75</v>
      </c>
      <c r="E11" s="201">
        <f>IF((('Combustion Reports'!AB$7-0.035)/('Combustion Reports'!AB$5-$D$26)*($D11-$D$26)+0.035)&lt;0.17,(('Combustion Reports'!AB$7-0.035)/('Combustion Reports'!AB$5-$D$26)*($D11-$D$26))+0.035,0.17)</f>
        <v>2.1875000000000002E-2</v>
      </c>
      <c r="F11" s="237">
        <f>IF((('Combustion Reports'!AC$7-0.035)/('Combustion Reports'!AC$5-$D$26)*($D11-$D$26)+0.035)&lt;0.17,(('Combustion Reports'!AC$7-0.035)/('Combustion Reports'!AC$5-$D$26)*($D11-$D$26))+0.035,0.17)</f>
        <v>2.1875000000000002E-2</v>
      </c>
      <c r="G11" s="201">
        <f>IF((('Combustion Reports'!AD$7-0.035)/('Combustion Reports'!AD$5-$D$26)*($D11-$D$26)+0.035)&lt;0.17,(('Combustion Reports'!AD$7-0.035)/('Combustion Reports'!AD$5-$D$26)*($D11-$D$26))+0.035,0.17)</f>
        <v>2.1875000000000002E-2</v>
      </c>
      <c r="H11" s="237">
        <f>IF((('Combustion Reports'!AE$7-0.035)/('Combustion Reports'!AE$5-$D$26)*($D11-$D$26)+0.035)&lt;0.17,(('Combustion Reports'!AE$7-0.035)/('Combustion Reports'!AE$5-$D$26)*($D11-$D$26))+0.035,0.17)</f>
        <v>2.1875000000000002E-2</v>
      </c>
      <c r="I11" s="201">
        <f>IF((('Combustion Reports'!AF$7-0.035)/('Combustion Reports'!AF$5-$D$26)*($D11-$D$26)+0.035)&lt;0.17,(('Combustion Reports'!AF$7-0.035)/('Combustion Reports'!AF$5-$D$26)*($D11-$D$26))+0.035,0.17)</f>
        <v>2.1875000000000002E-2</v>
      </c>
      <c r="J11" s="237">
        <f>IF((('Combustion Reports'!AG$7-0.035)/('Combustion Reports'!AG$5-$D$26)*($D11-$D$26)+0.035)&lt;0.17,(('Combustion Reports'!AG$7-0.035)/('Combustion Reports'!AG$5-$D$26)*($D11-$D$26))+0.035,0.17)</f>
        <v>2.1875000000000002E-2</v>
      </c>
      <c r="K11" s="201">
        <f>IF((('Combustion Reports'!AH$7-0.035)/('Combustion Reports'!AH$5-$D$26)*($D11-$D$26)+0.035)&lt;0.17,(('Combustion Reports'!AH$7-0.035)/('Combustion Reports'!AH$5-$D$26)*($D11-$D$26))+0.035,0.17)</f>
        <v>2.1875000000000002E-2</v>
      </c>
      <c r="L11" s="237">
        <f>IF((('Combustion Reports'!AI$7-0.035)/('Combustion Reports'!AI$5-$D$26)*($D11-$D$26)+0.035)&lt;0.17,(('Combustion Reports'!AI$7-0.035)/('Combustion Reports'!AI$5-$D$26)*($D11-$D$26))+0.035,0.17)</f>
        <v>2.1875000000000002E-2</v>
      </c>
      <c r="M11" s="237">
        <f>IF((('Combustion Reports'!AJ$7-0.035)/('Combustion Reports'!AJ$5-$D$26)*($D11-$D$26)+0.035)&lt;0.17,(('Combustion Reports'!AJ$7-0.035)/('Combustion Reports'!AJ$5-$D$26)*($D11-$D$26))+0.035,0.17)</f>
        <v>2.1875000000000002E-2</v>
      </c>
      <c r="N11" s="209">
        <f>IF((('Combustion Reports'!AK$7-0.035)/('Combustion Reports'!AK$5-$D$26)*($D11-$D$26)+0.035)&lt;0.17,(('Combustion Reports'!AK$7-0.035)/('Combustion Reports'!AK$5-$D$26)*($D11-$D$26))+0.035,0.17)</f>
        <v>2.1875000000000002E-2</v>
      </c>
      <c r="P11" s="236">
        <v>15</v>
      </c>
      <c r="Q11" s="545">
        <v>382</v>
      </c>
      <c r="R11" s="538">
        <v>75</v>
      </c>
      <c r="S11" s="201">
        <f>IF(('Combustion Reports'!AB$13-0.035)/('Combustion Reports'!AB$11-$R$26)*($R11-$R$26)+0.035&lt;0.17,('Combustion Reports'!AB$13-0.035)/('Combustion Reports'!AB$11-$R$26)*($R11-$R$26)+0.035,0.17)</f>
        <v>2.1875000000000002E-2</v>
      </c>
      <c r="T11" s="237">
        <f>IF(('Combustion Reports'!AC$13-0.035)/('Combustion Reports'!AC$11-$R$26)*($R11-$R$26)+0.035&lt;0.17,('Combustion Reports'!AC$13-0.035)/('Combustion Reports'!AC$11-$R$26)*($R11-$R$26)+0.035,0.17)</f>
        <v>2.1875000000000002E-2</v>
      </c>
      <c r="U11" s="201">
        <f>IF(('Combustion Reports'!AD$13-0.035)/('Combustion Reports'!AD$11-$R$26)*($R11-$R$26)+0.035&lt;0.17,('Combustion Reports'!AD$13-0.035)/('Combustion Reports'!AD$11-$R$26)*($R11-$R$26)+0.035,0.17)</f>
        <v>2.1875000000000002E-2</v>
      </c>
      <c r="V11" s="237">
        <f>IF(('Combustion Reports'!AE$13-0.035)/('Combustion Reports'!AE$11-$R$26)*($R11-$R$26)+0.035&lt;0.17,('Combustion Reports'!AE$13-0.035)/('Combustion Reports'!AE$11-$R$26)*($R11-$R$26)+0.035,0.17)</f>
        <v>2.1875000000000002E-2</v>
      </c>
      <c r="W11" s="201">
        <f>IF(('Combustion Reports'!AF$13-0.035)/('Combustion Reports'!AF$11-$R$26)*($R11-$R$26)+0.035&lt;0.17,('Combustion Reports'!AF$13-0.035)/('Combustion Reports'!AF$11-$R$26)*($R11-$R$26)+0.035,0.17)</f>
        <v>2.1875000000000002E-2</v>
      </c>
      <c r="X11" s="237">
        <f>IF(('Combustion Reports'!AG$13-0.035)/('Combustion Reports'!AG$11-$R$26)*($R11-$R$26)+0.035&lt;0.17,('Combustion Reports'!AG$13-0.035)/('Combustion Reports'!AG$11-$R$26)*($R11-$R$26)+0.035,0.17)</f>
        <v>2.1875000000000002E-2</v>
      </c>
      <c r="Y11" s="201">
        <f>IF(('Combustion Reports'!AH$13-0.035)/('Combustion Reports'!AH$11-$R$26)*($R11-$R$26)+0.035&lt;0.17,('Combustion Reports'!AH$13-0.035)/('Combustion Reports'!AH$11-$R$26)*($R11-$R$26)+0.035,0.17)</f>
        <v>2.1875000000000002E-2</v>
      </c>
      <c r="Z11" s="237">
        <f>IF(('Combustion Reports'!AI$13-0.035)/('Combustion Reports'!AI$11-$R$26)*($R11-$R$26)+0.035&lt;0.17,('Combustion Reports'!AI$13-0.035)/('Combustion Reports'!AI$11-$R$26)*($R11-$R$26)+0.035,0.17)</f>
        <v>2.1875000000000002E-2</v>
      </c>
      <c r="AA11" s="237">
        <f>IF(('Combustion Reports'!AJ$13-0.035)/('Combustion Reports'!AJ$11-$R$26)*($R11-$R$26)+0.035&lt;0.17,('Combustion Reports'!AJ$13-0.035)/('Combustion Reports'!AJ$11-$R$26)*($R11-$R$26)+0.035,0.17)</f>
        <v>2.1875000000000002E-2</v>
      </c>
      <c r="AB11" s="209">
        <f>IF(('Combustion Reports'!AK$13-0.035)/('Combustion Reports'!AK$11-$R$26)*($R11-$R$26)+0.035&lt;0.17,('Combustion Reports'!AK$13-0.035)/('Combustion Reports'!AK$11-$R$26)*($R11-$R$26)+0.035,0.17)</f>
        <v>2.1875000000000002E-2</v>
      </c>
      <c r="AD11" s="236">
        <v>15</v>
      </c>
      <c r="AE11" s="545">
        <v>382</v>
      </c>
      <c r="AF11" s="538">
        <v>75</v>
      </c>
      <c r="AG11" s="201">
        <f>IF(('Combustion Reports'!AB$19-0.035)/('Combustion Reports'!AB$17-$AF$26)*($AF11-$AF$26)+0.035&lt;0.17,('Combustion Reports'!AB$19-0.035)/('Combustion Reports'!AB$17-$AF$26)*($AF11-$AF$26)+0.035,0.17)</f>
        <v>2.1875000000000002E-2</v>
      </c>
      <c r="AH11" s="237">
        <f>IF(('Combustion Reports'!AC$19-0.035)/('Combustion Reports'!AC$17-$AF$26)*($AF11-$AF$26)+0.035&lt;0.17,('Combustion Reports'!AC$19-0.035)/('Combustion Reports'!AC$17-$AF$26)*($AF11-$AF$26)+0.035,0.17)</f>
        <v>2.1875000000000002E-2</v>
      </c>
      <c r="AI11" s="201">
        <f>IF(('Combustion Reports'!AD$19-0.035)/('Combustion Reports'!AD$17-$AF$26)*($AF11-$AF$26)+0.035&lt;0.17,('Combustion Reports'!AD$19-0.035)/('Combustion Reports'!AD$17-$AF$26)*($AF11-$AF$26)+0.035,0.17)</f>
        <v>2.1875000000000002E-2</v>
      </c>
      <c r="AJ11" s="237">
        <f>IF(('Combustion Reports'!AE$19-0.035)/('Combustion Reports'!AE$17-$AF$26)*($AF11-$AF$26)+0.035&lt;0.17,('Combustion Reports'!AE$19-0.035)/('Combustion Reports'!AE$17-$AF$26)*($AF11-$AF$26)+0.035,0.17)</f>
        <v>2.1875000000000002E-2</v>
      </c>
      <c r="AK11" s="201">
        <f>IF(('Combustion Reports'!AF$19-0.035)/('Combustion Reports'!AF$17-$AF$26)*($AF11-$AF$26)+0.035&lt;0.17,('Combustion Reports'!AF$19-0.035)/('Combustion Reports'!AF$17-$AF$26)*($AF11-$AF$26)+0.035,0.17)</f>
        <v>2.1875000000000002E-2</v>
      </c>
      <c r="AL11" s="237">
        <f>IF(('Combustion Reports'!AG$19-0.035)/('Combustion Reports'!AG$17-$AF$26)*($AF11-$AF$26)+0.035&lt;0.17,('Combustion Reports'!AG$19-0.035)/('Combustion Reports'!AG$17-$AF$26)*($AF11-$AF$26)+0.035,0.17)</f>
        <v>2.1875000000000002E-2</v>
      </c>
      <c r="AM11" s="201">
        <f>IF(('Combustion Reports'!AH$19-0.035)/('Combustion Reports'!AH$17-$AF$26)*($AF11-$AF$26)+0.035&lt;0.17,('Combustion Reports'!AH$19-0.035)/('Combustion Reports'!AH$17-$AF$26)*($AF11-$AF$26)+0.035,0.17)</f>
        <v>2.1875000000000002E-2</v>
      </c>
      <c r="AN11" s="237">
        <f>IF(('Combustion Reports'!AI$19-0.035)/('Combustion Reports'!AI$17-$AF$26)*($AF11-$AF$26)+0.035&lt;0.17,('Combustion Reports'!AI$19-0.035)/('Combustion Reports'!AI$17-$AF$26)*($AF11-$AF$26)+0.035,0.17)</f>
        <v>2.1875000000000002E-2</v>
      </c>
      <c r="AO11" s="237">
        <f>IF(('Combustion Reports'!AJ$19-0.035)/('Combustion Reports'!AJ$17-$AF$26)*($AF11-$AF$26)+0.035&lt;0.17,('Combustion Reports'!AJ$19-0.035)/('Combustion Reports'!AJ$17-$AF$26)*($AF11-$AF$26)+0.035,0.17)</f>
        <v>2.1875000000000002E-2</v>
      </c>
      <c r="AP11" s="209">
        <f>IF(('Combustion Reports'!AK$19-0.035)/('Combustion Reports'!AK$17-$AF$26)*($AF11-$AF$26)+0.035&lt;0.17,('Combustion Reports'!AK$19-0.035)/('Combustion Reports'!AK$17-$AF$26)*($AF11-$AF$26)+0.035,0.17)</f>
        <v>2.1875000000000002E-2</v>
      </c>
      <c r="AR11" s="236">
        <v>15</v>
      </c>
      <c r="AS11" s="545">
        <v>382</v>
      </c>
      <c r="AT11" s="538">
        <v>75</v>
      </c>
      <c r="AU11" s="201">
        <f>IF(('Combustion Reports'!AB$25-0.035)/('Combustion Reports'!AB$23-$AT$26)*($AT11-$AT$26)+0.035&lt;0.17,('Combustion Reports'!AB$25-0.035)/('Combustion Reports'!AB$23-$AT$26)*($AT11-$AT$26)+0.035,0.17)</f>
        <v>2.1875000000000002E-2</v>
      </c>
      <c r="AV11" s="237">
        <f>IF(('Combustion Reports'!AC$25-0.035)/('Combustion Reports'!AC$23-$AT$26)*($AT11-$AT$26)+0.035&lt;0.17,('Combustion Reports'!AC$25-0.035)/('Combustion Reports'!AC$23-$AT$26)*($AT11-$AT$26)+0.035,0.17)</f>
        <v>2.1875000000000002E-2</v>
      </c>
      <c r="AW11" s="201">
        <f>IF(('Combustion Reports'!AD$25-0.035)/('Combustion Reports'!AD$23-$AT$26)*($AT11-$AT$26)+0.035&lt;0.17,('Combustion Reports'!AD$25-0.035)/('Combustion Reports'!AD$23-$AT$26)*($AT11-$AT$26)+0.035,0.17)</f>
        <v>2.1875000000000002E-2</v>
      </c>
      <c r="AX11" s="237">
        <f>IF(('Combustion Reports'!AE$25-0.035)/('Combustion Reports'!AE$23-$AT$26)*($AT11-$AT$26)+0.035&lt;0.17,('Combustion Reports'!AE$25-0.035)/('Combustion Reports'!AE$23-$AT$26)*($AT11-$AT$26)+0.035,0.17)</f>
        <v>2.1875000000000002E-2</v>
      </c>
      <c r="AY11" s="201">
        <f>IF(('Combustion Reports'!AF$25-0.035)/('Combustion Reports'!AF$23-$AT$26)*($AT11-$AT$26)+0.035&lt;0.17,('Combustion Reports'!AF$25-0.035)/('Combustion Reports'!AF$23-$AT$26)*($AT11-$AT$26)+0.035,0.17)</f>
        <v>2.1875000000000002E-2</v>
      </c>
      <c r="AZ11" s="237">
        <f>IF(('Combustion Reports'!AG$25-0.035)/('Combustion Reports'!AG$23-$AT$26)*($AT11-$AT$26)+0.035&lt;0.17,('Combustion Reports'!AG$25-0.035)/('Combustion Reports'!AG$23-$AT$26)*($AT11-$AT$26)+0.035,0.17)</f>
        <v>2.1875000000000002E-2</v>
      </c>
      <c r="BA11" s="201">
        <f>IF(('Combustion Reports'!AH$25-0.035)/('Combustion Reports'!AH$23-$AT$26)*($AT11-$AT$26)+0.035&lt;0.17,('Combustion Reports'!AH$25-0.035)/('Combustion Reports'!AH$23-$AT$26)*($AT11-$AT$26)+0.035,0.17)</f>
        <v>2.1875000000000002E-2</v>
      </c>
      <c r="BB11" s="237">
        <f>IF(('Combustion Reports'!AI$25-0.035)/('Combustion Reports'!AI$23-$AT$26)*($AT11-$AT$26)+0.035&lt;0.17,('Combustion Reports'!AI$25-0.035)/('Combustion Reports'!AI$23-$AT$26)*($AT11-$AT$26)+0.035,0.17)</f>
        <v>2.1875000000000002E-2</v>
      </c>
      <c r="BC11" s="237">
        <f>IF(('Combustion Reports'!AJ$25-0.035)/('Combustion Reports'!AJ$23-$AT$26)*($AT11-$AT$26)+0.035&lt;0.17,('Combustion Reports'!AJ$25-0.035)/('Combustion Reports'!AJ$23-$AT$26)*($AT11-$AT$26)+0.035,0.17)</f>
        <v>2.1875000000000002E-2</v>
      </c>
      <c r="BD11" s="209">
        <f>IF(('Combustion Reports'!AK$25-0.035)/('Combustion Reports'!AK$23-$AT$26)*($AT11-$AT$26)+0.035&lt;0.17,('Combustion Reports'!AK$25-0.035)/('Combustion Reports'!AK$23-$AT$26)*($AT11-$AT$26)+0.035,0.17)</f>
        <v>2.1875000000000002E-2</v>
      </c>
    </row>
    <row r="12" spans="2:56">
      <c r="B12" s="236">
        <v>20</v>
      </c>
      <c r="C12" s="545">
        <v>320</v>
      </c>
      <c r="D12" s="538">
        <v>75</v>
      </c>
      <c r="E12" s="201">
        <f>IF((('Combustion Reports'!AB$7-0.035)/('Combustion Reports'!AB$5-$D$26)*($D12-$D$26)+0.035)&lt;0.17,(('Combustion Reports'!AB$7-0.035)/('Combustion Reports'!AB$5-$D$26)*($D12-$D$26))+0.035,0.17)</f>
        <v>2.1875000000000002E-2</v>
      </c>
      <c r="F12" s="237">
        <f>IF((('Combustion Reports'!AC$7-0.035)/('Combustion Reports'!AC$5-$D$26)*($D12-$D$26)+0.035)&lt;0.17,(('Combustion Reports'!AC$7-0.035)/('Combustion Reports'!AC$5-$D$26)*($D12-$D$26))+0.035,0.17)</f>
        <v>2.1875000000000002E-2</v>
      </c>
      <c r="G12" s="201">
        <f>IF((('Combustion Reports'!AD$7-0.035)/('Combustion Reports'!AD$5-$D$26)*($D12-$D$26)+0.035)&lt;0.17,(('Combustion Reports'!AD$7-0.035)/('Combustion Reports'!AD$5-$D$26)*($D12-$D$26))+0.035,0.17)</f>
        <v>2.1875000000000002E-2</v>
      </c>
      <c r="H12" s="237">
        <f>IF((('Combustion Reports'!AE$7-0.035)/('Combustion Reports'!AE$5-$D$26)*($D12-$D$26)+0.035)&lt;0.17,(('Combustion Reports'!AE$7-0.035)/('Combustion Reports'!AE$5-$D$26)*($D12-$D$26))+0.035,0.17)</f>
        <v>2.1875000000000002E-2</v>
      </c>
      <c r="I12" s="201">
        <f>IF((('Combustion Reports'!AF$7-0.035)/('Combustion Reports'!AF$5-$D$26)*($D12-$D$26)+0.035)&lt;0.17,(('Combustion Reports'!AF$7-0.035)/('Combustion Reports'!AF$5-$D$26)*($D12-$D$26))+0.035,0.17)</f>
        <v>2.1875000000000002E-2</v>
      </c>
      <c r="J12" s="237">
        <f>IF((('Combustion Reports'!AG$7-0.035)/('Combustion Reports'!AG$5-$D$26)*($D12-$D$26)+0.035)&lt;0.17,(('Combustion Reports'!AG$7-0.035)/('Combustion Reports'!AG$5-$D$26)*($D12-$D$26))+0.035,0.17)</f>
        <v>2.1875000000000002E-2</v>
      </c>
      <c r="K12" s="201">
        <f>IF((('Combustion Reports'!AH$7-0.035)/('Combustion Reports'!AH$5-$D$26)*($D12-$D$26)+0.035)&lt;0.17,(('Combustion Reports'!AH$7-0.035)/('Combustion Reports'!AH$5-$D$26)*($D12-$D$26))+0.035,0.17)</f>
        <v>2.1875000000000002E-2</v>
      </c>
      <c r="L12" s="237">
        <f>IF((('Combustion Reports'!AI$7-0.035)/('Combustion Reports'!AI$5-$D$26)*($D12-$D$26)+0.035)&lt;0.17,(('Combustion Reports'!AI$7-0.035)/('Combustion Reports'!AI$5-$D$26)*($D12-$D$26))+0.035,0.17)</f>
        <v>2.1875000000000002E-2</v>
      </c>
      <c r="M12" s="237">
        <f>IF((('Combustion Reports'!AJ$7-0.035)/('Combustion Reports'!AJ$5-$D$26)*($D12-$D$26)+0.035)&lt;0.17,(('Combustion Reports'!AJ$7-0.035)/('Combustion Reports'!AJ$5-$D$26)*($D12-$D$26))+0.035,0.17)</f>
        <v>2.1875000000000002E-2</v>
      </c>
      <c r="N12" s="209">
        <f>IF((('Combustion Reports'!AK$7-0.035)/('Combustion Reports'!AK$5-$D$26)*($D12-$D$26)+0.035)&lt;0.17,(('Combustion Reports'!AK$7-0.035)/('Combustion Reports'!AK$5-$D$26)*($D12-$D$26))+0.035,0.17)</f>
        <v>2.1875000000000002E-2</v>
      </c>
      <c r="P12" s="236">
        <v>20</v>
      </c>
      <c r="Q12" s="545">
        <v>320</v>
      </c>
      <c r="R12" s="538">
        <v>75</v>
      </c>
      <c r="S12" s="201">
        <f>IF(('Combustion Reports'!AB$13-0.035)/('Combustion Reports'!AB$11-$R$26)*($R12-$R$26)+0.035&lt;0.17,('Combustion Reports'!AB$13-0.035)/('Combustion Reports'!AB$11-$R$26)*($R12-$R$26)+0.035,0.17)</f>
        <v>2.1875000000000002E-2</v>
      </c>
      <c r="T12" s="237">
        <f>IF(('Combustion Reports'!AC$13-0.035)/('Combustion Reports'!AC$11-$R$26)*($R12-$R$26)+0.035&lt;0.17,('Combustion Reports'!AC$13-0.035)/('Combustion Reports'!AC$11-$R$26)*($R12-$R$26)+0.035,0.17)</f>
        <v>2.1875000000000002E-2</v>
      </c>
      <c r="U12" s="201">
        <f>IF(('Combustion Reports'!AD$13-0.035)/('Combustion Reports'!AD$11-$R$26)*($R12-$R$26)+0.035&lt;0.17,('Combustion Reports'!AD$13-0.035)/('Combustion Reports'!AD$11-$R$26)*($R12-$R$26)+0.035,0.17)</f>
        <v>2.1875000000000002E-2</v>
      </c>
      <c r="V12" s="237">
        <f>IF(('Combustion Reports'!AE$13-0.035)/('Combustion Reports'!AE$11-$R$26)*($R12-$R$26)+0.035&lt;0.17,('Combustion Reports'!AE$13-0.035)/('Combustion Reports'!AE$11-$R$26)*($R12-$R$26)+0.035,0.17)</f>
        <v>2.1875000000000002E-2</v>
      </c>
      <c r="W12" s="201">
        <f>IF(('Combustion Reports'!AF$13-0.035)/('Combustion Reports'!AF$11-$R$26)*($R12-$R$26)+0.035&lt;0.17,('Combustion Reports'!AF$13-0.035)/('Combustion Reports'!AF$11-$R$26)*($R12-$R$26)+0.035,0.17)</f>
        <v>2.1875000000000002E-2</v>
      </c>
      <c r="X12" s="237">
        <f>IF(('Combustion Reports'!AG$13-0.035)/('Combustion Reports'!AG$11-$R$26)*($R12-$R$26)+0.035&lt;0.17,('Combustion Reports'!AG$13-0.035)/('Combustion Reports'!AG$11-$R$26)*($R12-$R$26)+0.035,0.17)</f>
        <v>2.1875000000000002E-2</v>
      </c>
      <c r="Y12" s="201">
        <f>IF(('Combustion Reports'!AH$13-0.035)/('Combustion Reports'!AH$11-$R$26)*($R12-$R$26)+0.035&lt;0.17,('Combustion Reports'!AH$13-0.035)/('Combustion Reports'!AH$11-$R$26)*($R12-$R$26)+0.035,0.17)</f>
        <v>2.1875000000000002E-2</v>
      </c>
      <c r="Z12" s="237">
        <f>IF(('Combustion Reports'!AI$13-0.035)/('Combustion Reports'!AI$11-$R$26)*($R12-$R$26)+0.035&lt;0.17,('Combustion Reports'!AI$13-0.035)/('Combustion Reports'!AI$11-$R$26)*($R12-$R$26)+0.035,0.17)</f>
        <v>2.1875000000000002E-2</v>
      </c>
      <c r="AA12" s="237">
        <f>IF(('Combustion Reports'!AJ$13-0.035)/('Combustion Reports'!AJ$11-$R$26)*($R12-$R$26)+0.035&lt;0.17,('Combustion Reports'!AJ$13-0.035)/('Combustion Reports'!AJ$11-$R$26)*($R12-$R$26)+0.035,0.17)</f>
        <v>2.1875000000000002E-2</v>
      </c>
      <c r="AB12" s="209">
        <f>IF(('Combustion Reports'!AK$13-0.035)/('Combustion Reports'!AK$11-$R$26)*($R12-$R$26)+0.035&lt;0.17,('Combustion Reports'!AK$13-0.035)/('Combustion Reports'!AK$11-$R$26)*($R12-$R$26)+0.035,0.17)</f>
        <v>2.1875000000000002E-2</v>
      </c>
      <c r="AD12" s="236">
        <v>20</v>
      </c>
      <c r="AE12" s="545">
        <v>320</v>
      </c>
      <c r="AF12" s="538">
        <v>75</v>
      </c>
      <c r="AG12" s="201">
        <f>IF(('Combustion Reports'!AB$19-0.035)/('Combustion Reports'!AB$17-$AF$26)*($AF12-$AF$26)+0.035&lt;0.17,('Combustion Reports'!AB$19-0.035)/('Combustion Reports'!AB$17-$AF$26)*($AF12-$AF$26)+0.035,0.17)</f>
        <v>2.1875000000000002E-2</v>
      </c>
      <c r="AH12" s="237">
        <f>IF(('Combustion Reports'!AC$19-0.035)/('Combustion Reports'!AC$17-$AF$26)*($AF12-$AF$26)+0.035&lt;0.17,('Combustion Reports'!AC$19-0.035)/('Combustion Reports'!AC$17-$AF$26)*($AF12-$AF$26)+0.035,0.17)</f>
        <v>2.1875000000000002E-2</v>
      </c>
      <c r="AI12" s="201">
        <f>IF(('Combustion Reports'!AD$19-0.035)/('Combustion Reports'!AD$17-$AF$26)*($AF12-$AF$26)+0.035&lt;0.17,('Combustion Reports'!AD$19-0.035)/('Combustion Reports'!AD$17-$AF$26)*($AF12-$AF$26)+0.035,0.17)</f>
        <v>2.1875000000000002E-2</v>
      </c>
      <c r="AJ12" s="237">
        <f>IF(('Combustion Reports'!AE$19-0.035)/('Combustion Reports'!AE$17-$AF$26)*($AF12-$AF$26)+0.035&lt;0.17,('Combustion Reports'!AE$19-0.035)/('Combustion Reports'!AE$17-$AF$26)*($AF12-$AF$26)+0.035,0.17)</f>
        <v>2.1875000000000002E-2</v>
      </c>
      <c r="AK12" s="201">
        <f>IF(('Combustion Reports'!AF$19-0.035)/('Combustion Reports'!AF$17-$AF$26)*($AF12-$AF$26)+0.035&lt;0.17,('Combustion Reports'!AF$19-0.035)/('Combustion Reports'!AF$17-$AF$26)*($AF12-$AF$26)+0.035,0.17)</f>
        <v>2.1875000000000002E-2</v>
      </c>
      <c r="AL12" s="237">
        <f>IF(('Combustion Reports'!AG$19-0.035)/('Combustion Reports'!AG$17-$AF$26)*($AF12-$AF$26)+0.035&lt;0.17,('Combustion Reports'!AG$19-0.035)/('Combustion Reports'!AG$17-$AF$26)*($AF12-$AF$26)+0.035,0.17)</f>
        <v>2.1875000000000002E-2</v>
      </c>
      <c r="AM12" s="201">
        <f>IF(('Combustion Reports'!AH$19-0.035)/('Combustion Reports'!AH$17-$AF$26)*($AF12-$AF$26)+0.035&lt;0.17,('Combustion Reports'!AH$19-0.035)/('Combustion Reports'!AH$17-$AF$26)*($AF12-$AF$26)+0.035,0.17)</f>
        <v>2.1875000000000002E-2</v>
      </c>
      <c r="AN12" s="237">
        <f>IF(('Combustion Reports'!AI$19-0.035)/('Combustion Reports'!AI$17-$AF$26)*($AF12-$AF$26)+0.035&lt;0.17,('Combustion Reports'!AI$19-0.035)/('Combustion Reports'!AI$17-$AF$26)*($AF12-$AF$26)+0.035,0.17)</f>
        <v>2.1875000000000002E-2</v>
      </c>
      <c r="AO12" s="237">
        <f>IF(('Combustion Reports'!AJ$19-0.035)/('Combustion Reports'!AJ$17-$AF$26)*($AF12-$AF$26)+0.035&lt;0.17,('Combustion Reports'!AJ$19-0.035)/('Combustion Reports'!AJ$17-$AF$26)*($AF12-$AF$26)+0.035,0.17)</f>
        <v>2.1875000000000002E-2</v>
      </c>
      <c r="AP12" s="209">
        <f>IF(('Combustion Reports'!AK$19-0.035)/('Combustion Reports'!AK$17-$AF$26)*($AF12-$AF$26)+0.035&lt;0.17,('Combustion Reports'!AK$19-0.035)/('Combustion Reports'!AK$17-$AF$26)*($AF12-$AF$26)+0.035,0.17)</f>
        <v>2.1875000000000002E-2</v>
      </c>
      <c r="AR12" s="236">
        <v>20</v>
      </c>
      <c r="AS12" s="545">
        <v>320</v>
      </c>
      <c r="AT12" s="538">
        <v>75</v>
      </c>
      <c r="AU12" s="201">
        <f>IF(('Combustion Reports'!AB$25-0.035)/('Combustion Reports'!AB$23-$AT$26)*($AT12-$AT$26)+0.035&lt;0.17,('Combustion Reports'!AB$25-0.035)/('Combustion Reports'!AB$23-$AT$26)*($AT12-$AT$26)+0.035,0.17)</f>
        <v>2.1875000000000002E-2</v>
      </c>
      <c r="AV12" s="237">
        <f>IF(('Combustion Reports'!AC$25-0.035)/('Combustion Reports'!AC$23-$AT$26)*($AT12-$AT$26)+0.035&lt;0.17,('Combustion Reports'!AC$25-0.035)/('Combustion Reports'!AC$23-$AT$26)*($AT12-$AT$26)+0.035,0.17)</f>
        <v>2.1875000000000002E-2</v>
      </c>
      <c r="AW12" s="201">
        <f>IF(('Combustion Reports'!AD$25-0.035)/('Combustion Reports'!AD$23-$AT$26)*($AT12-$AT$26)+0.035&lt;0.17,('Combustion Reports'!AD$25-0.035)/('Combustion Reports'!AD$23-$AT$26)*($AT12-$AT$26)+0.035,0.17)</f>
        <v>2.1875000000000002E-2</v>
      </c>
      <c r="AX12" s="237">
        <f>IF(('Combustion Reports'!AE$25-0.035)/('Combustion Reports'!AE$23-$AT$26)*($AT12-$AT$26)+0.035&lt;0.17,('Combustion Reports'!AE$25-0.035)/('Combustion Reports'!AE$23-$AT$26)*($AT12-$AT$26)+0.035,0.17)</f>
        <v>2.1875000000000002E-2</v>
      </c>
      <c r="AY12" s="201">
        <f>IF(('Combustion Reports'!AF$25-0.035)/('Combustion Reports'!AF$23-$AT$26)*($AT12-$AT$26)+0.035&lt;0.17,('Combustion Reports'!AF$25-0.035)/('Combustion Reports'!AF$23-$AT$26)*($AT12-$AT$26)+0.035,0.17)</f>
        <v>2.1875000000000002E-2</v>
      </c>
      <c r="AZ12" s="237">
        <f>IF(('Combustion Reports'!AG$25-0.035)/('Combustion Reports'!AG$23-$AT$26)*($AT12-$AT$26)+0.035&lt;0.17,('Combustion Reports'!AG$25-0.035)/('Combustion Reports'!AG$23-$AT$26)*($AT12-$AT$26)+0.035,0.17)</f>
        <v>2.1875000000000002E-2</v>
      </c>
      <c r="BA12" s="201">
        <f>IF(('Combustion Reports'!AH$25-0.035)/('Combustion Reports'!AH$23-$AT$26)*($AT12-$AT$26)+0.035&lt;0.17,('Combustion Reports'!AH$25-0.035)/('Combustion Reports'!AH$23-$AT$26)*($AT12-$AT$26)+0.035,0.17)</f>
        <v>2.1875000000000002E-2</v>
      </c>
      <c r="BB12" s="237">
        <f>IF(('Combustion Reports'!AI$25-0.035)/('Combustion Reports'!AI$23-$AT$26)*($AT12-$AT$26)+0.035&lt;0.17,('Combustion Reports'!AI$25-0.035)/('Combustion Reports'!AI$23-$AT$26)*($AT12-$AT$26)+0.035,0.17)</f>
        <v>2.1875000000000002E-2</v>
      </c>
      <c r="BC12" s="237">
        <f>IF(('Combustion Reports'!AJ$25-0.035)/('Combustion Reports'!AJ$23-$AT$26)*($AT12-$AT$26)+0.035&lt;0.17,('Combustion Reports'!AJ$25-0.035)/('Combustion Reports'!AJ$23-$AT$26)*($AT12-$AT$26)+0.035,0.17)</f>
        <v>2.1875000000000002E-2</v>
      </c>
      <c r="BD12" s="209">
        <f>IF(('Combustion Reports'!AK$25-0.035)/('Combustion Reports'!AK$23-$AT$26)*($AT12-$AT$26)+0.035&lt;0.17,('Combustion Reports'!AK$25-0.035)/('Combustion Reports'!AK$23-$AT$26)*($AT12-$AT$26)+0.035,0.17)</f>
        <v>2.1875000000000002E-2</v>
      </c>
    </row>
    <row r="13" spans="2:56">
      <c r="B13" s="236">
        <v>25</v>
      </c>
      <c r="C13" s="545">
        <v>402</v>
      </c>
      <c r="D13" s="538">
        <v>75</v>
      </c>
      <c r="E13" s="201">
        <f>IF((('Combustion Reports'!AB$7-0.035)/('Combustion Reports'!AB$5-$D$26)*($D13-$D$26)+0.035)&lt;0.17,(('Combustion Reports'!AB$7-0.035)/('Combustion Reports'!AB$5-$D$26)*($D13-$D$26))+0.035,0.17)</f>
        <v>2.1875000000000002E-2</v>
      </c>
      <c r="F13" s="237">
        <f>IF((('Combustion Reports'!AC$7-0.035)/('Combustion Reports'!AC$5-$D$26)*($D13-$D$26)+0.035)&lt;0.17,(('Combustion Reports'!AC$7-0.035)/('Combustion Reports'!AC$5-$D$26)*($D13-$D$26))+0.035,0.17)</f>
        <v>2.1875000000000002E-2</v>
      </c>
      <c r="G13" s="201">
        <f>IF((('Combustion Reports'!AD$7-0.035)/('Combustion Reports'!AD$5-$D$26)*($D13-$D$26)+0.035)&lt;0.17,(('Combustion Reports'!AD$7-0.035)/('Combustion Reports'!AD$5-$D$26)*($D13-$D$26))+0.035,0.17)</f>
        <v>2.1875000000000002E-2</v>
      </c>
      <c r="H13" s="237">
        <f>IF((('Combustion Reports'!AE$7-0.035)/('Combustion Reports'!AE$5-$D$26)*($D13-$D$26)+0.035)&lt;0.17,(('Combustion Reports'!AE$7-0.035)/('Combustion Reports'!AE$5-$D$26)*($D13-$D$26))+0.035,0.17)</f>
        <v>2.1875000000000002E-2</v>
      </c>
      <c r="I13" s="201">
        <f>IF((('Combustion Reports'!AF$7-0.035)/('Combustion Reports'!AF$5-$D$26)*($D13-$D$26)+0.035)&lt;0.17,(('Combustion Reports'!AF$7-0.035)/('Combustion Reports'!AF$5-$D$26)*($D13-$D$26))+0.035,0.17)</f>
        <v>2.1875000000000002E-2</v>
      </c>
      <c r="J13" s="237">
        <f>IF((('Combustion Reports'!AG$7-0.035)/('Combustion Reports'!AG$5-$D$26)*($D13-$D$26)+0.035)&lt;0.17,(('Combustion Reports'!AG$7-0.035)/('Combustion Reports'!AG$5-$D$26)*($D13-$D$26))+0.035,0.17)</f>
        <v>2.1875000000000002E-2</v>
      </c>
      <c r="K13" s="201">
        <f>IF((('Combustion Reports'!AH$7-0.035)/('Combustion Reports'!AH$5-$D$26)*($D13-$D$26)+0.035)&lt;0.17,(('Combustion Reports'!AH$7-0.035)/('Combustion Reports'!AH$5-$D$26)*($D13-$D$26))+0.035,0.17)</f>
        <v>2.1875000000000002E-2</v>
      </c>
      <c r="L13" s="237">
        <f>IF((('Combustion Reports'!AI$7-0.035)/('Combustion Reports'!AI$5-$D$26)*($D13-$D$26)+0.035)&lt;0.17,(('Combustion Reports'!AI$7-0.035)/('Combustion Reports'!AI$5-$D$26)*($D13-$D$26))+0.035,0.17)</f>
        <v>2.1875000000000002E-2</v>
      </c>
      <c r="M13" s="237">
        <f>IF((('Combustion Reports'!AJ$7-0.035)/('Combustion Reports'!AJ$5-$D$26)*($D13-$D$26)+0.035)&lt;0.17,(('Combustion Reports'!AJ$7-0.035)/('Combustion Reports'!AJ$5-$D$26)*($D13-$D$26))+0.035,0.17)</f>
        <v>2.1875000000000002E-2</v>
      </c>
      <c r="N13" s="209">
        <f>IF((('Combustion Reports'!AK$7-0.035)/('Combustion Reports'!AK$5-$D$26)*($D13-$D$26)+0.035)&lt;0.17,(('Combustion Reports'!AK$7-0.035)/('Combustion Reports'!AK$5-$D$26)*($D13-$D$26))+0.035,0.17)</f>
        <v>2.1875000000000002E-2</v>
      </c>
      <c r="P13" s="236">
        <v>25</v>
      </c>
      <c r="Q13" s="545">
        <v>402</v>
      </c>
      <c r="R13" s="538">
        <v>75</v>
      </c>
      <c r="S13" s="201">
        <f>IF(('Combustion Reports'!AB$13-0.035)/('Combustion Reports'!AB$11-$R$26)*($R13-$R$26)+0.035&lt;0.17,('Combustion Reports'!AB$13-0.035)/('Combustion Reports'!AB$11-$R$26)*($R13-$R$26)+0.035,0.17)</f>
        <v>2.1875000000000002E-2</v>
      </c>
      <c r="T13" s="237">
        <f>IF(('Combustion Reports'!AC$13-0.035)/('Combustion Reports'!AC$11-$R$26)*($R13-$R$26)+0.035&lt;0.17,('Combustion Reports'!AC$13-0.035)/('Combustion Reports'!AC$11-$R$26)*($R13-$R$26)+0.035,0.17)</f>
        <v>2.1875000000000002E-2</v>
      </c>
      <c r="U13" s="201">
        <f>IF(('Combustion Reports'!AD$13-0.035)/('Combustion Reports'!AD$11-$R$26)*($R13-$R$26)+0.035&lt;0.17,('Combustion Reports'!AD$13-0.035)/('Combustion Reports'!AD$11-$R$26)*($R13-$R$26)+0.035,0.17)</f>
        <v>2.1875000000000002E-2</v>
      </c>
      <c r="V13" s="237">
        <f>IF(('Combustion Reports'!AE$13-0.035)/('Combustion Reports'!AE$11-$R$26)*($R13-$R$26)+0.035&lt;0.17,('Combustion Reports'!AE$13-0.035)/('Combustion Reports'!AE$11-$R$26)*($R13-$R$26)+0.035,0.17)</f>
        <v>2.1875000000000002E-2</v>
      </c>
      <c r="W13" s="201">
        <f>IF(('Combustion Reports'!AF$13-0.035)/('Combustion Reports'!AF$11-$R$26)*($R13-$R$26)+0.035&lt;0.17,('Combustion Reports'!AF$13-0.035)/('Combustion Reports'!AF$11-$R$26)*($R13-$R$26)+0.035,0.17)</f>
        <v>2.1875000000000002E-2</v>
      </c>
      <c r="X13" s="237">
        <f>IF(('Combustion Reports'!AG$13-0.035)/('Combustion Reports'!AG$11-$R$26)*($R13-$R$26)+0.035&lt;0.17,('Combustion Reports'!AG$13-0.035)/('Combustion Reports'!AG$11-$R$26)*($R13-$R$26)+0.035,0.17)</f>
        <v>2.1875000000000002E-2</v>
      </c>
      <c r="Y13" s="201">
        <f>IF(('Combustion Reports'!AH$13-0.035)/('Combustion Reports'!AH$11-$R$26)*($R13-$R$26)+0.035&lt;0.17,('Combustion Reports'!AH$13-0.035)/('Combustion Reports'!AH$11-$R$26)*($R13-$R$26)+0.035,0.17)</f>
        <v>2.1875000000000002E-2</v>
      </c>
      <c r="Z13" s="237">
        <f>IF(('Combustion Reports'!AI$13-0.035)/('Combustion Reports'!AI$11-$R$26)*($R13-$R$26)+0.035&lt;0.17,('Combustion Reports'!AI$13-0.035)/('Combustion Reports'!AI$11-$R$26)*($R13-$R$26)+0.035,0.17)</f>
        <v>2.1875000000000002E-2</v>
      </c>
      <c r="AA13" s="237">
        <f>IF(('Combustion Reports'!AJ$13-0.035)/('Combustion Reports'!AJ$11-$R$26)*($R13-$R$26)+0.035&lt;0.17,('Combustion Reports'!AJ$13-0.035)/('Combustion Reports'!AJ$11-$R$26)*($R13-$R$26)+0.035,0.17)</f>
        <v>2.1875000000000002E-2</v>
      </c>
      <c r="AB13" s="209">
        <f>IF(('Combustion Reports'!AK$13-0.035)/('Combustion Reports'!AK$11-$R$26)*($R13-$R$26)+0.035&lt;0.17,('Combustion Reports'!AK$13-0.035)/('Combustion Reports'!AK$11-$R$26)*($R13-$R$26)+0.035,0.17)</f>
        <v>2.1875000000000002E-2</v>
      </c>
      <c r="AD13" s="236">
        <v>25</v>
      </c>
      <c r="AE13" s="545">
        <v>402</v>
      </c>
      <c r="AF13" s="538">
        <v>75</v>
      </c>
      <c r="AG13" s="201">
        <f>IF(('Combustion Reports'!AB$19-0.035)/('Combustion Reports'!AB$17-$AF$26)*($AF13-$AF$26)+0.035&lt;0.17,('Combustion Reports'!AB$19-0.035)/('Combustion Reports'!AB$17-$AF$26)*($AF13-$AF$26)+0.035,0.17)</f>
        <v>2.1875000000000002E-2</v>
      </c>
      <c r="AH13" s="237">
        <f>IF(('Combustion Reports'!AC$19-0.035)/('Combustion Reports'!AC$17-$AF$26)*($AF13-$AF$26)+0.035&lt;0.17,('Combustion Reports'!AC$19-0.035)/('Combustion Reports'!AC$17-$AF$26)*($AF13-$AF$26)+0.035,0.17)</f>
        <v>2.1875000000000002E-2</v>
      </c>
      <c r="AI13" s="201">
        <f>IF(('Combustion Reports'!AD$19-0.035)/('Combustion Reports'!AD$17-$AF$26)*($AF13-$AF$26)+0.035&lt;0.17,('Combustion Reports'!AD$19-0.035)/('Combustion Reports'!AD$17-$AF$26)*($AF13-$AF$26)+0.035,0.17)</f>
        <v>2.1875000000000002E-2</v>
      </c>
      <c r="AJ13" s="237">
        <f>IF(('Combustion Reports'!AE$19-0.035)/('Combustion Reports'!AE$17-$AF$26)*($AF13-$AF$26)+0.035&lt;0.17,('Combustion Reports'!AE$19-0.035)/('Combustion Reports'!AE$17-$AF$26)*($AF13-$AF$26)+0.035,0.17)</f>
        <v>2.1875000000000002E-2</v>
      </c>
      <c r="AK13" s="201">
        <f>IF(('Combustion Reports'!AF$19-0.035)/('Combustion Reports'!AF$17-$AF$26)*($AF13-$AF$26)+0.035&lt;0.17,('Combustion Reports'!AF$19-0.035)/('Combustion Reports'!AF$17-$AF$26)*($AF13-$AF$26)+0.035,0.17)</f>
        <v>2.1875000000000002E-2</v>
      </c>
      <c r="AL13" s="237">
        <f>IF(('Combustion Reports'!AG$19-0.035)/('Combustion Reports'!AG$17-$AF$26)*($AF13-$AF$26)+0.035&lt;0.17,('Combustion Reports'!AG$19-0.035)/('Combustion Reports'!AG$17-$AF$26)*($AF13-$AF$26)+0.035,0.17)</f>
        <v>2.1875000000000002E-2</v>
      </c>
      <c r="AM13" s="201">
        <f>IF(('Combustion Reports'!AH$19-0.035)/('Combustion Reports'!AH$17-$AF$26)*($AF13-$AF$26)+0.035&lt;0.17,('Combustion Reports'!AH$19-0.035)/('Combustion Reports'!AH$17-$AF$26)*($AF13-$AF$26)+0.035,0.17)</f>
        <v>2.1875000000000002E-2</v>
      </c>
      <c r="AN13" s="237">
        <f>IF(('Combustion Reports'!AI$19-0.035)/('Combustion Reports'!AI$17-$AF$26)*($AF13-$AF$26)+0.035&lt;0.17,('Combustion Reports'!AI$19-0.035)/('Combustion Reports'!AI$17-$AF$26)*($AF13-$AF$26)+0.035,0.17)</f>
        <v>2.1875000000000002E-2</v>
      </c>
      <c r="AO13" s="237">
        <f>IF(('Combustion Reports'!AJ$19-0.035)/('Combustion Reports'!AJ$17-$AF$26)*($AF13-$AF$26)+0.035&lt;0.17,('Combustion Reports'!AJ$19-0.035)/('Combustion Reports'!AJ$17-$AF$26)*($AF13-$AF$26)+0.035,0.17)</f>
        <v>2.1875000000000002E-2</v>
      </c>
      <c r="AP13" s="209">
        <f>IF(('Combustion Reports'!AK$19-0.035)/('Combustion Reports'!AK$17-$AF$26)*($AF13-$AF$26)+0.035&lt;0.17,('Combustion Reports'!AK$19-0.035)/('Combustion Reports'!AK$17-$AF$26)*($AF13-$AF$26)+0.035,0.17)</f>
        <v>2.1875000000000002E-2</v>
      </c>
      <c r="AR13" s="236">
        <v>25</v>
      </c>
      <c r="AS13" s="545">
        <v>402</v>
      </c>
      <c r="AT13" s="538">
        <v>75</v>
      </c>
      <c r="AU13" s="201">
        <f>IF(('Combustion Reports'!AB$25-0.035)/('Combustion Reports'!AB$23-$AT$26)*($AT13-$AT$26)+0.035&lt;0.17,('Combustion Reports'!AB$25-0.035)/('Combustion Reports'!AB$23-$AT$26)*($AT13-$AT$26)+0.035,0.17)</f>
        <v>2.1875000000000002E-2</v>
      </c>
      <c r="AV13" s="237">
        <f>IF(('Combustion Reports'!AC$25-0.035)/('Combustion Reports'!AC$23-$AT$26)*($AT13-$AT$26)+0.035&lt;0.17,('Combustion Reports'!AC$25-0.035)/('Combustion Reports'!AC$23-$AT$26)*($AT13-$AT$26)+0.035,0.17)</f>
        <v>2.1875000000000002E-2</v>
      </c>
      <c r="AW13" s="201">
        <f>IF(('Combustion Reports'!AD$25-0.035)/('Combustion Reports'!AD$23-$AT$26)*($AT13-$AT$26)+0.035&lt;0.17,('Combustion Reports'!AD$25-0.035)/('Combustion Reports'!AD$23-$AT$26)*($AT13-$AT$26)+0.035,0.17)</f>
        <v>2.1875000000000002E-2</v>
      </c>
      <c r="AX13" s="237">
        <f>IF(('Combustion Reports'!AE$25-0.035)/('Combustion Reports'!AE$23-$AT$26)*($AT13-$AT$26)+0.035&lt;0.17,('Combustion Reports'!AE$25-0.035)/('Combustion Reports'!AE$23-$AT$26)*($AT13-$AT$26)+0.035,0.17)</f>
        <v>2.1875000000000002E-2</v>
      </c>
      <c r="AY13" s="201">
        <f>IF(('Combustion Reports'!AF$25-0.035)/('Combustion Reports'!AF$23-$AT$26)*($AT13-$AT$26)+0.035&lt;0.17,('Combustion Reports'!AF$25-0.035)/('Combustion Reports'!AF$23-$AT$26)*($AT13-$AT$26)+0.035,0.17)</f>
        <v>2.1875000000000002E-2</v>
      </c>
      <c r="AZ13" s="237">
        <f>IF(('Combustion Reports'!AG$25-0.035)/('Combustion Reports'!AG$23-$AT$26)*($AT13-$AT$26)+0.035&lt;0.17,('Combustion Reports'!AG$25-0.035)/('Combustion Reports'!AG$23-$AT$26)*($AT13-$AT$26)+0.035,0.17)</f>
        <v>2.1875000000000002E-2</v>
      </c>
      <c r="BA13" s="201">
        <f>IF(('Combustion Reports'!AH$25-0.035)/('Combustion Reports'!AH$23-$AT$26)*($AT13-$AT$26)+0.035&lt;0.17,('Combustion Reports'!AH$25-0.035)/('Combustion Reports'!AH$23-$AT$26)*($AT13-$AT$26)+0.035,0.17)</f>
        <v>2.1875000000000002E-2</v>
      </c>
      <c r="BB13" s="237">
        <f>IF(('Combustion Reports'!AI$25-0.035)/('Combustion Reports'!AI$23-$AT$26)*($AT13-$AT$26)+0.035&lt;0.17,('Combustion Reports'!AI$25-0.035)/('Combustion Reports'!AI$23-$AT$26)*($AT13-$AT$26)+0.035,0.17)</f>
        <v>2.1875000000000002E-2</v>
      </c>
      <c r="BC13" s="237">
        <f>IF(('Combustion Reports'!AJ$25-0.035)/('Combustion Reports'!AJ$23-$AT$26)*($AT13-$AT$26)+0.035&lt;0.17,('Combustion Reports'!AJ$25-0.035)/('Combustion Reports'!AJ$23-$AT$26)*($AT13-$AT$26)+0.035,0.17)</f>
        <v>2.1875000000000002E-2</v>
      </c>
      <c r="BD13" s="209">
        <f>IF(('Combustion Reports'!AK$25-0.035)/('Combustion Reports'!AK$23-$AT$26)*($AT13-$AT$26)+0.035&lt;0.17,('Combustion Reports'!AK$25-0.035)/('Combustion Reports'!AK$23-$AT$26)*($AT13-$AT$26)+0.035,0.17)</f>
        <v>2.1875000000000002E-2</v>
      </c>
    </row>
    <row r="14" spans="2:56">
      <c r="B14" s="236">
        <v>30</v>
      </c>
      <c r="C14" s="545">
        <v>759</v>
      </c>
      <c r="D14" s="538">
        <v>75</v>
      </c>
      <c r="E14" s="201">
        <f>IF((('Combustion Reports'!AB$7-0.035)/('Combustion Reports'!AB$5-$D$26)*($D14-$D$26)+0.035)&lt;0.17,(('Combustion Reports'!AB$7-0.035)/('Combustion Reports'!AB$5-$D$26)*($D14-$D$26))+0.035,0.17)</f>
        <v>2.1875000000000002E-2</v>
      </c>
      <c r="F14" s="237">
        <f>IF((('Combustion Reports'!AC$7-0.035)/('Combustion Reports'!AC$5-$D$26)*($D14-$D$26)+0.035)&lt;0.17,(('Combustion Reports'!AC$7-0.035)/('Combustion Reports'!AC$5-$D$26)*($D14-$D$26))+0.035,0.17)</f>
        <v>2.1875000000000002E-2</v>
      </c>
      <c r="G14" s="201">
        <f>IF((('Combustion Reports'!AD$7-0.035)/('Combustion Reports'!AD$5-$D$26)*($D14-$D$26)+0.035)&lt;0.17,(('Combustion Reports'!AD$7-0.035)/('Combustion Reports'!AD$5-$D$26)*($D14-$D$26))+0.035,0.17)</f>
        <v>2.1875000000000002E-2</v>
      </c>
      <c r="H14" s="237">
        <f>IF((('Combustion Reports'!AE$7-0.035)/('Combustion Reports'!AE$5-$D$26)*($D14-$D$26)+0.035)&lt;0.17,(('Combustion Reports'!AE$7-0.035)/('Combustion Reports'!AE$5-$D$26)*($D14-$D$26))+0.035,0.17)</f>
        <v>2.1875000000000002E-2</v>
      </c>
      <c r="I14" s="201">
        <f>IF((('Combustion Reports'!AF$7-0.035)/('Combustion Reports'!AF$5-$D$26)*($D14-$D$26)+0.035)&lt;0.17,(('Combustion Reports'!AF$7-0.035)/('Combustion Reports'!AF$5-$D$26)*($D14-$D$26))+0.035,0.17)</f>
        <v>2.1875000000000002E-2</v>
      </c>
      <c r="J14" s="237">
        <f>IF((('Combustion Reports'!AG$7-0.035)/('Combustion Reports'!AG$5-$D$26)*($D14-$D$26)+0.035)&lt;0.17,(('Combustion Reports'!AG$7-0.035)/('Combustion Reports'!AG$5-$D$26)*($D14-$D$26))+0.035,0.17)</f>
        <v>2.1875000000000002E-2</v>
      </c>
      <c r="K14" s="201">
        <f>IF((('Combustion Reports'!AH$7-0.035)/('Combustion Reports'!AH$5-$D$26)*($D14-$D$26)+0.035)&lt;0.17,(('Combustion Reports'!AH$7-0.035)/('Combustion Reports'!AH$5-$D$26)*($D14-$D$26))+0.035,0.17)</f>
        <v>2.1875000000000002E-2</v>
      </c>
      <c r="L14" s="237">
        <f>IF((('Combustion Reports'!AI$7-0.035)/('Combustion Reports'!AI$5-$D$26)*($D14-$D$26)+0.035)&lt;0.17,(('Combustion Reports'!AI$7-0.035)/('Combustion Reports'!AI$5-$D$26)*($D14-$D$26))+0.035,0.17)</f>
        <v>2.1875000000000002E-2</v>
      </c>
      <c r="M14" s="237">
        <f>IF((('Combustion Reports'!AJ$7-0.035)/('Combustion Reports'!AJ$5-$D$26)*($D14-$D$26)+0.035)&lt;0.17,(('Combustion Reports'!AJ$7-0.035)/('Combustion Reports'!AJ$5-$D$26)*($D14-$D$26))+0.035,0.17)</f>
        <v>2.1875000000000002E-2</v>
      </c>
      <c r="N14" s="209">
        <f>IF((('Combustion Reports'!AK$7-0.035)/('Combustion Reports'!AK$5-$D$26)*($D14-$D$26)+0.035)&lt;0.17,(('Combustion Reports'!AK$7-0.035)/('Combustion Reports'!AK$5-$D$26)*($D14-$D$26))+0.035,0.17)</f>
        <v>2.1875000000000002E-2</v>
      </c>
      <c r="P14" s="236">
        <v>30</v>
      </c>
      <c r="Q14" s="545">
        <v>759</v>
      </c>
      <c r="R14" s="538">
        <v>75</v>
      </c>
      <c r="S14" s="201">
        <f>IF(('Combustion Reports'!AB$13-0.035)/('Combustion Reports'!AB$11-$R$26)*($R14-$R$26)+0.035&lt;0.17,('Combustion Reports'!AB$13-0.035)/('Combustion Reports'!AB$11-$R$26)*($R14-$R$26)+0.035,0.17)</f>
        <v>2.1875000000000002E-2</v>
      </c>
      <c r="T14" s="237">
        <f>IF(('Combustion Reports'!AC$13-0.035)/('Combustion Reports'!AC$11-$R$26)*($R14-$R$26)+0.035&lt;0.17,('Combustion Reports'!AC$13-0.035)/('Combustion Reports'!AC$11-$R$26)*($R14-$R$26)+0.035,0.17)</f>
        <v>2.1875000000000002E-2</v>
      </c>
      <c r="U14" s="201">
        <f>IF(('Combustion Reports'!AD$13-0.035)/('Combustion Reports'!AD$11-$R$26)*($R14-$R$26)+0.035&lt;0.17,('Combustion Reports'!AD$13-0.035)/('Combustion Reports'!AD$11-$R$26)*($R14-$R$26)+0.035,0.17)</f>
        <v>2.1875000000000002E-2</v>
      </c>
      <c r="V14" s="237">
        <f>IF(('Combustion Reports'!AE$13-0.035)/('Combustion Reports'!AE$11-$R$26)*($R14-$R$26)+0.035&lt;0.17,('Combustion Reports'!AE$13-0.035)/('Combustion Reports'!AE$11-$R$26)*($R14-$R$26)+0.035,0.17)</f>
        <v>2.1875000000000002E-2</v>
      </c>
      <c r="W14" s="201">
        <f>IF(('Combustion Reports'!AF$13-0.035)/('Combustion Reports'!AF$11-$R$26)*($R14-$R$26)+0.035&lt;0.17,('Combustion Reports'!AF$13-0.035)/('Combustion Reports'!AF$11-$R$26)*($R14-$R$26)+0.035,0.17)</f>
        <v>2.1875000000000002E-2</v>
      </c>
      <c r="X14" s="237">
        <f>IF(('Combustion Reports'!AG$13-0.035)/('Combustion Reports'!AG$11-$R$26)*($R14-$R$26)+0.035&lt;0.17,('Combustion Reports'!AG$13-0.035)/('Combustion Reports'!AG$11-$R$26)*($R14-$R$26)+0.035,0.17)</f>
        <v>2.1875000000000002E-2</v>
      </c>
      <c r="Y14" s="201">
        <f>IF(('Combustion Reports'!AH$13-0.035)/('Combustion Reports'!AH$11-$R$26)*($R14-$R$26)+0.035&lt;0.17,('Combustion Reports'!AH$13-0.035)/('Combustion Reports'!AH$11-$R$26)*($R14-$R$26)+0.035,0.17)</f>
        <v>2.1875000000000002E-2</v>
      </c>
      <c r="Z14" s="237">
        <f>IF(('Combustion Reports'!AI$13-0.035)/('Combustion Reports'!AI$11-$R$26)*($R14-$R$26)+0.035&lt;0.17,('Combustion Reports'!AI$13-0.035)/('Combustion Reports'!AI$11-$R$26)*($R14-$R$26)+0.035,0.17)</f>
        <v>2.1875000000000002E-2</v>
      </c>
      <c r="AA14" s="237">
        <f>IF(('Combustion Reports'!AJ$13-0.035)/('Combustion Reports'!AJ$11-$R$26)*($R14-$R$26)+0.035&lt;0.17,('Combustion Reports'!AJ$13-0.035)/('Combustion Reports'!AJ$11-$R$26)*($R14-$R$26)+0.035,0.17)</f>
        <v>2.1875000000000002E-2</v>
      </c>
      <c r="AB14" s="209">
        <f>IF(('Combustion Reports'!AK$13-0.035)/('Combustion Reports'!AK$11-$R$26)*($R14-$R$26)+0.035&lt;0.17,('Combustion Reports'!AK$13-0.035)/('Combustion Reports'!AK$11-$R$26)*($R14-$R$26)+0.035,0.17)</f>
        <v>2.1875000000000002E-2</v>
      </c>
      <c r="AD14" s="236">
        <v>30</v>
      </c>
      <c r="AE14" s="545">
        <v>759</v>
      </c>
      <c r="AF14" s="538">
        <v>75</v>
      </c>
      <c r="AG14" s="201">
        <f>IF(('Combustion Reports'!AB$19-0.035)/('Combustion Reports'!AB$17-$AF$26)*($AF14-$AF$26)+0.035&lt;0.17,('Combustion Reports'!AB$19-0.035)/('Combustion Reports'!AB$17-$AF$26)*($AF14-$AF$26)+0.035,0.17)</f>
        <v>2.1875000000000002E-2</v>
      </c>
      <c r="AH14" s="237">
        <f>IF(('Combustion Reports'!AC$19-0.035)/('Combustion Reports'!AC$17-$AF$26)*($AF14-$AF$26)+0.035&lt;0.17,('Combustion Reports'!AC$19-0.035)/('Combustion Reports'!AC$17-$AF$26)*($AF14-$AF$26)+0.035,0.17)</f>
        <v>2.1875000000000002E-2</v>
      </c>
      <c r="AI14" s="201">
        <f>IF(('Combustion Reports'!AD$19-0.035)/('Combustion Reports'!AD$17-$AF$26)*($AF14-$AF$26)+0.035&lt;0.17,('Combustion Reports'!AD$19-0.035)/('Combustion Reports'!AD$17-$AF$26)*($AF14-$AF$26)+0.035,0.17)</f>
        <v>2.1875000000000002E-2</v>
      </c>
      <c r="AJ14" s="237">
        <f>IF(('Combustion Reports'!AE$19-0.035)/('Combustion Reports'!AE$17-$AF$26)*($AF14-$AF$26)+0.035&lt;0.17,('Combustion Reports'!AE$19-0.035)/('Combustion Reports'!AE$17-$AF$26)*($AF14-$AF$26)+0.035,0.17)</f>
        <v>2.1875000000000002E-2</v>
      </c>
      <c r="AK14" s="201">
        <f>IF(('Combustion Reports'!AF$19-0.035)/('Combustion Reports'!AF$17-$AF$26)*($AF14-$AF$26)+0.035&lt;0.17,('Combustion Reports'!AF$19-0.035)/('Combustion Reports'!AF$17-$AF$26)*($AF14-$AF$26)+0.035,0.17)</f>
        <v>2.1875000000000002E-2</v>
      </c>
      <c r="AL14" s="237">
        <f>IF(('Combustion Reports'!AG$19-0.035)/('Combustion Reports'!AG$17-$AF$26)*($AF14-$AF$26)+0.035&lt;0.17,('Combustion Reports'!AG$19-0.035)/('Combustion Reports'!AG$17-$AF$26)*($AF14-$AF$26)+0.035,0.17)</f>
        <v>2.1875000000000002E-2</v>
      </c>
      <c r="AM14" s="201">
        <f>IF(('Combustion Reports'!AH$19-0.035)/('Combustion Reports'!AH$17-$AF$26)*($AF14-$AF$26)+0.035&lt;0.17,('Combustion Reports'!AH$19-0.035)/('Combustion Reports'!AH$17-$AF$26)*($AF14-$AF$26)+0.035,0.17)</f>
        <v>2.1875000000000002E-2</v>
      </c>
      <c r="AN14" s="237">
        <f>IF(('Combustion Reports'!AI$19-0.035)/('Combustion Reports'!AI$17-$AF$26)*($AF14-$AF$26)+0.035&lt;0.17,('Combustion Reports'!AI$19-0.035)/('Combustion Reports'!AI$17-$AF$26)*($AF14-$AF$26)+0.035,0.17)</f>
        <v>2.1875000000000002E-2</v>
      </c>
      <c r="AO14" s="237">
        <f>IF(('Combustion Reports'!AJ$19-0.035)/('Combustion Reports'!AJ$17-$AF$26)*($AF14-$AF$26)+0.035&lt;0.17,('Combustion Reports'!AJ$19-0.035)/('Combustion Reports'!AJ$17-$AF$26)*($AF14-$AF$26)+0.035,0.17)</f>
        <v>2.1875000000000002E-2</v>
      </c>
      <c r="AP14" s="209">
        <f>IF(('Combustion Reports'!AK$19-0.035)/('Combustion Reports'!AK$17-$AF$26)*($AF14-$AF$26)+0.035&lt;0.17,('Combustion Reports'!AK$19-0.035)/('Combustion Reports'!AK$17-$AF$26)*($AF14-$AF$26)+0.035,0.17)</f>
        <v>2.1875000000000002E-2</v>
      </c>
      <c r="AR14" s="236">
        <v>30</v>
      </c>
      <c r="AS14" s="545">
        <v>759</v>
      </c>
      <c r="AT14" s="538">
        <v>75</v>
      </c>
      <c r="AU14" s="201">
        <f>IF(('Combustion Reports'!AB$25-0.035)/('Combustion Reports'!AB$23-$AT$26)*($AT14-$AT$26)+0.035&lt;0.17,('Combustion Reports'!AB$25-0.035)/('Combustion Reports'!AB$23-$AT$26)*($AT14-$AT$26)+0.035,0.17)</f>
        <v>2.1875000000000002E-2</v>
      </c>
      <c r="AV14" s="237">
        <f>IF(('Combustion Reports'!AC$25-0.035)/('Combustion Reports'!AC$23-$AT$26)*($AT14-$AT$26)+0.035&lt;0.17,('Combustion Reports'!AC$25-0.035)/('Combustion Reports'!AC$23-$AT$26)*($AT14-$AT$26)+0.035,0.17)</f>
        <v>2.1875000000000002E-2</v>
      </c>
      <c r="AW14" s="201">
        <f>IF(('Combustion Reports'!AD$25-0.035)/('Combustion Reports'!AD$23-$AT$26)*($AT14-$AT$26)+0.035&lt;0.17,('Combustion Reports'!AD$25-0.035)/('Combustion Reports'!AD$23-$AT$26)*($AT14-$AT$26)+0.035,0.17)</f>
        <v>2.1875000000000002E-2</v>
      </c>
      <c r="AX14" s="237">
        <f>IF(('Combustion Reports'!AE$25-0.035)/('Combustion Reports'!AE$23-$AT$26)*($AT14-$AT$26)+0.035&lt;0.17,('Combustion Reports'!AE$25-0.035)/('Combustion Reports'!AE$23-$AT$26)*($AT14-$AT$26)+0.035,0.17)</f>
        <v>2.1875000000000002E-2</v>
      </c>
      <c r="AY14" s="201">
        <f>IF(('Combustion Reports'!AF$25-0.035)/('Combustion Reports'!AF$23-$AT$26)*($AT14-$AT$26)+0.035&lt;0.17,('Combustion Reports'!AF$25-0.035)/('Combustion Reports'!AF$23-$AT$26)*($AT14-$AT$26)+0.035,0.17)</f>
        <v>2.1875000000000002E-2</v>
      </c>
      <c r="AZ14" s="237">
        <f>IF(('Combustion Reports'!AG$25-0.035)/('Combustion Reports'!AG$23-$AT$26)*($AT14-$AT$26)+0.035&lt;0.17,('Combustion Reports'!AG$25-0.035)/('Combustion Reports'!AG$23-$AT$26)*($AT14-$AT$26)+0.035,0.17)</f>
        <v>2.1875000000000002E-2</v>
      </c>
      <c r="BA14" s="201">
        <f>IF(('Combustion Reports'!AH$25-0.035)/('Combustion Reports'!AH$23-$AT$26)*($AT14-$AT$26)+0.035&lt;0.17,('Combustion Reports'!AH$25-0.035)/('Combustion Reports'!AH$23-$AT$26)*($AT14-$AT$26)+0.035,0.17)</f>
        <v>2.1875000000000002E-2</v>
      </c>
      <c r="BB14" s="237">
        <f>IF(('Combustion Reports'!AI$25-0.035)/('Combustion Reports'!AI$23-$AT$26)*($AT14-$AT$26)+0.035&lt;0.17,('Combustion Reports'!AI$25-0.035)/('Combustion Reports'!AI$23-$AT$26)*($AT14-$AT$26)+0.035,0.17)</f>
        <v>2.1875000000000002E-2</v>
      </c>
      <c r="BC14" s="237">
        <f>IF(('Combustion Reports'!AJ$25-0.035)/('Combustion Reports'!AJ$23-$AT$26)*($AT14-$AT$26)+0.035&lt;0.17,('Combustion Reports'!AJ$25-0.035)/('Combustion Reports'!AJ$23-$AT$26)*($AT14-$AT$26)+0.035,0.17)</f>
        <v>2.1875000000000002E-2</v>
      </c>
      <c r="BD14" s="209">
        <f>IF(('Combustion Reports'!AK$25-0.035)/('Combustion Reports'!AK$23-$AT$26)*($AT14-$AT$26)+0.035&lt;0.17,('Combustion Reports'!AK$25-0.035)/('Combustion Reports'!AK$23-$AT$26)*($AT14-$AT$26)+0.035,0.17)</f>
        <v>2.1875000000000002E-2</v>
      </c>
    </row>
    <row r="15" spans="2:56">
      <c r="B15" s="236">
        <v>35</v>
      </c>
      <c r="C15" s="545">
        <v>865</v>
      </c>
      <c r="D15" s="538">
        <v>75</v>
      </c>
      <c r="E15" s="201">
        <f>IF((('Combustion Reports'!AB$7-0.035)/('Combustion Reports'!AB$5-$D$26)*($D15-$D$26)+0.035)&lt;0.17,(('Combustion Reports'!AB$7-0.035)/('Combustion Reports'!AB$5-$D$26)*($D15-$D$26))+0.035,0.17)</f>
        <v>2.1875000000000002E-2</v>
      </c>
      <c r="F15" s="237">
        <f>IF((('Combustion Reports'!AC$7-0.035)/('Combustion Reports'!AC$5-$D$26)*($D15-$D$26)+0.035)&lt;0.17,(('Combustion Reports'!AC$7-0.035)/('Combustion Reports'!AC$5-$D$26)*($D15-$D$26))+0.035,0.17)</f>
        <v>2.1875000000000002E-2</v>
      </c>
      <c r="G15" s="201">
        <f>IF((('Combustion Reports'!AD$7-0.035)/('Combustion Reports'!AD$5-$D$26)*($D15-$D$26)+0.035)&lt;0.17,(('Combustion Reports'!AD$7-0.035)/('Combustion Reports'!AD$5-$D$26)*($D15-$D$26))+0.035,0.17)</f>
        <v>2.1875000000000002E-2</v>
      </c>
      <c r="H15" s="237">
        <f>IF((('Combustion Reports'!AE$7-0.035)/('Combustion Reports'!AE$5-$D$26)*($D15-$D$26)+0.035)&lt;0.17,(('Combustion Reports'!AE$7-0.035)/('Combustion Reports'!AE$5-$D$26)*($D15-$D$26))+0.035,0.17)</f>
        <v>2.1875000000000002E-2</v>
      </c>
      <c r="I15" s="201">
        <f>IF((('Combustion Reports'!AF$7-0.035)/('Combustion Reports'!AF$5-$D$26)*($D15-$D$26)+0.035)&lt;0.17,(('Combustion Reports'!AF$7-0.035)/('Combustion Reports'!AF$5-$D$26)*($D15-$D$26))+0.035,0.17)</f>
        <v>2.1875000000000002E-2</v>
      </c>
      <c r="J15" s="237">
        <f>IF((('Combustion Reports'!AG$7-0.035)/('Combustion Reports'!AG$5-$D$26)*($D15-$D$26)+0.035)&lt;0.17,(('Combustion Reports'!AG$7-0.035)/('Combustion Reports'!AG$5-$D$26)*($D15-$D$26))+0.035,0.17)</f>
        <v>2.1875000000000002E-2</v>
      </c>
      <c r="K15" s="201">
        <f>IF((('Combustion Reports'!AH$7-0.035)/('Combustion Reports'!AH$5-$D$26)*($D15-$D$26)+0.035)&lt;0.17,(('Combustion Reports'!AH$7-0.035)/('Combustion Reports'!AH$5-$D$26)*($D15-$D$26))+0.035,0.17)</f>
        <v>2.1875000000000002E-2</v>
      </c>
      <c r="L15" s="237">
        <f>IF((('Combustion Reports'!AI$7-0.035)/('Combustion Reports'!AI$5-$D$26)*($D15-$D$26)+0.035)&lt;0.17,(('Combustion Reports'!AI$7-0.035)/('Combustion Reports'!AI$5-$D$26)*($D15-$D$26))+0.035,0.17)</f>
        <v>2.1875000000000002E-2</v>
      </c>
      <c r="M15" s="237">
        <f>IF((('Combustion Reports'!AJ$7-0.035)/('Combustion Reports'!AJ$5-$D$26)*($D15-$D$26)+0.035)&lt;0.17,(('Combustion Reports'!AJ$7-0.035)/('Combustion Reports'!AJ$5-$D$26)*($D15-$D$26))+0.035,0.17)</f>
        <v>2.1875000000000002E-2</v>
      </c>
      <c r="N15" s="209">
        <f>IF((('Combustion Reports'!AK$7-0.035)/('Combustion Reports'!AK$5-$D$26)*($D15-$D$26)+0.035)&lt;0.17,(('Combustion Reports'!AK$7-0.035)/('Combustion Reports'!AK$5-$D$26)*($D15-$D$26))+0.035,0.17)</f>
        <v>2.1875000000000002E-2</v>
      </c>
      <c r="P15" s="236">
        <v>35</v>
      </c>
      <c r="Q15" s="545">
        <v>865</v>
      </c>
      <c r="R15" s="538">
        <v>75</v>
      </c>
      <c r="S15" s="201">
        <f>IF(('Combustion Reports'!AB$13-0.035)/('Combustion Reports'!AB$11-$R$26)*($R15-$R$26)+0.035&lt;0.17,('Combustion Reports'!AB$13-0.035)/('Combustion Reports'!AB$11-$R$26)*($R15-$R$26)+0.035,0.17)</f>
        <v>2.1875000000000002E-2</v>
      </c>
      <c r="T15" s="237">
        <f>IF(('Combustion Reports'!AC$13-0.035)/('Combustion Reports'!AC$11-$R$26)*($R15-$R$26)+0.035&lt;0.17,('Combustion Reports'!AC$13-0.035)/('Combustion Reports'!AC$11-$R$26)*($R15-$R$26)+0.035,0.17)</f>
        <v>2.1875000000000002E-2</v>
      </c>
      <c r="U15" s="201">
        <f>IF(('Combustion Reports'!AD$13-0.035)/('Combustion Reports'!AD$11-$R$26)*($R15-$R$26)+0.035&lt;0.17,('Combustion Reports'!AD$13-0.035)/('Combustion Reports'!AD$11-$R$26)*($R15-$R$26)+0.035,0.17)</f>
        <v>2.1875000000000002E-2</v>
      </c>
      <c r="V15" s="237">
        <f>IF(('Combustion Reports'!AE$13-0.035)/('Combustion Reports'!AE$11-$R$26)*($R15-$R$26)+0.035&lt;0.17,('Combustion Reports'!AE$13-0.035)/('Combustion Reports'!AE$11-$R$26)*($R15-$R$26)+0.035,0.17)</f>
        <v>2.1875000000000002E-2</v>
      </c>
      <c r="W15" s="201">
        <f>IF(('Combustion Reports'!AF$13-0.035)/('Combustion Reports'!AF$11-$R$26)*($R15-$R$26)+0.035&lt;0.17,('Combustion Reports'!AF$13-0.035)/('Combustion Reports'!AF$11-$R$26)*($R15-$R$26)+0.035,0.17)</f>
        <v>2.1875000000000002E-2</v>
      </c>
      <c r="X15" s="237">
        <f>IF(('Combustion Reports'!AG$13-0.035)/('Combustion Reports'!AG$11-$R$26)*($R15-$R$26)+0.035&lt;0.17,('Combustion Reports'!AG$13-0.035)/('Combustion Reports'!AG$11-$R$26)*($R15-$R$26)+0.035,0.17)</f>
        <v>2.1875000000000002E-2</v>
      </c>
      <c r="Y15" s="201">
        <f>IF(('Combustion Reports'!AH$13-0.035)/('Combustion Reports'!AH$11-$R$26)*($R15-$R$26)+0.035&lt;0.17,('Combustion Reports'!AH$13-0.035)/('Combustion Reports'!AH$11-$R$26)*($R15-$R$26)+0.035,0.17)</f>
        <v>2.1875000000000002E-2</v>
      </c>
      <c r="Z15" s="237">
        <f>IF(('Combustion Reports'!AI$13-0.035)/('Combustion Reports'!AI$11-$R$26)*($R15-$R$26)+0.035&lt;0.17,('Combustion Reports'!AI$13-0.035)/('Combustion Reports'!AI$11-$R$26)*($R15-$R$26)+0.035,0.17)</f>
        <v>2.1875000000000002E-2</v>
      </c>
      <c r="AA15" s="237">
        <f>IF(('Combustion Reports'!AJ$13-0.035)/('Combustion Reports'!AJ$11-$R$26)*($R15-$R$26)+0.035&lt;0.17,('Combustion Reports'!AJ$13-0.035)/('Combustion Reports'!AJ$11-$R$26)*($R15-$R$26)+0.035,0.17)</f>
        <v>2.1875000000000002E-2</v>
      </c>
      <c r="AB15" s="209">
        <f>IF(('Combustion Reports'!AK$13-0.035)/('Combustion Reports'!AK$11-$R$26)*($R15-$R$26)+0.035&lt;0.17,('Combustion Reports'!AK$13-0.035)/('Combustion Reports'!AK$11-$R$26)*($R15-$R$26)+0.035,0.17)</f>
        <v>2.1875000000000002E-2</v>
      </c>
      <c r="AD15" s="236">
        <v>35</v>
      </c>
      <c r="AE15" s="545">
        <v>865</v>
      </c>
      <c r="AF15" s="538">
        <v>75</v>
      </c>
      <c r="AG15" s="201">
        <f>IF(('Combustion Reports'!AB$19-0.035)/('Combustion Reports'!AB$17-$AF$26)*($AF15-$AF$26)+0.035&lt;0.17,('Combustion Reports'!AB$19-0.035)/('Combustion Reports'!AB$17-$AF$26)*($AF15-$AF$26)+0.035,0.17)</f>
        <v>2.1875000000000002E-2</v>
      </c>
      <c r="AH15" s="237">
        <f>IF(('Combustion Reports'!AC$19-0.035)/('Combustion Reports'!AC$17-$AF$26)*($AF15-$AF$26)+0.035&lt;0.17,('Combustion Reports'!AC$19-0.035)/('Combustion Reports'!AC$17-$AF$26)*($AF15-$AF$26)+0.035,0.17)</f>
        <v>2.1875000000000002E-2</v>
      </c>
      <c r="AI15" s="201">
        <f>IF(('Combustion Reports'!AD$19-0.035)/('Combustion Reports'!AD$17-$AF$26)*($AF15-$AF$26)+0.035&lt;0.17,('Combustion Reports'!AD$19-0.035)/('Combustion Reports'!AD$17-$AF$26)*($AF15-$AF$26)+0.035,0.17)</f>
        <v>2.1875000000000002E-2</v>
      </c>
      <c r="AJ15" s="237">
        <f>IF(('Combustion Reports'!AE$19-0.035)/('Combustion Reports'!AE$17-$AF$26)*($AF15-$AF$26)+0.035&lt;0.17,('Combustion Reports'!AE$19-0.035)/('Combustion Reports'!AE$17-$AF$26)*($AF15-$AF$26)+0.035,0.17)</f>
        <v>2.1875000000000002E-2</v>
      </c>
      <c r="AK15" s="201">
        <f>IF(('Combustion Reports'!AF$19-0.035)/('Combustion Reports'!AF$17-$AF$26)*($AF15-$AF$26)+0.035&lt;0.17,('Combustion Reports'!AF$19-0.035)/('Combustion Reports'!AF$17-$AF$26)*($AF15-$AF$26)+0.035,0.17)</f>
        <v>2.1875000000000002E-2</v>
      </c>
      <c r="AL15" s="237">
        <f>IF(('Combustion Reports'!AG$19-0.035)/('Combustion Reports'!AG$17-$AF$26)*($AF15-$AF$26)+0.035&lt;0.17,('Combustion Reports'!AG$19-0.035)/('Combustion Reports'!AG$17-$AF$26)*($AF15-$AF$26)+0.035,0.17)</f>
        <v>2.1875000000000002E-2</v>
      </c>
      <c r="AM15" s="201">
        <f>IF(('Combustion Reports'!AH$19-0.035)/('Combustion Reports'!AH$17-$AF$26)*($AF15-$AF$26)+0.035&lt;0.17,('Combustion Reports'!AH$19-0.035)/('Combustion Reports'!AH$17-$AF$26)*($AF15-$AF$26)+0.035,0.17)</f>
        <v>2.1875000000000002E-2</v>
      </c>
      <c r="AN15" s="237">
        <f>IF(('Combustion Reports'!AI$19-0.035)/('Combustion Reports'!AI$17-$AF$26)*($AF15-$AF$26)+0.035&lt;0.17,('Combustion Reports'!AI$19-0.035)/('Combustion Reports'!AI$17-$AF$26)*($AF15-$AF$26)+0.035,0.17)</f>
        <v>2.1875000000000002E-2</v>
      </c>
      <c r="AO15" s="237">
        <f>IF(('Combustion Reports'!AJ$19-0.035)/('Combustion Reports'!AJ$17-$AF$26)*($AF15-$AF$26)+0.035&lt;0.17,('Combustion Reports'!AJ$19-0.035)/('Combustion Reports'!AJ$17-$AF$26)*($AF15-$AF$26)+0.035,0.17)</f>
        <v>2.1875000000000002E-2</v>
      </c>
      <c r="AP15" s="209">
        <f>IF(('Combustion Reports'!AK$19-0.035)/('Combustion Reports'!AK$17-$AF$26)*($AF15-$AF$26)+0.035&lt;0.17,('Combustion Reports'!AK$19-0.035)/('Combustion Reports'!AK$17-$AF$26)*($AF15-$AF$26)+0.035,0.17)</f>
        <v>2.1875000000000002E-2</v>
      </c>
      <c r="AR15" s="236">
        <v>35</v>
      </c>
      <c r="AS15" s="545">
        <v>865</v>
      </c>
      <c r="AT15" s="538">
        <v>75</v>
      </c>
      <c r="AU15" s="201">
        <f>IF(('Combustion Reports'!AB$25-0.035)/('Combustion Reports'!AB$23-$AT$26)*($AT15-$AT$26)+0.035&lt;0.17,('Combustion Reports'!AB$25-0.035)/('Combustion Reports'!AB$23-$AT$26)*($AT15-$AT$26)+0.035,0.17)</f>
        <v>2.1875000000000002E-2</v>
      </c>
      <c r="AV15" s="237">
        <f>IF(('Combustion Reports'!AC$25-0.035)/('Combustion Reports'!AC$23-$AT$26)*($AT15-$AT$26)+0.035&lt;0.17,('Combustion Reports'!AC$25-0.035)/('Combustion Reports'!AC$23-$AT$26)*($AT15-$AT$26)+0.035,0.17)</f>
        <v>2.1875000000000002E-2</v>
      </c>
      <c r="AW15" s="201">
        <f>IF(('Combustion Reports'!AD$25-0.035)/('Combustion Reports'!AD$23-$AT$26)*($AT15-$AT$26)+0.035&lt;0.17,('Combustion Reports'!AD$25-0.035)/('Combustion Reports'!AD$23-$AT$26)*($AT15-$AT$26)+0.035,0.17)</f>
        <v>2.1875000000000002E-2</v>
      </c>
      <c r="AX15" s="237">
        <f>IF(('Combustion Reports'!AE$25-0.035)/('Combustion Reports'!AE$23-$AT$26)*($AT15-$AT$26)+0.035&lt;0.17,('Combustion Reports'!AE$25-0.035)/('Combustion Reports'!AE$23-$AT$26)*($AT15-$AT$26)+0.035,0.17)</f>
        <v>2.1875000000000002E-2</v>
      </c>
      <c r="AY15" s="201">
        <f>IF(('Combustion Reports'!AF$25-0.035)/('Combustion Reports'!AF$23-$AT$26)*($AT15-$AT$26)+0.035&lt;0.17,('Combustion Reports'!AF$25-0.035)/('Combustion Reports'!AF$23-$AT$26)*($AT15-$AT$26)+0.035,0.17)</f>
        <v>2.1875000000000002E-2</v>
      </c>
      <c r="AZ15" s="237">
        <f>IF(('Combustion Reports'!AG$25-0.035)/('Combustion Reports'!AG$23-$AT$26)*($AT15-$AT$26)+0.035&lt;0.17,('Combustion Reports'!AG$25-0.035)/('Combustion Reports'!AG$23-$AT$26)*($AT15-$AT$26)+0.035,0.17)</f>
        <v>2.1875000000000002E-2</v>
      </c>
      <c r="BA15" s="201">
        <f>IF(('Combustion Reports'!AH$25-0.035)/('Combustion Reports'!AH$23-$AT$26)*($AT15-$AT$26)+0.035&lt;0.17,('Combustion Reports'!AH$25-0.035)/('Combustion Reports'!AH$23-$AT$26)*($AT15-$AT$26)+0.035,0.17)</f>
        <v>2.1875000000000002E-2</v>
      </c>
      <c r="BB15" s="237">
        <f>IF(('Combustion Reports'!AI$25-0.035)/('Combustion Reports'!AI$23-$AT$26)*($AT15-$AT$26)+0.035&lt;0.17,('Combustion Reports'!AI$25-0.035)/('Combustion Reports'!AI$23-$AT$26)*($AT15-$AT$26)+0.035,0.17)</f>
        <v>2.1875000000000002E-2</v>
      </c>
      <c r="BC15" s="237">
        <f>IF(('Combustion Reports'!AJ$25-0.035)/('Combustion Reports'!AJ$23-$AT$26)*($AT15-$AT$26)+0.035&lt;0.17,('Combustion Reports'!AJ$25-0.035)/('Combustion Reports'!AJ$23-$AT$26)*($AT15-$AT$26)+0.035,0.17)</f>
        <v>2.1875000000000002E-2</v>
      </c>
      <c r="BD15" s="209">
        <f>IF(('Combustion Reports'!AK$25-0.035)/('Combustion Reports'!AK$23-$AT$26)*($AT15-$AT$26)+0.035&lt;0.17,('Combustion Reports'!AK$25-0.035)/('Combustion Reports'!AK$23-$AT$26)*($AT15-$AT$26)+0.035,0.17)</f>
        <v>2.1875000000000002E-2</v>
      </c>
    </row>
    <row r="16" spans="2:56">
      <c r="B16" s="236">
        <v>40</v>
      </c>
      <c r="C16" s="545">
        <v>595</v>
      </c>
      <c r="D16" s="538">
        <v>75</v>
      </c>
      <c r="E16" s="201">
        <f>IF((('Combustion Reports'!AB$7-0.035)/('Combustion Reports'!AB$5-$D$26)*($D16-$D$26)+0.035)&lt;0.17,(('Combustion Reports'!AB$7-0.035)/('Combustion Reports'!AB$5-$D$26)*($D16-$D$26))+0.035,0.17)</f>
        <v>2.1875000000000002E-2</v>
      </c>
      <c r="F16" s="237">
        <f>IF((('Combustion Reports'!AC$7-0.035)/('Combustion Reports'!AC$5-$D$26)*($D16-$D$26)+0.035)&lt;0.17,(('Combustion Reports'!AC$7-0.035)/('Combustion Reports'!AC$5-$D$26)*($D16-$D$26))+0.035,0.17)</f>
        <v>2.1875000000000002E-2</v>
      </c>
      <c r="G16" s="201">
        <f>IF((('Combustion Reports'!AD$7-0.035)/('Combustion Reports'!AD$5-$D$26)*($D16-$D$26)+0.035)&lt;0.17,(('Combustion Reports'!AD$7-0.035)/('Combustion Reports'!AD$5-$D$26)*($D16-$D$26))+0.035,0.17)</f>
        <v>2.1875000000000002E-2</v>
      </c>
      <c r="H16" s="237">
        <f>IF((('Combustion Reports'!AE$7-0.035)/('Combustion Reports'!AE$5-$D$26)*($D16-$D$26)+0.035)&lt;0.17,(('Combustion Reports'!AE$7-0.035)/('Combustion Reports'!AE$5-$D$26)*($D16-$D$26))+0.035,0.17)</f>
        <v>2.1875000000000002E-2</v>
      </c>
      <c r="I16" s="201">
        <f>IF((('Combustion Reports'!AF$7-0.035)/('Combustion Reports'!AF$5-$D$26)*($D16-$D$26)+0.035)&lt;0.17,(('Combustion Reports'!AF$7-0.035)/('Combustion Reports'!AF$5-$D$26)*($D16-$D$26))+0.035,0.17)</f>
        <v>2.1875000000000002E-2</v>
      </c>
      <c r="J16" s="237">
        <f>IF((('Combustion Reports'!AG$7-0.035)/('Combustion Reports'!AG$5-$D$26)*($D16-$D$26)+0.035)&lt;0.17,(('Combustion Reports'!AG$7-0.035)/('Combustion Reports'!AG$5-$D$26)*($D16-$D$26))+0.035,0.17)</f>
        <v>2.1875000000000002E-2</v>
      </c>
      <c r="K16" s="201">
        <f>IF((('Combustion Reports'!AH$7-0.035)/('Combustion Reports'!AH$5-$D$26)*($D16-$D$26)+0.035)&lt;0.17,(('Combustion Reports'!AH$7-0.035)/('Combustion Reports'!AH$5-$D$26)*($D16-$D$26))+0.035,0.17)</f>
        <v>2.1875000000000002E-2</v>
      </c>
      <c r="L16" s="237">
        <f>IF((('Combustion Reports'!AI$7-0.035)/('Combustion Reports'!AI$5-$D$26)*($D16-$D$26)+0.035)&lt;0.17,(('Combustion Reports'!AI$7-0.035)/('Combustion Reports'!AI$5-$D$26)*($D16-$D$26))+0.035,0.17)</f>
        <v>2.1875000000000002E-2</v>
      </c>
      <c r="M16" s="237">
        <f>IF((('Combustion Reports'!AJ$7-0.035)/('Combustion Reports'!AJ$5-$D$26)*($D16-$D$26)+0.035)&lt;0.17,(('Combustion Reports'!AJ$7-0.035)/('Combustion Reports'!AJ$5-$D$26)*($D16-$D$26))+0.035,0.17)</f>
        <v>2.1875000000000002E-2</v>
      </c>
      <c r="N16" s="209">
        <f>IF((('Combustion Reports'!AK$7-0.035)/('Combustion Reports'!AK$5-$D$26)*($D16-$D$26)+0.035)&lt;0.17,(('Combustion Reports'!AK$7-0.035)/('Combustion Reports'!AK$5-$D$26)*($D16-$D$26))+0.035,0.17)</f>
        <v>2.1875000000000002E-2</v>
      </c>
      <c r="P16" s="236">
        <v>40</v>
      </c>
      <c r="Q16" s="545">
        <v>595</v>
      </c>
      <c r="R16" s="538">
        <v>75</v>
      </c>
      <c r="S16" s="201">
        <f>IF(('Combustion Reports'!AB$13-0.035)/('Combustion Reports'!AB$11-$R$26)*($R16-$R$26)+0.035&lt;0.17,('Combustion Reports'!AB$13-0.035)/('Combustion Reports'!AB$11-$R$26)*($R16-$R$26)+0.035,0.17)</f>
        <v>2.1875000000000002E-2</v>
      </c>
      <c r="T16" s="237">
        <f>IF(('Combustion Reports'!AC$13-0.035)/('Combustion Reports'!AC$11-$R$26)*($R16-$R$26)+0.035&lt;0.17,('Combustion Reports'!AC$13-0.035)/('Combustion Reports'!AC$11-$R$26)*($R16-$R$26)+0.035,0.17)</f>
        <v>2.1875000000000002E-2</v>
      </c>
      <c r="U16" s="201">
        <f>IF(('Combustion Reports'!AD$13-0.035)/('Combustion Reports'!AD$11-$R$26)*($R16-$R$26)+0.035&lt;0.17,('Combustion Reports'!AD$13-0.035)/('Combustion Reports'!AD$11-$R$26)*($R16-$R$26)+0.035,0.17)</f>
        <v>2.1875000000000002E-2</v>
      </c>
      <c r="V16" s="237">
        <f>IF(('Combustion Reports'!AE$13-0.035)/('Combustion Reports'!AE$11-$R$26)*($R16-$R$26)+0.035&lt;0.17,('Combustion Reports'!AE$13-0.035)/('Combustion Reports'!AE$11-$R$26)*($R16-$R$26)+0.035,0.17)</f>
        <v>2.1875000000000002E-2</v>
      </c>
      <c r="W16" s="201">
        <f>IF(('Combustion Reports'!AF$13-0.035)/('Combustion Reports'!AF$11-$R$26)*($R16-$R$26)+0.035&lt;0.17,('Combustion Reports'!AF$13-0.035)/('Combustion Reports'!AF$11-$R$26)*($R16-$R$26)+0.035,0.17)</f>
        <v>2.1875000000000002E-2</v>
      </c>
      <c r="X16" s="237">
        <f>IF(('Combustion Reports'!AG$13-0.035)/('Combustion Reports'!AG$11-$R$26)*($R16-$R$26)+0.035&lt;0.17,('Combustion Reports'!AG$13-0.035)/('Combustion Reports'!AG$11-$R$26)*($R16-$R$26)+0.035,0.17)</f>
        <v>2.1875000000000002E-2</v>
      </c>
      <c r="Y16" s="201">
        <f>IF(('Combustion Reports'!AH$13-0.035)/('Combustion Reports'!AH$11-$R$26)*($R16-$R$26)+0.035&lt;0.17,('Combustion Reports'!AH$13-0.035)/('Combustion Reports'!AH$11-$R$26)*($R16-$R$26)+0.035,0.17)</f>
        <v>2.1875000000000002E-2</v>
      </c>
      <c r="Z16" s="237">
        <f>IF(('Combustion Reports'!AI$13-0.035)/('Combustion Reports'!AI$11-$R$26)*($R16-$R$26)+0.035&lt;0.17,('Combustion Reports'!AI$13-0.035)/('Combustion Reports'!AI$11-$R$26)*($R16-$R$26)+0.035,0.17)</f>
        <v>2.1875000000000002E-2</v>
      </c>
      <c r="AA16" s="237">
        <f>IF(('Combustion Reports'!AJ$13-0.035)/('Combustion Reports'!AJ$11-$R$26)*($R16-$R$26)+0.035&lt;0.17,('Combustion Reports'!AJ$13-0.035)/('Combustion Reports'!AJ$11-$R$26)*($R16-$R$26)+0.035,0.17)</f>
        <v>2.1875000000000002E-2</v>
      </c>
      <c r="AB16" s="209">
        <f>IF(('Combustion Reports'!AK$13-0.035)/('Combustion Reports'!AK$11-$R$26)*($R16-$R$26)+0.035&lt;0.17,('Combustion Reports'!AK$13-0.035)/('Combustion Reports'!AK$11-$R$26)*($R16-$R$26)+0.035,0.17)</f>
        <v>2.1875000000000002E-2</v>
      </c>
      <c r="AD16" s="236">
        <v>40</v>
      </c>
      <c r="AE16" s="545">
        <v>595</v>
      </c>
      <c r="AF16" s="538">
        <v>75</v>
      </c>
      <c r="AG16" s="201">
        <f>IF(('Combustion Reports'!AB$19-0.035)/('Combustion Reports'!AB$17-$AF$26)*($AF16-$AF$26)+0.035&lt;0.17,('Combustion Reports'!AB$19-0.035)/('Combustion Reports'!AB$17-$AF$26)*($AF16-$AF$26)+0.035,0.17)</f>
        <v>2.1875000000000002E-2</v>
      </c>
      <c r="AH16" s="237">
        <f>IF(('Combustion Reports'!AC$19-0.035)/('Combustion Reports'!AC$17-$AF$26)*($AF16-$AF$26)+0.035&lt;0.17,('Combustion Reports'!AC$19-0.035)/('Combustion Reports'!AC$17-$AF$26)*($AF16-$AF$26)+0.035,0.17)</f>
        <v>2.1875000000000002E-2</v>
      </c>
      <c r="AI16" s="201">
        <f>IF(('Combustion Reports'!AD$19-0.035)/('Combustion Reports'!AD$17-$AF$26)*($AF16-$AF$26)+0.035&lt;0.17,('Combustion Reports'!AD$19-0.035)/('Combustion Reports'!AD$17-$AF$26)*($AF16-$AF$26)+0.035,0.17)</f>
        <v>2.1875000000000002E-2</v>
      </c>
      <c r="AJ16" s="237">
        <f>IF(('Combustion Reports'!AE$19-0.035)/('Combustion Reports'!AE$17-$AF$26)*($AF16-$AF$26)+0.035&lt;0.17,('Combustion Reports'!AE$19-0.035)/('Combustion Reports'!AE$17-$AF$26)*($AF16-$AF$26)+0.035,0.17)</f>
        <v>2.1875000000000002E-2</v>
      </c>
      <c r="AK16" s="201">
        <f>IF(('Combustion Reports'!AF$19-0.035)/('Combustion Reports'!AF$17-$AF$26)*($AF16-$AF$26)+0.035&lt;0.17,('Combustion Reports'!AF$19-0.035)/('Combustion Reports'!AF$17-$AF$26)*($AF16-$AF$26)+0.035,0.17)</f>
        <v>2.1875000000000002E-2</v>
      </c>
      <c r="AL16" s="237">
        <f>IF(('Combustion Reports'!AG$19-0.035)/('Combustion Reports'!AG$17-$AF$26)*($AF16-$AF$26)+0.035&lt;0.17,('Combustion Reports'!AG$19-0.035)/('Combustion Reports'!AG$17-$AF$26)*($AF16-$AF$26)+0.035,0.17)</f>
        <v>2.1875000000000002E-2</v>
      </c>
      <c r="AM16" s="201">
        <f>IF(('Combustion Reports'!AH$19-0.035)/('Combustion Reports'!AH$17-$AF$26)*($AF16-$AF$26)+0.035&lt;0.17,('Combustion Reports'!AH$19-0.035)/('Combustion Reports'!AH$17-$AF$26)*($AF16-$AF$26)+0.035,0.17)</f>
        <v>2.1875000000000002E-2</v>
      </c>
      <c r="AN16" s="237">
        <f>IF(('Combustion Reports'!AI$19-0.035)/('Combustion Reports'!AI$17-$AF$26)*($AF16-$AF$26)+0.035&lt;0.17,('Combustion Reports'!AI$19-0.035)/('Combustion Reports'!AI$17-$AF$26)*($AF16-$AF$26)+0.035,0.17)</f>
        <v>2.1875000000000002E-2</v>
      </c>
      <c r="AO16" s="237">
        <f>IF(('Combustion Reports'!AJ$19-0.035)/('Combustion Reports'!AJ$17-$AF$26)*($AF16-$AF$26)+0.035&lt;0.17,('Combustion Reports'!AJ$19-0.035)/('Combustion Reports'!AJ$17-$AF$26)*($AF16-$AF$26)+0.035,0.17)</f>
        <v>2.1875000000000002E-2</v>
      </c>
      <c r="AP16" s="209">
        <f>IF(('Combustion Reports'!AK$19-0.035)/('Combustion Reports'!AK$17-$AF$26)*($AF16-$AF$26)+0.035&lt;0.17,('Combustion Reports'!AK$19-0.035)/('Combustion Reports'!AK$17-$AF$26)*($AF16-$AF$26)+0.035,0.17)</f>
        <v>2.1875000000000002E-2</v>
      </c>
      <c r="AR16" s="236">
        <v>40</v>
      </c>
      <c r="AS16" s="545">
        <v>595</v>
      </c>
      <c r="AT16" s="538">
        <v>75</v>
      </c>
      <c r="AU16" s="201">
        <f>IF(('Combustion Reports'!AB$25-0.035)/('Combustion Reports'!AB$23-$AT$26)*($AT16-$AT$26)+0.035&lt;0.17,('Combustion Reports'!AB$25-0.035)/('Combustion Reports'!AB$23-$AT$26)*($AT16-$AT$26)+0.035,0.17)</f>
        <v>2.1875000000000002E-2</v>
      </c>
      <c r="AV16" s="237">
        <f>IF(('Combustion Reports'!AC$25-0.035)/('Combustion Reports'!AC$23-$AT$26)*($AT16-$AT$26)+0.035&lt;0.17,('Combustion Reports'!AC$25-0.035)/('Combustion Reports'!AC$23-$AT$26)*($AT16-$AT$26)+0.035,0.17)</f>
        <v>2.1875000000000002E-2</v>
      </c>
      <c r="AW16" s="201">
        <f>IF(('Combustion Reports'!AD$25-0.035)/('Combustion Reports'!AD$23-$AT$26)*($AT16-$AT$26)+0.035&lt;0.17,('Combustion Reports'!AD$25-0.035)/('Combustion Reports'!AD$23-$AT$26)*($AT16-$AT$26)+0.035,0.17)</f>
        <v>2.1875000000000002E-2</v>
      </c>
      <c r="AX16" s="237">
        <f>IF(('Combustion Reports'!AE$25-0.035)/('Combustion Reports'!AE$23-$AT$26)*($AT16-$AT$26)+0.035&lt;0.17,('Combustion Reports'!AE$25-0.035)/('Combustion Reports'!AE$23-$AT$26)*($AT16-$AT$26)+0.035,0.17)</f>
        <v>2.1875000000000002E-2</v>
      </c>
      <c r="AY16" s="201">
        <f>IF(('Combustion Reports'!AF$25-0.035)/('Combustion Reports'!AF$23-$AT$26)*($AT16-$AT$26)+0.035&lt;0.17,('Combustion Reports'!AF$25-0.035)/('Combustion Reports'!AF$23-$AT$26)*($AT16-$AT$26)+0.035,0.17)</f>
        <v>2.1875000000000002E-2</v>
      </c>
      <c r="AZ16" s="237">
        <f>IF(('Combustion Reports'!AG$25-0.035)/('Combustion Reports'!AG$23-$AT$26)*($AT16-$AT$26)+0.035&lt;0.17,('Combustion Reports'!AG$25-0.035)/('Combustion Reports'!AG$23-$AT$26)*($AT16-$AT$26)+0.035,0.17)</f>
        <v>2.1875000000000002E-2</v>
      </c>
      <c r="BA16" s="201">
        <f>IF(('Combustion Reports'!AH$25-0.035)/('Combustion Reports'!AH$23-$AT$26)*($AT16-$AT$26)+0.035&lt;0.17,('Combustion Reports'!AH$25-0.035)/('Combustion Reports'!AH$23-$AT$26)*($AT16-$AT$26)+0.035,0.17)</f>
        <v>2.1875000000000002E-2</v>
      </c>
      <c r="BB16" s="237">
        <f>IF(('Combustion Reports'!AI$25-0.035)/('Combustion Reports'!AI$23-$AT$26)*($AT16-$AT$26)+0.035&lt;0.17,('Combustion Reports'!AI$25-0.035)/('Combustion Reports'!AI$23-$AT$26)*($AT16-$AT$26)+0.035,0.17)</f>
        <v>2.1875000000000002E-2</v>
      </c>
      <c r="BC16" s="237">
        <f>IF(('Combustion Reports'!AJ$25-0.035)/('Combustion Reports'!AJ$23-$AT$26)*($AT16-$AT$26)+0.035&lt;0.17,('Combustion Reports'!AJ$25-0.035)/('Combustion Reports'!AJ$23-$AT$26)*($AT16-$AT$26)+0.035,0.17)</f>
        <v>2.1875000000000002E-2</v>
      </c>
      <c r="BD16" s="209">
        <f>IF(('Combustion Reports'!AK$25-0.035)/('Combustion Reports'!AK$23-$AT$26)*($AT16-$AT$26)+0.035&lt;0.17,('Combustion Reports'!AK$25-0.035)/('Combustion Reports'!AK$23-$AT$26)*($AT16-$AT$26)+0.035,0.17)</f>
        <v>2.1875000000000002E-2</v>
      </c>
    </row>
    <row r="17" spans="2:56">
      <c r="B17" s="236">
        <v>45</v>
      </c>
      <c r="C17" s="545">
        <v>545</v>
      </c>
      <c r="D17" s="538">
        <v>80</v>
      </c>
      <c r="E17" s="201">
        <f>IF((('Combustion Reports'!AB$7-0.035)/('Combustion Reports'!AB$5-$D$26)*($D17-$D$26)+0.035)&lt;0.17,(('Combustion Reports'!AB$7-0.035)/('Combustion Reports'!AB$5-$D$26)*($D17-$D$26))+0.035,0.17)</f>
        <v>2.3333333333333338E-2</v>
      </c>
      <c r="F17" s="237">
        <f>IF((('Combustion Reports'!AC$7-0.035)/('Combustion Reports'!AC$5-$D$26)*($D17-$D$26)+0.035)&lt;0.17,(('Combustion Reports'!AC$7-0.035)/('Combustion Reports'!AC$5-$D$26)*($D17-$D$26))+0.035,0.17)</f>
        <v>2.3333333333333338E-2</v>
      </c>
      <c r="G17" s="201">
        <f>IF((('Combustion Reports'!AD$7-0.035)/('Combustion Reports'!AD$5-$D$26)*($D17-$D$26)+0.035)&lt;0.17,(('Combustion Reports'!AD$7-0.035)/('Combustion Reports'!AD$5-$D$26)*($D17-$D$26))+0.035,0.17)</f>
        <v>2.3333333333333338E-2</v>
      </c>
      <c r="H17" s="237">
        <f>IF((('Combustion Reports'!AE$7-0.035)/('Combustion Reports'!AE$5-$D$26)*($D17-$D$26)+0.035)&lt;0.17,(('Combustion Reports'!AE$7-0.035)/('Combustion Reports'!AE$5-$D$26)*($D17-$D$26))+0.035,0.17)</f>
        <v>2.3333333333333338E-2</v>
      </c>
      <c r="I17" s="201">
        <f>IF((('Combustion Reports'!AF$7-0.035)/('Combustion Reports'!AF$5-$D$26)*($D17-$D$26)+0.035)&lt;0.17,(('Combustion Reports'!AF$7-0.035)/('Combustion Reports'!AF$5-$D$26)*($D17-$D$26))+0.035,0.17)</f>
        <v>2.3333333333333338E-2</v>
      </c>
      <c r="J17" s="237">
        <f>IF((('Combustion Reports'!AG$7-0.035)/('Combustion Reports'!AG$5-$D$26)*($D17-$D$26)+0.035)&lt;0.17,(('Combustion Reports'!AG$7-0.035)/('Combustion Reports'!AG$5-$D$26)*($D17-$D$26))+0.035,0.17)</f>
        <v>2.3333333333333338E-2</v>
      </c>
      <c r="K17" s="201">
        <f>IF((('Combustion Reports'!AH$7-0.035)/('Combustion Reports'!AH$5-$D$26)*($D17-$D$26)+0.035)&lt;0.17,(('Combustion Reports'!AH$7-0.035)/('Combustion Reports'!AH$5-$D$26)*($D17-$D$26))+0.035,0.17)</f>
        <v>2.3333333333333338E-2</v>
      </c>
      <c r="L17" s="237">
        <f>IF((('Combustion Reports'!AI$7-0.035)/('Combustion Reports'!AI$5-$D$26)*($D17-$D$26)+0.035)&lt;0.17,(('Combustion Reports'!AI$7-0.035)/('Combustion Reports'!AI$5-$D$26)*($D17-$D$26))+0.035,0.17)</f>
        <v>2.3333333333333338E-2</v>
      </c>
      <c r="M17" s="237">
        <f>IF((('Combustion Reports'!AJ$7-0.035)/('Combustion Reports'!AJ$5-$D$26)*($D17-$D$26)+0.035)&lt;0.17,(('Combustion Reports'!AJ$7-0.035)/('Combustion Reports'!AJ$5-$D$26)*($D17-$D$26))+0.035,0.17)</f>
        <v>2.3333333333333338E-2</v>
      </c>
      <c r="N17" s="209">
        <f>IF((('Combustion Reports'!AK$7-0.035)/('Combustion Reports'!AK$5-$D$26)*($D17-$D$26)+0.035)&lt;0.17,(('Combustion Reports'!AK$7-0.035)/('Combustion Reports'!AK$5-$D$26)*($D17-$D$26))+0.035,0.17)</f>
        <v>2.3333333333333338E-2</v>
      </c>
      <c r="P17" s="236">
        <v>45</v>
      </c>
      <c r="Q17" s="545">
        <v>545</v>
      </c>
      <c r="R17" s="538">
        <v>80</v>
      </c>
      <c r="S17" s="201">
        <f>IF(('Combustion Reports'!AB$13-0.035)/('Combustion Reports'!AB$11-$R$26)*($R17-$R$26)+0.035&lt;0.17,('Combustion Reports'!AB$13-0.035)/('Combustion Reports'!AB$11-$R$26)*($R17-$R$26)+0.035,0.17)</f>
        <v>2.3333333333333338E-2</v>
      </c>
      <c r="T17" s="237">
        <f>IF(('Combustion Reports'!AC$13-0.035)/('Combustion Reports'!AC$11-$R$26)*($R17-$R$26)+0.035&lt;0.17,('Combustion Reports'!AC$13-0.035)/('Combustion Reports'!AC$11-$R$26)*($R17-$R$26)+0.035,0.17)</f>
        <v>2.3333333333333338E-2</v>
      </c>
      <c r="U17" s="201">
        <f>IF(('Combustion Reports'!AD$13-0.035)/('Combustion Reports'!AD$11-$R$26)*($R17-$R$26)+0.035&lt;0.17,('Combustion Reports'!AD$13-0.035)/('Combustion Reports'!AD$11-$R$26)*($R17-$R$26)+0.035,0.17)</f>
        <v>2.3333333333333338E-2</v>
      </c>
      <c r="V17" s="237">
        <f>IF(('Combustion Reports'!AE$13-0.035)/('Combustion Reports'!AE$11-$R$26)*($R17-$R$26)+0.035&lt;0.17,('Combustion Reports'!AE$13-0.035)/('Combustion Reports'!AE$11-$R$26)*($R17-$R$26)+0.035,0.17)</f>
        <v>2.3333333333333338E-2</v>
      </c>
      <c r="W17" s="201">
        <f>IF(('Combustion Reports'!AF$13-0.035)/('Combustion Reports'!AF$11-$R$26)*($R17-$R$26)+0.035&lt;0.17,('Combustion Reports'!AF$13-0.035)/('Combustion Reports'!AF$11-$R$26)*($R17-$R$26)+0.035,0.17)</f>
        <v>2.3333333333333338E-2</v>
      </c>
      <c r="X17" s="237">
        <f>IF(('Combustion Reports'!AG$13-0.035)/('Combustion Reports'!AG$11-$R$26)*($R17-$R$26)+0.035&lt;0.17,('Combustion Reports'!AG$13-0.035)/('Combustion Reports'!AG$11-$R$26)*($R17-$R$26)+0.035,0.17)</f>
        <v>2.3333333333333338E-2</v>
      </c>
      <c r="Y17" s="201">
        <f>IF(('Combustion Reports'!AH$13-0.035)/('Combustion Reports'!AH$11-$R$26)*($R17-$R$26)+0.035&lt;0.17,('Combustion Reports'!AH$13-0.035)/('Combustion Reports'!AH$11-$R$26)*($R17-$R$26)+0.035,0.17)</f>
        <v>2.3333333333333338E-2</v>
      </c>
      <c r="Z17" s="237">
        <f>IF(('Combustion Reports'!AI$13-0.035)/('Combustion Reports'!AI$11-$R$26)*($R17-$R$26)+0.035&lt;0.17,('Combustion Reports'!AI$13-0.035)/('Combustion Reports'!AI$11-$R$26)*($R17-$R$26)+0.035,0.17)</f>
        <v>2.3333333333333338E-2</v>
      </c>
      <c r="AA17" s="237">
        <f>IF(('Combustion Reports'!AJ$13-0.035)/('Combustion Reports'!AJ$11-$R$26)*($R17-$R$26)+0.035&lt;0.17,('Combustion Reports'!AJ$13-0.035)/('Combustion Reports'!AJ$11-$R$26)*($R17-$R$26)+0.035,0.17)</f>
        <v>2.3333333333333338E-2</v>
      </c>
      <c r="AB17" s="209">
        <f>IF(('Combustion Reports'!AK$13-0.035)/('Combustion Reports'!AK$11-$R$26)*($R17-$R$26)+0.035&lt;0.17,('Combustion Reports'!AK$13-0.035)/('Combustion Reports'!AK$11-$R$26)*($R17-$R$26)+0.035,0.17)</f>
        <v>2.3333333333333338E-2</v>
      </c>
      <c r="AD17" s="236">
        <v>45</v>
      </c>
      <c r="AE17" s="545">
        <v>545</v>
      </c>
      <c r="AF17" s="538">
        <v>80</v>
      </c>
      <c r="AG17" s="201">
        <f>IF(('Combustion Reports'!AB$19-0.035)/('Combustion Reports'!AB$17-$AF$26)*($AF17-$AF$26)+0.035&lt;0.17,('Combustion Reports'!AB$19-0.035)/('Combustion Reports'!AB$17-$AF$26)*($AF17-$AF$26)+0.035,0.17)</f>
        <v>2.3333333333333338E-2</v>
      </c>
      <c r="AH17" s="237">
        <f>IF(('Combustion Reports'!AC$19-0.035)/('Combustion Reports'!AC$17-$AF$26)*($AF17-$AF$26)+0.035&lt;0.17,('Combustion Reports'!AC$19-0.035)/('Combustion Reports'!AC$17-$AF$26)*($AF17-$AF$26)+0.035,0.17)</f>
        <v>2.3333333333333338E-2</v>
      </c>
      <c r="AI17" s="201">
        <f>IF(('Combustion Reports'!AD$19-0.035)/('Combustion Reports'!AD$17-$AF$26)*($AF17-$AF$26)+0.035&lt;0.17,('Combustion Reports'!AD$19-0.035)/('Combustion Reports'!AD$17-$AF$26)*($AF17-$AF$26)+0.035,0.17)</f>
        <v>2.3333333333333338E-2</v>
      </c>
      <c r="AJ17" s="237">
        <f>IF(('Combustion Reports'!AE$19-0.035)/('Combustion Reports'!AE$17-$AF$26)*($AF17-$AF$26)+0.035&lt;0.17,('Combustion Reports'!AE$19-0.035)/('Combustion Reports'!AE$17-$AF$26)*($AF17-$AF$26)+0.035,0.17)</f>
        <v>2.3333333333333338E-2</v>
      </c>
      <c r="AK17" s="201">
        <f>IF(('Combustion Reports'!AF$19-0.035)/('Combustion Reports'!AF$17-$AF$26)*($AF17-$AF$26)+0.035&lt;0.17,('Combustion Reports'!AF$19-0.035)/('Combustion Reports'!AF$17-$AF$26)*($AF17-$AF$26)+0.035,0.17)</f>
        <v>2.3333333333333338E-2</v>
      </c>
      <c r="AL17" s="237">
        <f>IF(('Combustion Reports'!AG$19-0.035)/('Combustion Reports'!AG$17-$AF$26)*($AF17-$AF$26)+0.035&lt;0.17,('Combustion Reports'!AG$19-0.035)/('Combustion Reports'!AG$17-$AF$26)*($AF17-$AF$26)+0.035,0.17)</f>
        <v>2.3333333333333338E-2</v>
      </c>
      <c r="AM17" s="201">
        <f>IF(('Combustion Reports'!AH$19-0.035)/('Combustion Reports'!AH$17-$AF$26)*($AF17-$AF$26)+0.035&lt;0.17,('Combustion Reports'!AH$19-0.035)/('Combustion Reports'!AH$17-$AF$26)*($AF17-$AF$26)+0.035,0.17)</f>
        <v>2.3333333333333338E-2</v>
      </c>
      <c r="AN17" s="237">
        <f>IF(('Combustion Reports'!AI$19-0.035)/('Combustion Reports'!AI$17-$AF$26)*($AF17-$AF$26)+0.035&lt;0.17,('Combustion Reports'!AI$19-0.035)/('Combustion Reports'!AI$17-$AF$26)*($AF17-$AF$26)+0.035,0.17)</f>
        <v>2.3333333333333338E-2</v>
      </c>
      <c r="AO17" s="237">
        <f>IF(('Combustion Reports'!AJ$19-0.035)/('Combustion Reports'!AJ$17-$AF$26)*($AF17-$AF$26)+0.035&lt;0.17,('Combustion Reports'!AJ$19-0.035)/('Combustion Reports'!AJ$17-$AF$26)*($AF17-$AF$26)+0.035,0.17)</f>
        <v>2.3333333333333338E-2</v>
      </c>
      <c r="AP17" s="209">
        <f>IF(('Combustion Reports'!AK$19-0.035)/('Combustion Reports'!AK$17-$AF$26)*($AF17-$AF$26)+0.035&lt;0.17,('Combustion Reports'!AK$19-0.035)/('Combustion Reports'!AK$17-$AF$26)*($AF17-$AF$26)+0.035,0.17)</f>
        <v>2.3333333333333338E-2</v>
      </c>
      <c r="AR17" s="236">
        <v>45</v>
      </c>
      <c r="AS17" s="545">
        <v>545</v>
      </c>
      <c r="AT17" s="538">
        <v>80</v>
      </c>
      <c r="AU17" s="201">
        <f>IF(('Combustion Reports'!AB$25-0.035)/('Combustion Reports'!AB$23-$AT$26)*($AT17-$AT$26)+0.035&lt;0.17,('Combustion Reports'!AB$25-0.035)/('Combustion Reports'!AB$23-$AT$26)*($AT17-$AT$26)+0.035,0.17)</f>
        <v>2.3333333333333338E-2</v>
      </c>
      <c r="AV17" s="237">
        <f>IF(('Combustion Reports'!AC$25-0.035)/('Combustion Reports'!AC$23-$AT$26)*($AT17-$AT$26)+0.035&lt;0.17,('Combustion Reports'!AC$25-0.035)/('Combustion Reports'!AC$23-$AT$26)*($AT17-$AT$26)+0.035,0.17)</f>
        <v>2.3333333333333338E-2</v>
      </c>
      <c r="AW17" s="201">
        <f>IF(('Combustion Reports'!AD$25-0.035)/('Combustion Reports'!AD$23-$AT$26)*($AT17-$AT$26)+0.035&lt;0.17,('Combustion Reports'!AD$25-0.035)/('Combustion Reports'!AD$23-$AT$26)*($AT17-$AT$26)+0.035,0.17)</f>
        <v>2.3333333333333338E-2</v>
      </c>
      <c r="AX17" s="237">
        <f>IF(('Combustion Reports'!AE$25-0.035)/('Combustion Reports'!AE$23-$AT$26)*($AT17-$AT$26)+0.035&lt;0.17,('Combustion Reports'!AE$25-0.035)/('Combustion Reports'!AE$23-$AT$26)*($AT17-$AT$26)+0.035,0.17)</f>
        <v>2.3333333333333338E-2</v>
      </c>
      <c r="AY17" s="201">
        <f>IF(('Combustion Reports'!AF$25-0.035)/('Combustion Reports'!AF$23-$AT$26)*($AT17-$AT$26)+0.035&lt;0.17,('Combustion Reports'!AF$25-0.035)/('Combustion Reports'!AF$23-$AT$26)*($AT17-$AT$26)+0.035,0.17)</f>
        <v>2.3333333333333338E-2</v>
      </c>
      <c r="AZ17" s="237">
        <f>IF(('Combustion Reports'!AG$25-0.035)/('Combustion Reports'!AG$23-$AT$26)*($AT17-$AT$26)+0.035&lt;0.17,('Combustion Reports'!AG$25-0.035)/('Combustion Reports'!AG$23-$AT$26)*($AT17-$AT$26)+0.035,0.17)</f>
        <v>2.3333333333333338E-2</v>
      </c>
      <c r="BA17" s="201">
        <f>IF(('Combustion Reports'!AH$25-0.035)/('Combustion Reports'!AH$23-$AT$26)*($AT17-$AT$26)+0.035&lt;0.17,('Combustion Reports'!AH$25-0.035)/('Combustion Reports'!AH$23-$AT$26)*($AT17-$AT$26)+0.035,0.17)</f>
        <v>2.3333333333333338E-2</v>
      </c>
      <c r="BB17" s="237">
        <f>IF(('Combustion Reports'!AI$25-0.035)/('Combustion Reports'!AI$23-$AT$26)*($AT17-$AT$26)+0.035&lt;0.17,('Combustion Reports'!AI$25-0.035)/('Combustion Reports'!AI$23-$AT$26)*($AT17-$AT$26)+0.035,0.17)</f>
        <v>2.3333333333333338E-2</v>
      </c>
      <c r="BC17" s="237">
        <f>IF(('Combustion Reports'!AJ$25-0.035)/('Combustion Reports'!AJ$23-$AT$26)*($AT17-$AT$26)+0.035&lt;0.17,('Combustion Reports'!AJ$25-0.035)/('Combustion Reports'!AJ$23-$AT$26)*($AT17-$AT$26)+0.035,0.17)</f>
        <v>2.3333333333333338E-2</v>
      </c>
      <c r="BD17" s="209">
        <f>IF(('Combustion Reports'!AK$25-0.035)/('Combustion Reports'!AK$23-$AT$26)*($AT17-$AT$26)+0.035&lt;0.17,('Combustion Reports'!AK$25-0.035)/('Combustion Reports'!AK$23-$AT$26)*($AT17-$AT$26)+0.035,0.17)</f>
        <v>2.3333333333333338E-2</v>
      </c>
    </row>
    <row r="18" spans="2:56">
      <c r="B18" s="236">
        <v>50</v>
      </c>
      <c r="C18" s="545">
        <v>504</v>
      </c>
      <c r="D18" s="538">
        <v>85</v>
      </c>
      <c r="E18" s="201">
        <f>IF((('Combustion Reports'!AB$7-0.035)/('Combustion Reports'!AB$5-$D$26)*($D18-$D$26)+0.035)&lt;0.17,(('Combustion Reports'!AB$7-0.035)/('Combustion Reports'!AB$5-$D$26)*($D18-$D$26))+0.035,0.17)</f>
        <v>2.479166666666667E-2</v>
      </c>
      <c r="F18" s="237">
        <f>IF((('Combustion Reports'!AC$7-0.035)/('Combustion Reports'!AC$5-$D$26)*($D18-$D$26)+0.035)&lt;0.17,(('Combustion Reports'!AC$7-0.035)/('Combustion Reports'!AC$5-$D$26)*($D18-$D$26))+0.035,0.17)</f>
        <v>2.479166666666667E-2</v>
      </c>
      <c r="G18" s="201">
        <f>IF((('Combustion Reports'!AD$7-0.035)/('Combustion Reports'!AD$5-$D$26)*($D18-$D$26)+0.035)&lt;0.17,(('Combustion Reports'!AD$7-0.035)/('Combustion Reports'!AD$5-$D$26)*($D18-$D$26))+0.035,0.17)</f>
        <v>2.479166666666667E-2</v>
      </c>
      <c r="H18" s="237">
        <f>IF((('Combustion Reports'!AE$7-0.035)/('Combustion Reports'!AE$5-$D$26)*($D18-$D$26)+0.035)&lt;0.17,(('Combustion Reports'!AE$7-0.035)/('Combustion Reports'!AE$5-$D$26)*($D18-$D$26))+0.035,0.17)</f>
        <v>2.479166666666667E-2</v>
      </c>
      <c r="I18" s="201">
        <f>IF((('Combustion Reports'!AF$7-0.035)/('Combustion Reports'!AF$5-$D$26)*($D18-$D$26)+0.035)&lt;0.17,(('Combustion Reports'!AF$7-0.035)/('Combustion Reports'!AF$5-$D$26)*($D18-$D$26))+0.035,0.17)</f>
        <v>2.479166666666667E-2</v>
      </c>
      <c r="J18" s="237">
        <f>IF((('Combustion Reports'!AG$7-0.035)/('Combustion Reports'!AG$5-$D$26)*($D18-$D$26)+0.035)&lt;0.17,(('Combustion Reports'!AG$7-0.035)/('Combustion Reports'!AG$5-$D$26)*($D18-$D$26))+0.035,0.17)</f>
        <v>2.479166666666667E-2</v>
      </c>
      <c r="K18" s="201">
        <f>IF((('Combustion Reports'!AH$7-0.035)/('Combustion Reports'!AH$5-$D$26)*($D18-$D$26)+0.035)&lt;0.17,(('Combustion Reports'!AH$7-0.035)/('Combustion Reports'!AH$5-$D$26)*($D18-$D$26))+0.035,0.17)</f>
        <v>2.479166666666667E-2</v>
      </c>
      <c r="L18" s="237">
        <f>IF((('Combustion Reports'!AI$7-0.035)/('Combustion Reports'!AI$5-$D$26)*($D18-$D$26)+0.035)&lt;0.17,(('Combustion Reports'!AI$7-0.035)/('Combustion Reports'!AI$5-$D$26)*($D18-$D$26))+0.035,0.17)</f>
        <v>2.479166666666667E-2</v>
      </c>
      <c r="M18" s="237">
        <f>IF((('Combustion Reports'!AJ$7-0.035)/('Combustion Reports'!AJ$5-$D$26)*($D18-$D$26)+0.035)&lt;0.17,(('Combustion Reports'!AJ$7-0.035)/('Combustion Reports'!AJ$5-$D$26)*($D18-$D$26))+0.035,0.17)</f>
        <v>2.479166666666667E-2</v>
      </c>
      <c r="N18" s="209">
        <f>IF((('Combustion Reports'!AK$7-0.035)/('Combustion Reports'!AK$5-$D$26)*($D18-$D$26)+0.035)&lt;0.17,(('Combustion Reports'!AK$7-0.035)/('Combustion Reports'!AK$5-$D$26)*($D18-$D$26))+0.035,0.17)</f>
        <v>2.479166666666667E-2</v>
      </c>
      <c r="P18" s="236">
        <v>50</v>
      </c>
      <c r="Q18" s="545">
        <v>504</v>
      </c>
      <c r="R18" s="538">
        <v>85</v>
      </c>
      <c r="S18" s="201">
        <f>IF(('Combustion Reports'!AB$13-0.035)/('Combustion Reports'!AB$11-$R$26)*($R18-$R$26)+0.035&lt;0.17,('Combustion Reports'!AB$13-0.035)/('Combustion Reports'!AB$11-$R$26)*($R18-$R$26)+0.035,0.17)</f>
        <v>2.479166666666667E-2</v>
      </c>
      <c r="T18" s="237">
        <f>IF(('Combustion Reports'!AC$13-0.035)/('Combustion Reports'!AC$11-$R$26)*($R18-$R$26)+0.035&lt;0.17,('Combustion Reports'!AC$13-0.035)/('Combustion Reports'!AC$11-$R$26)*($R18-$R$26)+0.035,0.17)</f>
        <v>2.479166666666667E-2</v>
      </c>
      <c r="U18" s="201">
        <f>IF(('Combustion Reports'!AD$13-0.035)/('Combustion Reports'!AD$11-$R$26)*($R18-$R$26)+0.035&lt;0.17,('Combustion Reports'!AD$13-0.035)/('Combustion Reports'!AD$11-$R$26)*($R18-$R$26)+0.035,0.17)</f>
        <v>2.479166666666667E-2</v>
      </c>
      <c r="V18" s="237">
        <f>IF(('Combustion Reports'!AE$13-0.035)/('Combustion Reports'!AE$11-$R$26)*($R18-$R$26)+0.035&lt;0.17,('Combustion Reports'!AE$13-0.035)/('Combustion Reports'!AE$11-$R$26)*($R18-$R$26)+0.035,0.17)</f>
        <v>2.479166666666667E-2</v>
      </c>
      <c r="W18" s="201">
        <f>IF(('Combustion Reports'!AF$13-0.035)/('Combustion Reports'!AF$11-$R$26)*($R18-$R$26)+0.035&lt;0.17,('Combustion Reports'!AF$13-0.035)/('Combustion Reports'!AF$11-$R$26)*($R18-$R$26)+0.035,0.17)</f>
        <v>2.479166666666667E-2</v>
      </c>
      <c r="X18" s="237">
        <f>IF(('Combustion Reports'!AG$13-0.035)/('Combustion Reports'!AG$11-$R$26)*($R18-$R$26)+0.035&lt;0.17,('Combustion Reports'!AG$13-0.035)/('Combustion Reports'!AG$11-$R$26)*($R18-$R$26)+0.035,0.17)</f>
        <v>2.479166666666667E-2</v>
      </c>
      <c r="Y18" s="201">
        <f>IF(('Combustion Reports'!AH$13-0.035)/('Combustion Reports'!AH$11-$R$26)*($R18-$R$26)+0.035&lt;0.17,('Combustion Reports'!AH$13-0.035)/('Combustion Reports'!AH$11-$R$26)*($R18-$R$26)+0.035,0.17)</f>
        <v>2.479166666666667E-2</v>
      </c>
      <c r="Z18" s="237">
        <f>IF(('Combustion Reports'!AI$13-0.035)/('Combustion Reports'!AI$11-$R$26)*($R18-$R$26)+0.035&lt;0.17,('Combustion Reports'!AI$13-0.035)/('Combustion Reports'!AI$11-$R$26)*($R18-$R$26)+0.035,0.17)</f>
        <v>2.479166666666667E-2</v>
      </c>
      <c r="AA18" s="237">
        <f>IF(('Combustion Reports'!AJ$13-0.035)/('Combustion Reports'!AJ$11-$R$26)*($R18-$R$26)+0.035&lt;0.17,('Combustion Reports'!AJ$13-0.035)/('Combustion Reports'!AJ$11-$R$26)*($R18-$R$26)+0.035,0.17)</f>
        <v>2.479166666666667E-2</v>
      </c>
      <c r="AB18" s="209">
        <f>IF(('Combustion Reports'!AK$13-0.035)/('Combustion Reports'!AK$11-$R$26)*($R18-$R$26)+0.035&lt;0.17,('Combustion Reports'!AK$13-0.035)/('Combustion Reports'!AK$11-$R$26)*($R18-$R$26)+0.035,0.17)</f>
        <v>2.479166666666667E-2</v>
      </c>
      <c r="AD18" s="236">
        <v>50</v>
      </c>
      <c r="AE18" s="545">
        <v>504</v>
      </c>
      <c r="AF18" s="538">
        <v>85</v>
      </c>
      <c r="AG18" s="201">
        <f>IF(('Combustion Reports'!AB$19-0.035)/('Combustion Reports'!AB$17-$AF$26)*($AF18-$AF$26)+0.035&lt;0.17,('Combustion Reports'!AB$19-0.035)/('Combustion Reports'!AB$17-$AF$26)*($AF18-$AF$26)+0.035,0.17)</f>
        <v>2.479166666666667E-2</v>
      </c>
      <c r="AH18" s="237">
        <f>IF(('Combustion Reports'!AC$19-0.035)/('Combustion Reports'!AC$17-$AF$26)*($AF18-$AF$26)+0.035&lt;0.17,('Combustion Reports'!AC$19-0.035)/('Combustion Reports'!AC$17-$AF$26)*($AF18-$AF$26)+0.035,0.17)</f>
        <v>2.479166666666667E-2</v>
      </c>
      <c r="AI18" s="201">
        <f>IF(('Combustion Reports'!AD$19-0.035)/('Combustion Reports'!AD$17-$AF$26)*($AF18-$AF$26)+0.035&lt;0.17,('Combustion Reports'!AD$19-0.035)/('Combustion Reports'!AD$17-$AF$26)*($AF18-$AF$26)+0.035,0.17)</f>
        <v>2.479166666666667E-2</v>
      </c>
      <c r="AJ18" s="237">
        <f>IF(('Combustion Reports'!AE$19-0.035)/('Combustion Reports'!AE$17-$AF$26)*($AF18-$AF$26)+0.035&lt;0.17,('Combustion Reports'!AE$19-0.035)/('Combustion Reports'!AE$17-$AF$26)*($AF18-$AF$26)+0.035,0.17)</f>
        <v>2.479166666666667E-2</v>
      </c>
      <c r="AK18" s="201">
        <f>IF(('Combustion Reports'!AF$19-0.035)/('Combustion Reports'!AF$17-$AF$26)*($AF18-$AF$26)+0.035&lt;0.17,('Combustion Reports'!AF$19-0.035)/('Combustion Reports'!AF$17-$AF$26)*($AF18-$AF$26)+0.035,0.17)</f>
        <v>2.479166666666667E-2</v>
      </c>
      <c r="AL18" s="237">
        <f>IF(('Combustion Reports'!AG$19-0.035)/('Combustion Reports'!AG$17-$AF$26)*($AF18-$AF$26)+0.035&lt;0.17,('Combustion Reports'!AG$19-0.035)/('Combustion Reports'!AG$17-$AF$26)*($AF18-$AF$26)+0.035,0.17)</f>
        <v>2.479166666666667E-2</v>
      </c>
      <c r="AM18" s="201">
        <f>IF(('Combustion Reports'!AH$19-0.035)/('Combustion Reports'!AH$17-$AF$26)*($AF18-$AF$26)+0.035&lt;0.17,('Combustion Reports'!AH$19-0.035)/('Combustion Reports'!AH$17-$AF$26)*($AF18-$AF$26)+0.035,0.17)</f>
        <v>2.479166666666667E-2</v>
      </c>
      <c r="AN18" s="237">
        <f>IF(('Combustion Reports'!AI$19-0.035)/('Combustion Reports'!AI$17-$AF$26)*($AF18-$AF$26)+0.035&lt;0.17,('Combustion Reports'!AI$19-0.035)/('Combustion Reports'!AI$17-$AF$26)*($AF18-$AF$26)+0.035,0.17)</f>
        <v>2.479166666666667E-2</v>
      </c>
      <c r="AO18" s="237">
        <f>IF(('Combustion Reports'!AJ$19-0.035)/('Combustion Reports'!AJ$17-$AF$26)*($AF18-$AF$26)+0.035&lt;0.17,('Combustion Reports'!AJ$19-0.035)/('Combustion Reports'!AJ$17-$AF$26)*($AF18-$AF$26)+0.035,0.17)</f>
        <v>2.479166666666667E-2</v>
      </c>
      <c r="AP18" s="209">
        <f>IF(('Combustion Reports'!AK$19-0.035)/('Combustion Reports'!AK$17-$AF$26)*($AF18-$AF$26)+0.035&lt;0.17,('Combustion Reports'!AK$19-0.035)/('Combustion Reports'!AK$17-$AF$26)*($AF18-$AF$26)+0.035,0.17)</f>
        <v>2.479166666666667E-2</v>
      </c>
      <c r="AR18" s="236">
        <v>50</v>
      </c>
      <c r="AS18" s="545">
        <v>504</v>
      </c>
      <c r="AT18" s="538">
        <v>85</v>
      </c>
      <c r="AU18" s="201">
        <f>IF(('Combustion Reports'!AB$25-0.035)/('Combustion Reports'!AB$23-$AT$26)*($AT18-$AT$26)+0.035&lt;0.17,('Combustion Reports'!AB$25-0.035)/('Combustion Reports'!AB$23-$AT$26)*($AT18-$AT$26)+0.035,0.17)</f>
        <v>2.479166666666667E-2</v>
      </c>
      <c r="AV18" s="237">
        <f>IF(('Combustion Reports'!AC$25-0.035)/('Combustion Reports'!AC$23-$AT$26)*($AT18-$AT$26)+0.035&lt;0.17,('Combustion Reports'!AC$25-0.035)/('Combustion Reports'!AC$23-$AT$26)*($AT18-$AT$26)+0.035,0.17)</f>
        <v>2.479166666666667E-2</v>
      </c>
      <c r="AW18" s="201">
        <f>IF(('Combustion Reports'!AD$25-0.035)/('Combustion Reports'!AD$23-$AT$26)*($AT18-$AT$26)+0.035&lt;0.17,('Combustion Reports'!AD$25-0.035)/('Combustion Reports'!AD$23-$AT$26)*($AT18-$AT$26)+0.035,0.17)</f>
        <v>2.479166666666667E-2</v>
      </c>
      <c r="AX18" s="237">
        <f>IF(('Combustion Reports'!AE$25-0.035)/('Combustion Reports'!AE$23-$AT$26)*($AT18-$AT$26)+0.035&lt;0.17,('Combustion Reports'!AE$25-0.035)/('Combustion Reports'!AE$23-$AT$26)*($AT18-$AT$26)+0.035,0.17)</f>
        <v>2.479166666666667E-2</v>
      </c>
      <c r="AY18" s="201">
        <f>IF(('Combustion Reports'!AF$25-0.035)/('Combustion Reports'!AF$23-$AT$26)*($AT18-$AT$26)+0.035&lt;0.17,('Combustion Reports'!AF$25-0.035)/('Combustion Reports'!AF$23-$AT$26)*($AT18-$AT$26)+0.035,0.17)</f>
        <v>2.479166666666667E-2</v>
      </c>
      <c r="AZ18" s="237">
        <f>IF(('Combustion Reports'!AG$25-0.035)/('Combustion Reports'!AG$23-$AT$26)*($AT18-$AT$26)+0.035&lt;0.17,('Combustion Reports'!AG$25-0.035)/('Combustion Reports'!AG$23-$AT$26)*($AT18-$AT$26)+0.035,0.17)</f>
        <v>2.479166666666667E-2</v>
      </c>
      <c r="BA18" s="201">
        <f>IF(('Combustion Reports'!AH$25-0.035)/('Combustion Reports'!AH$23-$AT$26)*($AT18-$AT$26)+0.035&lt;0.17,('Combustion Reports'!AH$25-0.035)/('Combustion Reports'!AH$23-$AT$26)*($AT18-$AT$26)+0.035,0.17)</f>
        <v>2.479166666666667E-2</v>
      </c>
      <c r="BB18" s="237">
        <f>IF(('Combustion Reports'!AI$25-0.035)/('Combustion Reports'!AI$23-$AT$26)*($AT18-$AT$26)+0.035&lt;0.17,('Combustion Reports'!AI$25-0.035)/('Combustion Reports'!AI$23-$AT$26)*($AT18-$AT$26)+0.035,0.17)</f>
        <v>2.479166666666667E-2</v>
      </c>
      <c r="BC18" s="237">
        <f>IF(('Combustion Reports'!AJ$25-0.035)/('Combustion Reports'!AJ$23-$AT$26)*($AT18-$AT$26)+0.035&lt;0.17,('Combustion Reports'!AJ$25-0.035)/('Combustion Reports'!AJ$23-$AT$26)*($AT18-$AT$26)+0.035,0.17)</f>
        <v>2.479166666666667E-2</v>
      </c>
      <c r="BD18" s="209">
        <f>IF(('Combustion Reports'!AK$25-0.035)/('Combustion Reports'!AK$23-$AT$26)*($AT18-$AT$26)+0.035&lt;0.17,('Combustion Reports'!AK$25-0.035)/('Combustion Reports'!AK$23-$AT$26)*($AT18-$AT$26)+0.035,0.17)</f>
        <v>2.479166666666667E-2</v>
      </c>
    </row>
    <row r="19" spans="2:56">
      <c r="B19" s="236">
        <v>55</v>
      </c>
      <c r="C19" s="545">
        <v>677</v>
      </c>
      <c r="D19" s="538">
        <v>90</v>
      </c>
      <c r="E19" s="201">
        <f>IF((('Combustion Reports'!AB$7-0.035)/('Combustion Reports'!AB$5-$D$26)*($D19-$D$26)+0.035)&lt;0.17,(('Combustion Reports'!AB$7-0.035)/('Combustion Reports'!AB$5-$D$26)*($D19-$D$26))+0.035,0.17)</f>
        <v>2.6250000000000002E-2</v>
      </c>
      <c r="F19" s="237">
        <f>IF((('Combustion Reports'!AC$7-0.035)/('Combustion Reports'!AC$5-$D$26)*($D19-$D$26)+0.035)&lt;0.17,(('Combustion Reports'!AC$7-0.035)/('Combustion Reports'!AC$5-$D$26)*($D19-$D$26))+0.035,0.17)</f>
        <v>2.6250000000000002E-2</v>
      </c>
      <c r="G19" s="201">
        <f>IF((('Combustion Reports'!AD$7-0.035)/('Combustion Reports'!AD$5-$D$26)*($D19-$D$26)+0.035)&lt;0.17,(('Combustion Reports'!AD$7-0.035)/('Combustion Reports'!AD$5-$D$26)*($D19-$D$26))+0.035,0.17)</f>
        <v>2.6250000000000002E-2</v>
      </c>
      <c r="H19" s="237">
        <f>IF((('Combustion Reports'!AE$7-0.035)/('Combustion Reports'!AE$5-$D$26)*($D19-$D$26)+0.035)&lt;0.17,(('Combustion Reports'!AE$7-0.035)/('Combustion Reports'!AE$5-$D$26)*($D19-$D$26))+0.035,0.17)</f>
        <v>2.6250000000000002E-2</v>
      </c>
      <c r="I19" s="201">
        <f>IF((('Combustion Reports'!AF$7-0.035)/('Combustion Reports'!AF$5-$D$26)*($D19-$D$26)+0.035)&lt;0.17,(('Combustion Reports'!AF$7-0.035)/('Combustion Reports'!AF$5-$D$26)*($D19-$D$26))+0.035,0.17)</f>
        <v>2.6250000000000002E-2</v>
      </c>
      <c r="J19" s="237">
        <f>IF((('Combustion Reports'!AG$7-0.035)/('Combustion Reports'!AG$5-$D$26)*($D19-$D$26)+0.035)&lt;0.17,(('Combustion Reports'!AG$7-0.035)/('Combustion Reports'!AG$5-$D$26)*($D19-$D$26))+0.035,0.17)</f>
        <v>2.6250000000000002E-2</v>
      </c>
      <c r="K19" s="201">
        <f>IF((('Combustion Reports'!AH$7-0.035)/('Combustion Reports'!AH$5-$D$26)*($D19-$D$26)+0.035)&lt;0.17,(('Combustion Reports'!AH$7-0.035)/('Combustion Reports'!AH$5-$D$26)*($D19-$D$26))+0.035,0.17)</f>
        <v>2.6250000000000002E-2</v>
      </c>
      <c r="L19" s="237">
        <f>IF((('Combustion Reports'!AI$7-0.035)/('Combustion Reports'!AI$5-$D$26)*($D19-$D$26)+0.035)&lt;0.17,(('Combustion Reports'!AI$7-0.035)/('Combustion Reports'!AI$5-$D$26)*($D19-$D$26))+0.035,0.17)</f>
        <v>2.6250000000000002E-2</v>
      </c>
      <c r="M19" s="237">
        <f>IF((('Combustion Reports'!AJ$7-0.035)/('Combustion Reports'!AJ$5-$D$26)*($D19-$D$26)+0.035)&lt;0.17,(('Combustion Reports'!AJ$7-0.035)/('Combustion Reports'!AJ$5-$D$26)*($D19-$D$26))+0.035,0.17)</f>
        <v>2.6250000000000002E-2</v>
      </c>
      <c r="N19" s="209">
        <f>IF((('Combustion Reports'!AK$7-0.035)/('Combustion Reports'!AK$5-$D$26)*($D19-$D$26)+0.035)&lt;0.17,(('Combustion Reports'!AK$7-0.035)/('Combustion Reports'!AK$5-$D$26)*($D19-$D$26))+0.035,0.17)</f>
        <v>2.6250000000000002E-2</v>
      </c>
      <c r="P19" s="236">
        <v>55</v>
      </c>
      <c r="Q19" s="545">
        <v>677</v>
      </c>
      <c r="R19" s="538">
        <v>90</v>
      </c>
      <c r="S19" s="201">
        <f>IF(('Combustion Reports'!AB$13-0.035)/('Combustion Reports'!AB$11-$R$26)*($R19-$R$26)+0.035&lt;0.17,('Combustion Reports'!AB$13-0.035)/('Combustion Reports'!AB$11-$R$26)*($R19-$R$26)+0.035,0.17)</f>
        <v>2.6250000000000002E-2</v>
      </c>
      <c r="T19" s="237">
        <f>IF(('Combustion Reports'!AC$13-0.035)/('Combustion Reports'!AC$11-$R$26)*($R19-$R$26)+0.035&lt;0.17,('Combustion Reports'!AC$13-0.035)/('Combustion Reports'!AC$11-$R$26)*($R19-$R$26)+0.035,0.17)</f>
        <v>2.6250000000000002E-2</v>
      </c>
      <c r="U19" s="201">
        <f>IF(('Combustion Reports'!AD$13-0.035)/('Combustion Reports'!AD$11-$R$26)*($R19-$R$26)+0.035&lt;0.17,('Combustion Reports'!AD$13-0.035)/('Combustion Reports'!AD$11-$R$26)*($R19-$R$26)+0.035,0.17)</f>
        <v>2.6250000000000002E-2</v>
      </c>
      <c r="V19" s="237">
        <f>IF(('Combustion Reports'!AE$13-0.035)/('Combustion Reports'!AE$11-$R$26)*($R19-$R$26)+0.035&lt;0.17,('Combustion Reports'!AE$13-0.035)/('Combustion Reports'!AE$11-$R$26)*($R19-$R$26)+0.035,0.17)</f>
        <v>2.6250000000000002E-2</v>
      </c>
      <c r="W19" s="201">
        <f>IF(('Combustion Reports'!AF$13-0.035)/('Combustion Reports'!AF$11-$R$26)*($R19-$R$26)+0.035&lt;0.17,('Combustion Reports'!AF$13-0.035)/('Combustion Reports'!AF$11-$R$26)*($R19-$R$26)+0.035,0.17)</f>
        <v>2.6250000000000002E-2</v>
      </c>
      <c r="X19" s="237">
        <f>IF(('Combustion Reports'!AG$13-0.035)/('Combustion Reports'!AG$11-$R$26)*($R19-$R$26)+0.035&lt;0.17,('Combustion Reports'!AG$13-0.035)/('Combustion Reports'!AG$11-$R$26)*($R19-$R$26)+0.035,0.17)</f>
        <v>2.6250000000000002E-2</v>
      </c>
      <c r="Y19" s="201">
        <f>IF(('Combustion Reports'!AH$13-0.035)/('Combustion Reports'!AH$11-$R$26)*($R19-$R$26)+0.035&lt;0.17,('Combustion Reports'!AH$13-0.035)/('Combustion Reports'!AH$11-$R$26)*($R19-$R$26)+0.035,0.17)</f>
        <v>2.6250000000000002E-2</v>
      </c>
      <c r="Z19" s="237">
        <f>IF(('Combustion Reports'!AI$13-0.035)/('Combustion Reports'!AI$11-$R$26)*($R19-$R$26)+0.035&lt;0.17,('Combustion Reports'!AI$13-0.035)/('Combustion Reports'!AI$11-$R$26)*($R19-$R$26)+0.035,0.17)</f>
        <v>2.6250000000000002E-2</v>
      </c>
      <c r="AA19" s="237">
        <f>IF(('Combustion Reports'!AJ$13-0.035)/('Combustion Reports'!AJ$11-$R$26)*($R19-$R$26)+0.035&lt;0.17,('Combustion Reports'!AJ$13-0.035)/('Combustion Reports'!AJ$11-$R$26)*($R19-$R$26)+0.035,0.17)</f>
        <v>2.6250000000000002E-2</v>
      </c>
      <c r="AB19" s="209">
        <f>IF(('Combustion Reports'!AK$13-0.035)/('Combustion Reports'!AK$11-$R$26)*($R19-$R$26)+0.035&lt;0.17,('Combustion Reports'!AK$13-0.035)/('Combustion Reports'!AK$11-$R$26)*($R19-$R$26)+0.035,0.17)</f>
        <v>2.6250000000000002E-2</v>
      </c>
      <c r="AD19" s="236">
        <v>55</v>
      </c>
      <c r="AE19" s="545">
        <v>677</v>
      </c>
      <c r="AF19" s="538">
        <v>90</v>
      </c>
      <c r="AG19" s="201">
        <f>IF(('Combustion Reports'!AB$19-0.035)/('Combustion Reports'!AB$17-$AF$26)*($AF19-$AF$26)+0.035&lt;0.17,('Combustion Reports'!AB$19-0.035)/('Combustion Reports'!AB$17-$AF$26)*($AF19-$AF$26)+0.035,0.17)</f>
        <v>2.6250000000000002E-2</v>
      </c>
      <c r="AH19" s="237">
        <f>IF(('Combustion Reports'!AC$19-0.035)/('Combustion Reports'!AC$17-$AF$26)*($AF19-$AF$26)+0.035&lt;0.17,('Combustion Reports'!AC$19-0.035)/('Combustion Reports'!AC$17-$AF$26)*($AF19-$AF$26)+0.035,0.17)</f>
        <v>2.6250000000000002E-2</v>
      </c>
      <c r="AI19" s="201">
        <f>IF(('Combustion Reports'!AD$19-0.035)/('Combustion Reports'!AD$17-$AF$26)*($AF19-$AF$26)+0.035&lt;0.17,('Combustion Reports'!AD$19-0.035)/('Combustion Reports'!AD$17-$AF$26)*($AF19-$AF$26)+0.035,0.17)</f>
        <v>2.6250000000000002E-2</v>
      </c>
      <c r="AJ19" s="237">
        <f>IF(('Combustion Reports'!AE$19-0.035)/('Combustion Reports'!AE$17-$AF$26)*($AF19-$AF$26)+0.035&lt;0.17,('Combustion Reports'!AE$19-0.035)/('Combustion Reports'!AE$17-$AF$26)*($AF19-$AF$26)+0.035,0.17)</f>
        <v>2.6250000000000002E-2</v>
      </c>
      <c r="AK19" s="201">
        <f>IF(('Combustion Reports'!AF$19-0.035)/('Combustion Reports'!AF$17-$AF$26)*($AF19-$AF$26)+0.035&lt;0.17,('Combustion Reports'!AF$19-0.035)/('Combustion Reports'!AF$17-$AF$26)*($AF19-$AF$26)+0.035,0.17)</f>
        <v>2.6250000000000002E-2</v>
      </c>
      <c r="AL19" s="237">
        <f>IF(('Combustion Reports'!AG$19-0.035)/('Combustion Reports'!AG$17-$AF$26)*($AF19-$AF$26)+0.035&lt;0.17,('Combustion Reports'!AG$19-0.035)/('Combustion Reports'!AG$17-$AF$26)*($AF19-$AF$26)+0.035,0.17)</f>
        <v>2.6250000000000002E-2</v>
      </c>
      <c r="AM19" s="201">
        <f>IF(('Combustion Reports'!AH$19-0.035)/('Combustion Reports'!AH$17-$AF$26)*($AF19-$AF$26)+0.035&lt;0.17,('Combustion Reports'!AH$19-0.035)/('Combustion Reports'!AH$17-$AF$26)*($AF19-$AF$26)+0.035,0.17)</f>
        <v>2.6250000000000002E-2</v>
      </c>
      <c r="AN19" s="237">
        <f>IF(('Combustion Reports'!AI$19-0.035)/('Combustion Reports'!AI$17-$AF$26)*($AF19-$AF$26)+0.035&lt;0.17,('Combustion Reports'!AI$19-0.035)/('Combustion Reports'!AI$17-$AF$26)*($AF19-$AF$26)+0.035,0.17)</f>
        <v>2.6250000000000002E-2</v>
      </c>
      <c r="AO19" s="237">
        <f>IF(('Combustion Reports'!AJ$19-0.035)/('Combustion Reports'!AJ$17-$AF$26)*($AF19-$AF$26)+0.035&lt;0.17,('Combustion Reports'!AJ$19-0.035)/('Combustion Reports'!AJ$17-$AF$26)*($AF19-$AF$26)+0.035,0.17)</f>
        <v>2.6250000000000002E-2</v>
      </c>
      <c r="AP19" s="209">
        <f>IF(('Combustion Reports'!AK$19-0.035)/('Combustion Reports'!AK$17-$AF$26)*($AF19-$AF$26)+0.035&lt;0.17,('Combustion Reports'!AK$19-0.035)/('Combustion Reports'!AK$17-$AF$26)*($AF19-$AF$26)+0.035,0.17)</f>
        <v>2.6250000000000002E-2</v>
      </c>
      <c r="AR19" s="236">
        <v>55</v>
      </c>
      <c r="AS19" s="545">
        <v>677</v>
      </c>
      <c r="AT19" s="538">
        <v>90</v>
      </c>
      <c r="AU19" s="201">
        <f>IF(('Combustion Reports'!AB$25-0.035)/('Combustion Reports'!AB$23-$AT$26)*($AT19-$AT$26)+0.035&lt;0.17,('Combustion Reports'!AB$25-0.035)/('Combustion Reports'!AB$23-$AT$26)*($AT19-$AT$26)+0.035,0.17)</f>
        <v>2.6250000000000002E-2</v>
      </c>
      <c r="AV19" s="237">
        <f>IF(('Combustion Reports'!AC$25-0.035)/('Combustion Reports'!AC$23-$AT$26)*($AT19-$AT$26)+0.035&lt;0.17,('Combustion Reports'!AC$25-0.035)/('Combustion Reports'!AC$23-$AT$26)*($AT19-$AT$26)+0.035,0.17)</f>
        <v>2.6250000000000002E-2</v>
      </c>
      <c r="AW19" s="201">
        <f>IF(('Combustion Reports'!AD$25-0.035)/('Combustion Reports'!AD$23-$AT$26)*($AT19-$AT$26)+0.035&lt;0.17,('Combustion Reports'!AD$25-0.035)/('Combustion Reports'!AD$23-$AT$26)*($AT19-$AT$26)+0.035,0.17)</f>
        <v>2.6250000000000002E-2</v>
      </c>
      <c r="AX19" s="237">
        <f>IF(('Combustion Reports'!AE$25-0.035)/('Combustion Reports'!AE$23-$AT$26)*($AT19-$AT$26)+0.035&lt;0.17,('Combustion Reports'!AE$25-0.035)/('Combustion Reports'!AE$23-$AT$26)*($AT19-$AT$26)+0.035,0.17)</f>
        <v>2.6250000000000002E-2</v>
      </c>
      <c r="AY19" s="201">
        <f>IF(('Combustion Reports'!AF$25-0.035)/('Combustion Reports'!AF$23-$AT$26)*($AT19-$AT$26)+0.035&lt;0.17,('Combustion Reports'!AF$25-0.035)/('Combustion Reports'!AF$23-$AT$26)*($AT19-$AT$26)+0.035,0.17)</f>
        <v>2.6250000000000002E-2</v>
      </c>
      <c r="AZ19" s="237">
        <f>IF(('Combustion Reports'!AG$25-0.035)/('Combustion Reports'!AG$23-$AT$26)*($AT19-$AT$26)+0.035&lt;0.17,('Combustion Reports'!AG$25-0.035)/('Combustion Reports'!AG$23-$AT$26)*($AT19-$AT$26)+0.035,0.17)</f>
        <v>2.6250000000000002E-2</v>
      </c>
      <c r="BA19" s="201">
        <f>IF(('Combustion Reports'!AH$25-0.035)/('Combustion Reports'!AH$23-$AT$26)*($AT19-$AT$26)+0.035&lt;0.17,('Combustion Reports'!AH$25-0.035)/('Combustion Reports'!AH$23-$AT$26)*($AT19-$AT$26)+0.035,0.17)</f>
        <v>2.6250000000000002E-2</v>
      </c>
      <c r="BB19" s="237">
        <f>IF(('Combustion Reports'!AI$25-0.035)/('Combustion Reports'!AI$23-$AT$26)*($AT19-$AT$26)+0.035&lt;0.17,('Combustion Reports'!AI$25-0.035)/('Combustion Reports'!AI$23-$AT$26)*($AT19-$AT$26)+0.035,0.17)</f>
        <v>2.6250000000000002E-2</v>
      </c>
      <c r="BC19" s="237">
        <f>IF(('Combustion Reports'!AJ$25-0.035)/('Combustion Reports'!AJ$23-$AT$26)*($AT19-$AT$26)+0.035&lt;0.17,('Combustion Reports'!AJ$25-0.035)/('Combustion Reports'!AJ$23-$AT$26)*($AT19-$AT$26)+0.035,0.17)</f>
        <v>2.6250000000000002E-2</v>
      </c>
      <c r="BD19" s="209">
        <f>IF(('Combustion Reports'!AK$25-0.035)/('Combustion Reports'!AK$23-$AT$26)*($AT19-$AT$26)+0.035&lt;0.17,('Combustion Reports'!AK$25-0.035)/('Combustion Reports'!AK$23-$AT$26)*($AT19-$AT$26)+0.035,0.17)</f>
        <v>2.6250000000000002E-2</v>
      </c>
    </row>
    <row r="20" spans="2:56">
      <c r="B20" s="236">
        <v>60</v>
      </c>
      <c r="C20" s="545">
        <v>848</v>
      </c>
      <c r="D20" s="538">
        <v>95</v>
      </c>
      <c r="E20" s="201">
        <f>IF((('Combustion Reports'!AB$7-0.035)/('Combustion Reports'!AB$5-$D$26)*($D20-$D$26)+0.035)&lt;0.17,(('Combustion Reports'!AB$7-0.035)/('Combustion Reports'!AB$5-$D$26)*($D20-$D$26))+0.035,0.17)</f>
        <v>2.7708333333333335E-2</v>
      </c>
      <c r="F20" s="237">
        <f>IF((('Combustion Reports'!AC$7-0.035)/('Combustion Reports'!AC$5-$D$26)*($D20-$D$26)+0.035)&lt;0.17,(('Combustion Reports'!AC$7-0.035)/('Combustion Reports'!AC$5-$D$26)*($D20-$D$26))+0.035,0.17)</f>
        <v>2.7708333333333335E-2</v>
      </c>
      <c r="G20" s="201">
        <f>IF((('Combustion Reports'!AD$7-0.035)/('Combustion Reports'!AD$5-$D$26)*($D20-$D$26)+0.035)&lt;0.17,(('Combustion Reports'!AD$7-0.035)/('Combustion Reports'!AD$5-$D$26)*($D20-$D$26))+0.035,0.17)</f>
        <v>2.7708333333333335E-2</v>
      </c>
      <c r="H20" s="237">
        <f>IF((('Combustion Reports'!AE$7-0.035)/('Combustion Reports'!AE$5-$D$26)*($D20-$D$26)+0.035)&lt;0.17,(('Combustion Reports'!AE$7-0.035)/('Combustion Reports'!AE$5-$D$26)*($D20-$D$26))+0.035,0.17)</f>
        <v>2.7708333333333335E-2</v>
      </c>
      <c r="I20" s="201">
        <f>IF((('Combustion Reports'!AF$7-0.035)/('Combustion Reports'!AF$5-$D$26)*($D20-$D$26)+0.035)&lt;0.17,(('Combustion Reports'!AF$7-0.035)/('Combustion Reports'!AF$5-$D$26)*($D20-$D$26))+0.035,0.17)</f>
        <v>2.7708333333333335E-2</v>
      </c>
      <c r="J20" s="237">
        <f>IF((('Combustion Reports'!AG$7-0.035)/('Combustion Reports'!AG$5-$D$26)*($D20-$D$26)+0.035)&lt;0.17,(('Combustion Reports'!AG$7-0.035)/('Combustion Reports'!AG$5-$D$26)*($D20-$D$26))+0.035,0.17)</f>
        <v>2.7708333333333335E-2</v>
      </c>
      <c r="K20" s="201">
        <f>IF((('Combustion Reports'!AH$7-0.035)/('Combustion Reports'!AH$5-$D$26)*($D20-$D$26)+0.035)&lt;0.17,(('Combustion Reports'!AH$7-0.035)/('Combustion Reports'!AH$5-$D$26)*($D20-$D$26))+0.035,0.17)</f>
        <v>2.7708333333333335E-2</v>
      </c>
      <c r="L20" s="237">
        <f>IF((('Combustion Reports'!AI$7-0.035)/('Combustion Reports'!AI$5-$D$26)*($D20-$D$26)+0.035)&lt;0.17,(('Combustion Reports'!AI$7-0.035)/('Combustion Reports'!AI$5-$D$26)*($D20-$D$26))+0.035,0.17)</f>
        <v>2.7708333333333335E-2</v>
      </c>
      <c r="M20" s="237">
        <f>IF((('Combustion Reports'!AJ$7-0.035)/('Combustion Reports'!AJ$5-$D$26)*($D20-$D$26)+0.035)&lt;0.17,(('Combustion Reports'!AJ$7-0.035)/('Combustion Reports'!AJ$5-$D$26)*($D20-$D$26))+0.035,0.17)</f>
        <v>2.7708333333333335E-2</v>
      </c>
      <c r="N20" s="209">
        <f>IF((('Combustion Reports'!AK$7-0.035)/('Combustion Reports'!AK$5-$D$26)*($D20-$D$26)+0.035)&lt;0.17,(('Combustion Reports'!AK$7-0.035)/('Combustion Reports'!AK$5-$D$26)*($D20-$D$26))+0.035,0.17)</f>
        <v>2.7708333333333335E-2</v>
      </c>
      <c r="P20" s="236">
        <v>60</v>
      </c>
      <c r="Q20" s="545">
        <v>848</v>
      </c>
      <c r="R20" s="538">
        <v>95</v>
      </c>
      <c r="S20" s="201">
        <f>IF(('Combustion Reports'!AB$13-0.035)/('Combustion Reports'!AB$11-$R$26)*($R20-$R$26)+0.035&lt;0.17,('Combustion Reports'!AB$13-0.035)/('Combustion Reports'!AB$11-$R$26)*($R20-$R$26)+0.035,0.17)</f>
        <v>2.7708333333333335E-2</v>
      </c>
      <c r="T20" s="237">
        <f>IF(('Combustion Reports'!AC$13-0.035)/('Combustion Reports'!AC$11-$R$26)*($R20-$R$26)+0.035&lt;0.17,('Combustion Reports'!AC$13-0.035)/('Combustion Reports'!AC$11-$R$26)*($R20-$R$26)+0.035,0.17)</f>
        <v>2.7708333333333335E-2</v>
      </c>
      <c r="U20" s="201">
        <f>IF(('Combustion Reports'!AD$13-0.035)/('Combustion Reports'!AD$11-$R$26)*($R20-$R$26)+0.035&lt;0.17,('Combustion Reports'!AD$13-0.035)/('Combustion Reports'!AD$11-$R$26)*($R20-$R$26)+0.035,0.17)</f>
        <v>2.7708333333333335E-2</v>
      </c>
      <c r="V20" s="237">
        <f>IF(('Combustion Reports'!AE$13-0.035)/('Combustion Reports'!AE$11-$R$26)*($R20-$R$26)+0.035&lt;0.17,('Combustion Reports'!AE$13-0.035)/('Combustion Reports'!AE$11-$R$26)*($R20-$R$26)+0.035,0.17)</f>
        <v>2.7708333333333335E-2</v>
      </c>
      <c r="W20" s="201">
        <f>IF(('Combustion Reports'!AF$13-0.035)/('Combustion Reports'!AF$11-$R$26)*($R20-$R$26)+0.035&lt;0.17,('Combustion Reports'!AF$13-0.035)/('Combustion Reports'!AF$11-$R$26)*($R20-$R$26)+0.035,0.17)</f>
        <v>2.7708333333333335E-2</v>
      </c>
      <c r="X20" s="237">
        <f>IF(('Combustion Reports'!AG$13-0.035)/('Combustion Reports'!AG$11-$R$26)*($R20-$R$26)+0.035&lt;0.17,('Combustion Reports'!AG$13-0.035)/('Combustion Reports'!AG$11-$R$26)*($R20-$R$26)+0.035,0.17)</f>
        <v>2.7708333333333335E-2</v>
      </c>
      <c r="Y20" s="201">
        <f>IF(('Combustion Reports'!AH$13-0.035)/('Combustion Reports'!AH$11-$R$26)*($R20-$R$26)+0.035&lt;0.17,('Combustion Reports'!AH$13-0.035)/('Combustion Reports'!AH$11-$R$26)*($R20-$R$26)+0.035,0.17)</f>
        <v>2.7708333333333335E-2</v>
      </c>
      <c r="Z20" s="237">
        <f>IF(('Combustion Reports'!AI$13-0.035)/('Combustion Reports'!AI$11-$R$26)*($R20-$R$26)+0.035&lt;0.17,('Combustion Reports'!AI$13-0.035)/('Combustion Reports'!AI$11-$R$26)*($R20-$R$26)+0.035,0.17)</f>
        <v>2.7708333333333335E-2</v>
      </c>
      <c r="AA20" s="237">
        <f>IF(('Combustion Reports'!AJ$13-0.035)/('Combustion Reports'!AJ$11-$R$26)*($R20-$R$26)+0.035&lt;0.17,('Combustion Reports'!AJ$13-0.035)/('Combustion Reports'!AJ$11-$R$26)*($R20-$R$26)+0.035,0.17)</f>
        <v>2.7708333333333335E-2</v>
      </c>
      <c r="AB20" s="209">
        <f>IF(('Combustion Reports'!AK$13-0.035)/('Combustion Reports'!AK$11-$R$26)*($R20-$R$26)+0.035&lt;0.17,('Combustion Reports'!AK$13-0.035)/('Combustion Reports'!AK$11-$R$26)*($R20-$R$26)+0.035,0.17)</f>
        <v>2.7708333333333335E-2</v>
      </c>
      <c r="AD20" s="236">
        <v>60</v>
      </c>
      <c r="AE20" s="545">
        <v>848</v>
      </c>
      <c r="AF20" s="538">
        <v>95</v>
      </c>
      <c r="AG20" s="201">
        <f>IF(('Combustion Reports'!AB$19-0.035)/('Combustion Reports'!AB$17-$AF$26)*($AF20-$AF$26)+0.035&lt;0.17,('Combustion Reports'!AB$19-0.035)/('Combustion Reports'!AB$17-$AF$26)*($AF20-$AF$26)+0.035,0.17)</f>
        <v>2.7708333333333335E-2</v>
      </c>
      <c r="AH20" s="237">
        <f>IF(('Combustion Reports'!AC$19-0.035)/('Combustion Reports'!AC$17-$AF$26)*($AF20-$AF$26)+0.035&lt;0.17,('Combustion Reports'!AC$19-0.035)/('Combustion Reports'!AC$17-$AF$26)*($AF20-$AF$26)+0.035,0.17)</f>
        <v>2.7708333333333335E-2</v>
      </c>
      <c r="AI20" s="201">
        <f>IF(('Combustion Reports'!AD$19-0.035)/('Combustion Reports'!AD$17-$AF$26)*($AF20-$AF$26)+0.035&lt;0.17,('Combustion Reports'!AD$19-0.035)/('Combustion Reports'!AD$17-$AF$26)*($AF20-$AF$26)+0.035,0.17)</f>
        <v>2.7708333333333335E-2</v>
      </c>
      <c r="AJ20" s="237">
        <f>IF(('Combustion Reports'!AE$19-0.035)/('Combustion Reports'!AE$17-$AF$26)*($AF20-$AF$26)+0.035&lt;0.17,('Combustion Reports'!AE$19-0.035)/('Combustion Reports'!AE$17-$AF$26)*($AF20-$AF$26)+0.035,0.17)</f>
        <v>2.7708333333333335E-2</v>
      </c>
      <c r="AK20" s="201">
        <f>IF(('Combustion Reports'!AF$19-0.035)/('Combustion Reports'!AF$17-$AF$26)*($AF20-$AF$26)+0.035&lt;0.17,('Combustion Reports'!AF$19-0.035)/('Combustion Reports'!AF$17-$AF$26)*($AF20-$AF$26)+0.035,0.17)</f>
        <v>2.7708333333333335E-2</v>
      </c>
      <c r="AL20" s="237">
        <f>IF(('Combustion Reports'!AG$19-0.035)/('Combustion Reports'!AG$17-$AF$26)*($AF20-$AF$26)+0.035&lt;0.17,('Combustion Reports'!AG$19-0.035)/('Combustion Reports'!AG$17-$AF$26)*($AF20-$AF$26)+0.035,0.17)</f>
        <v>2.7708333333333335E-2</v>
      </c>
      <c r="AM20" s="201">
        <f>IF(('Combustion Reports'!AH$19-0.035)/('Combustion Reports'!AH$17-$AF$26)*($AF20-$AF$26)+0.035&lt;0.17,('Combustion Reports'!AH$19-0.035)/('Combustion Reports'!AH$17-$AF$26)*($AF20-$AF$26)+0.035,0.17)</f>
        <v>2.7708333333333335E-2</v>
      </c>
      <c r="AN20" s="237">
        <f>IF(('Combustion Reports'!AI$19-0.035)/('Combustion Reports'!AI$17-$AF$26)*($AF20-$AF$26)+0.035&lt;0.17,('Combustion Reports'!AI$19-0.035)/('Combustion Reports'!AI$17-$AF$26)*($AF20-$AF$26)+0.035,0.17)</f>
        <v>2.7708333333333335E-2</v>
      </c>
      <c r="AO20" s="237">
        <f>IF(('Combustion Reports'!AJ$19-0.035)/('Combustion Reports'!AJ$17-$AF$26)*($AF20-$AF$26)+0.035&lt;0.17,('Combustion Reports'!AJ$19-0.035)/('Combustion Reports'!AJ$17-$AF$26)*($AF20-$AF$26)+0.035,0.17)</f>
        <v>2.7708333333333335E-2</v>
      </c>
      <c r="AP20" s="209">
        <f>IF(('Combustion Reports'!AK$19-0.035)/('Combustion Reports'!AK$17-$AF$26)*($AF20-$AF$26)+0.035&lt;0.17,('Combustion Reports'!AK$19-0.035)/('Combustion Reports'!AK$17-$AF$26)*($AF20-$AF$26)+0.035,0.17)</f>
        <v>2.7708333333333335E-2</v>
      </c>
      <c r="AR20" s="236">
        <v>60</v>
      </c>
      <c r="AS20" s="545">
        <v>848</v>
      </c>
      <c r="AT20" s="538">
        <v>95</v>
      </c>
      <c r="AU20" s="201">
        <f>IF(('Combustion Reports'!AB$25-0.035)/('Combustion Reports'!AB$23-$AT$26)*($AT20-$AT$26)+0.035&lt;0.17,('Combustion Reports'!AB$25-0.035)/('Combustion Reports'!AB$23-$AT$26)*($AT20-$AT$26)+0.035,0.17)</f>
        <v>2.7708333333333335E-2</v>
      </c>
      <c r="AV20" s="237">
        <f>IF(('Combustion Reports'!AC$25-0.035)/('Combustion Reports'!AC$23-$AT$26)*($AT20-$AT$26)+0.035&lt;0.17,('Combustion Reports'!AC$25-0.035)/('Combustion Reports'!AC$23-$AT$26)*($AT20-$AT$26)+0.035,0.17)</f>
        <v>2.7708333333333335E-2</v>
      </c>
      <c r="AW20" s="201">
        <f>IF(('Combustion Reports'!AD$25-0.035)/('Combustion Reports'!AD$23-$AT$26)*($AT20-$AT$26)+0.035&lt;0.17,('Combustion Reports'!AD$25-0.035)/('Combustion Reports'!AD$23-$AT$26)*($AT20-$AT$26)+0.035,0.17)</f>
        <v>2.7708333333333335E-2</v>
      </c>
      <c r="AX20" s="237">
        <f>IF(('Combustion Reports'!AE$25-0.035)/('Combustion Reports'!AE$23-$AT$26)*($AT20-$AT$26)+0.035&lt;0.17,('Combustion Reports'!AE$25-0.035)/('Combustion Reports'!AE$23-$AT$26)*($AT20-$AT$26)+0.035,0.17)</f>
        <v>2.7708333333333335E-2</v>
      </c>
      <c r="AY20" s="201">
        <f>IF(('Combustion Reports'!AF$25-0.035)/('Combustion Reports'!AF$23-$AT$26)*($AT20-$AT$26)+0.035&lt;0.17,('Combustion Reports'!AF$25-0.035)/('Combustion Reports'!AF$23-$AT$26)*($AT20-$AT$26)+0.035,0.17)</f>
        <v>2.7708333333333335E-2</v>
      </c>
      <c r="AZ20" s="237">
        <f>IF(('Combustion Reports'!AG$25-0.035)/('Combustion Reports'!AG$23-$AT$26)*($AT20-$AT$26)+0.035&lt;0.17,('Combustion Reports'!AG$25-0.035)/('Combustion Reports'!AG$23-$AT$26)*($AT20-$AT$26)+0.035,0.17)</f>
        <v>2.7708333333333335E-2</v>
      </c>
      <c r="BA20" s="201">
        <f>IF(('Combustion Reports'!AH$25-0.035)/('Combustion Reports'!AH$23-$AT$26)*($AT20-$AT$26)+0.035&lt;0.17,('Combustion Reports'!AH$25-0.035)/('Combustion Reports'!AH$23-$AT$26)*($AT20-$AT$26)+0.035,0.17)</f>
        <v>2.7708333333333335E-2</v>
      </c>
      <c r="BB20" s="237">
        <f>IF(('Combustion Reports'!AI$25-0.035)/('Combustion Reports'!AI$23-$AT$26)*($AT20-$AT$26)+0.035&lt;0.17,('Combustion Reports'!AI$25-0.035)/('Combustion Reports'!AI$23-$AT$26)*($AT20-$AT$26)+0.035,0.17)</f>
        <v>2.7708333333333335E-2</v>
      </c>
      <c r="BC20" s="237">
        <f>IF(('Combustion Reports'!AJ$25-0.035)/('Combustion Reports'!AJ$23-$AT$26)*($AT20-$AT$26)+0.035&lt;0.17,('Combustion Reports'!AJ$25-0.035)/('Combustion Reports'!AJ$23-$AT$26)*($AT20-$AT$26)+0.035,0.17)</f>
        <v>2.7708333333333335E-2</v>
      </c>
      <c r="BD20" s="209">
        <f>IF(('Combustion Reports'!AK$25-0.035)/('Combustion Reports'!AK$23-$AT$26)*($AT20-$AT$26)+0.035&lt;0.17,('Combustion Reports'!AK$25-0.035)/('Combustion Reports'!AK$23-$AT$26)*($AT20-$AT$26)+0.035,0.17)</f>
        <v>2.7708333333333335E-2</v>
      </c>
    </row>
    <row r="21" spans="2:56">
      <c r="B21" s="236">
        <v>65</v>
      </c>
      <c r="C21" s="545">
        <v>767</v>
      </c>
      <c r="D21" s="538">
        <v>100</v>
      </c>
      <c r="E21" s="201">
        <f>IF((('Combustion Reports'!AB$7-0.035)/('Combustion Reports'!AB$5-$D$26)*($D21-$D$26)+0.035)&lt;0.17,(('Combustion Reports'!AB$7-0.035)/('Combustion Reports'!AB$5-$D$26)*($D21-$D$26))+0.035,0.17)</f>
        <v>2.9166666666666671E-2</v>
      </c>
      <c r="F21" s="237">
        <f>IF((('Combustion Reports'!AC$7-0.035)/('Combustion Reports'!AC$5-$D$26)*($D21-$D$26)+0.035)&lt;0.17,(('Combustion Reports'!AC$7-0.035)/('Combustion Reports'!AC$5-$D$26)*($D21-$D$26))+0.035,0.17)</f>
        <v>2.9166666666666671E-2</v>
      </c>
      <c r="G21" s="201">
        <f>IF((('Combustion Reports'!AD$7-0.035)/('Combustion Reports'!AD$5-$D$26)*($D21-$D$26)+0.035)&lt;0.17,(('Combustion Reports'!AD$7-0.035)/('Combustion Reports'!AD$5-$D$26)*($D21-$D$26))+0.035,0.17)</f>
        <v>2.9166666666666671E-2</v>
      </c>
      <c r="H21" s="237">
        <f>IF((('Combustion Reports'!AE$7-0.035)/('Combustion Reports'!AE$5-$D$26)*($D21-$D$26)+0.035)&lt;0.17,(('Combustion Reports'!AE$7-0.035)/('Combustion Reports'!AE$5-$D$26)*($D21-$D$26))+0.035,0.17)</f>
        <v>2.9166666666666671E-2</v>
      </c>
      <c r="I21" s="201">
        <f>IF((('Combustion Reports'!AF$7-0.035)/('Combustion Reports'!AF$5-$D$26)*($D21-$D$26)+0.035)&lt;0.17,(('Combustion Reports'!AF$7-0.035)/('Combustion Reports'!AF$5-$D$26)*($D21-$D$26))+0.035,0.17)</f>
        <v>2.9166666666666671E-2</v>
      </c>
      <c r="J21" s="237">
        <f>IF((('Combustion Reports'!AG$7-0.035)/('Combustion Reports'!AG$5-$D$26)*($D21-$D$26)+0.035)&lt;0.17,(('Combustion Reports'!AG$7-0.035)/('Combustion Reports'!AG$5-$D$26)*($D21-$D$26))+0.035,0.17)</f>
        <v>2.9166666666666671E-2</v>
      </c>
      <c r="K21" s="201">
        <f>IF((('Combustion Reports'!AH$7-0.035)/('Combustion Reports'!AH$5-$D$26)*($D21-$D$26)+0.035)&lt;0.17,(('Combustion Reports'!AH$7-0.035)/('Combustion Reports'!AH$5-$D$26)*($D21-$D$26))+0.035,0.17)</f>
        <v>2.9166666666666671E-2</v>
      </c>
      <c r="L21" s="237">
        <f>IF((('Combustion Reports'!AI$7-0.035)/('Combustion Reports'!AI$5-$D$26)*($D21-$D$26)+0.035)&lt;0.17,(('Combustion Reports'!AI$7-0.035)/('Combustion Reports'!AI$5-$D$26)*($D21-$D$26))+0.035,0.17)</f>
        <v>2.9166666666666671E-2</v>
      </c>
      <c r="M21" s="237">
        <f>IF((('Combustion Reports'!AJ$7-0.035)/('Combustion Reports'!AJ$5-$D$26)*($D21-$D$26)+0.035)&lt;0.17,(('Combustion Reports'!AJ$7-0.035)/('Combustion Reports'!AJ$5-$D$26)*($D21-$D$26))+0.035,0.17)</f>
        <v>2.9166666666666671E-2</v>
      </c>
      <c r="N21" s="209">
        <f>IF((('Combustion Reports'!AK$7-0.035)/('Combustion Reports'!AK$5-$D$26)*($D21-$D$26)+0.035)&lt;0.17,(('Combustion Reports'!AK$7-0.035)/('Combustion Reports'!AK$5-$D$26)*($D21-$D$26))+0.035,0.17)</f>
        <v>2.9166666666666671E-2</v>
      </c>
      <c r="P21" s="236">
        <v>65</v>
      </c>
      <c r="Q21" s="545">
        <v>767</v>
      </c>
      <c r="R21" s="538">
        <v>100</v>
      </c>
      <c r="S21" s="201">
        <f>IF(('Combustion Reports'!AB$13-0.035)/('Combustion Reports'!AB$11-$R$26)*($R21-$R$26)+0.035&lt;0.17,('Combustion Reports'!AB$13-0.035)/('Combustion Reports'!AB$11-$R$26)*($R21-$R$26)+0.035,0.17)</f>
        <v>2.9166666666666671E-2</v>
      </c>
      <c r="T21" s="237">
        <f>IF(('Combustion Reports'!AC$13-0.035)/('Combustion Reports'!AC$11-$R$26)*($R21-$R$26)+0.035&lt;0.17,('Combustion Reports'!AC$13-0.035)/('Combustion Reports'!AC$11-$R$26)*($R21-$R$26)+0.035,0.17)</f>
        <v>2.9166666666666671E-2</v>
      </c>
      <c r="U21" s="201">
        <f>IF(('Combustion Reports'!AD$13-0.035)/('Combustion Reports'!AD$11-$R$26)*($R21-$R$26)+0.035&lt;0.17,('Combustion Reports'!AD$13-0.035)/('Combustion Reports'!AD$11-$R$26)*($R21-$R$26)+0.035,0.17)</f>
        <v>2.9166666666666671E-2</v>
      </c>
      <c r="V21" s="237">
        <f>IF(('Combustion Reports'!AE$13-0.035)/('Combustion Reports'!AE$11-$R$26)*($R21-$R$26)+0.035&lt;0.17,('Combustion Reports'!AE$13-0.035)/('Combustion Reports'!AE$11-$R$26)*($R21-$R$26)+0.035,0.17)</f>
        <v>2.9166666666666671E-2</v>
      </c>
      <c r="W21" s="201">
        <f>IF(('Combustion Reports'!AF$13-0.035)/('Combustion Reports'!AF$11-$R$26)*($R21-$R$26)+0.035&lt;0.17,('Combustion Reports'!AF$13-0.035)/('Combustion Reports'!AF$11-$R$26)*($R21-$R$26)+0.035,0.17)</f>
        <v>2.9166666666666671E-2</v>
      </c>
      <c r="X21" s="237">
        <f>IF(('Combustion Reports'!AG$13-0.035)/('Combustion Reports'!AG$11-$R$26)*($R21-$R$26)+0.035&lt;0.17,('Combustion Reports'!AG$13-0.035)/('Combustion Reports'!AG$11-$R$26)*($R21-$R$26)+0.035,0.17)</f>
        <v>2.9166666666666671E-2</v>
      </c>
      <c r="Y21" s="201">
        <f>IF(('Combustion Reports'!AH$13-0.035)/('Combustion Reports'!AH$11-$R$26)*($R21-$R$26)+0.035&lt;0.17,('Combustion Reports'!AH$13-0.035)/('Combustion Reports'!AH$11-$R$26)*($R21-$R$26)+0.035,0.17)</f>
        <v>2.9166666666666671E-2</v>
      </c>
      <c r="Z21" s="237">
        <f>IF(('Combustion Reports'!AI$13-0.035)/('Combustion Reports'!AI$11-$R$26)*($R21-$R$26)+0.035&lt;0.17,('Combustion Reports'!AI$13-0.035)/('Combustion Reports'!AI$11-$R$26)*($R21-$R$26)+0.035,0.17)</f>
        <v>2.9166666666666671E-2</v>
      </c>
      <c r="AA21" s="237">
        <f>IF(('Combustion Reports'!AJ$13-0.035)/('Combustion Reports'!AJ$11-$R$26)*($R21-$R$26)+0.035&lt;0.17,('Combustion Reports'!AJ$13-0.035)/('Combustion Reports'!AJ$11-$R$26)*($R21-$R$26)+0.035,0.17)</f>
        <v>2.9166666666666671E-2</v>
      </c>
      <c r="AB21" s="209">
        <f>IF(('Combustion Reports'!AK$13-0.035)/('Combustion Reports'!AK$11-$R$26)*($R21-$R$26)+0.035&lt;0.17,('Combustion Reports'!AK$13-0.035)/('Combustion Reports'!AK$11-$R$26)*($R21-$R$26)+0.035,0.17)</f>
        <v>2.9166666666666671E-2</v>
      </c>
      <c r="AD21" s="236">
        <v>65</v>
      </c>
      <c r="AE21" s="545">
        <v>767</v>
      </c>
      <c r="AF21" s="538">
        <v>100</v>
      </c>
      <c r="AG21" s="201">
        <f>IF(('Combustion Reports'!AB$19-0.035)/('Combustion Reports'!AB$17-$AF$26)*($AF21-$AF$26)+0.035&lt;0.17,('Combustion Reports'!AB$19-0.035)/('Combustion Reports'!AB$17-$AF$26)*($AF21-$AF$26)+0.035,0.17)</f>
        <v>2.9166666666666671E-2</v>
      </c>
      <c r="AH21" s="237">
        <f>IF(('Combustion Reports'!AC$19-0.035)/('Combustion Reports'!AC$17-$AF$26)*($AF21-$AF$26)+0.035&lt;0.17,('Combustion Reports'!AC$19-0.035)/('Combustion Reports'!AC$17-$AF$26)*($AF21-$AF$26)+0.035,0.17)</f>
        <v>2.9166666666666671E-2</v>
      </c>
      <c r="AI21" s="201">
        <f>IF(('Combustion Reports'!AD$19-0.035)/('Combustion Reports'!AD$17-$AF$26)*($AF21-$AF$26)+0.035&lt;0.17,('Combustion Reports'!AD$19-0.035)/('Combustion Reports'!AD$17-$AF$26)*($AF21-$AF$26)+0.035,0.17)</f>
        <v>2.9166666666666671E-2</v>
      </c>
      <c r="AJ21" s="237">
        <f>IF(('Combustion Reports'!AE$19-0.035)/('Combustion Reports'!AE$17-$AF$26)*($AF21-$AF$26)+0.035&lt;0.17,('Combustion Reports'!AE$19-0.035)/('Combustion Reports'!AE$17-$AF$26)*($AF21-$AF$26)+0.035,0.17)</f>
        <v>2.9166666666666671E-2</v>
      </c>
      <c r="AK21" s="201">
        <f>IF(('Combustion Reports'!AF$19-0.035)/('Combustion Reports'!AF$17-$AF$26)*($AF21-$AF$26)+0.035&lt;0.17,('Combustion Reports'!AF$19-0.035)/('Combustion Reports'!AF$17-$AF$26)*($AF21-$AF$26)+0.035,0.17)</f>
        <v>2.9166666666666671E-2</v>
      </c>
      <c r="AL21" s="237">
        <f>IF(('Combustion Reports'!AG$19-0.035)/('Combustion Reports'!AG$17-$AF$26)*($AF21-$AF$26)+0.035&lt;0.17,('Combustion Reports'!AG$19-0.035)/('Combustion Reports'!AG$17-$AF$26)*($AF21-$AF$26)+0.035,0.17)</f>
        <v>2.9166666666666671E-2</v>
      </c>
      <c r="AM21" s="201">
        <f>IF(('Combustion Reports'!AH$19-0.035)/('Combustion Reports'!AH$17-$AF$26)*($AF21-$AF$26)+0.035&lt;0.17,('Combustion Reports'!AH$19-0.035)/('Combustion Reports'!AH$17-$AF$26)*($AF21-$AF$26)+0.035,0.17)</f>
        <v>2.9166666666666671E-2</v>
      </c>
      <c r="AN21" s="237">
        <f>IF(('Combustion Reports'!AI$19-0.035)/('Combustion Reports'!AI$17-$AF$26)*($AF21-$AF$26)+0.035&lt;0.17,('Combustion Reports'!AI$19-0.035)/('Combustion Reports'!AI$17-$AF$26)*($AF21-$AF$26)+0.035,0.17)</f>
        <v>2.9166666666666671E-2</v>
      </c>
      <c r="AO21" s="237">
        <f>IF(('Combustion Reports'!AJ$19-0.035)/('Combustion Reports'!AJ$17-$AF$26)*($AF21-$AF$26)+0.035&lt;0.17,('Combustion Reports'!AJ$19-0.035)/('Combustion Reports'!AJ$17-$AF$26)*($AF21-$AF$26)+0.035,0.17)</f>
        <v>2.9166666666666671E-2</v>
      </c>
      <c r="AP21" s="209">
        <f>IF(('Combustion Reports'!AK$19-0.035)/('Combustion Reports'!AK$17-$AF$26)*($AF21-$AF$26)+0.035&lt;0.17,('Combustion Reports'!AK$19-0.035)/('Combustion Reports'!AK$17-$AF$26)*($AF21-$AF$26)+0.035,0.17)</f>
        <v>2.9166666666666671E-2</v>
      </c>
      <c r="AR21" s="236">
        <v>65</v>
      </c>
      <c r="AS21" s="545">
        <v>767</v>
      </c>
      <c r="AT21" s="538">
        <v>100</v>
      </c>
      <c r="AU21" s="201">
        <f>IF(('Combustion Reports'!AB$25-0.035)/('Combustion Reports'!AB$23-$AT$26)*($AT21-$AT$26)+0.035&lt;0.17,('Combustion Reports'!AB$25-0.035)/('Combustion Reports'!AB$23-$AT$26)*($AT21-$AT$26)+0.035,0.17)</f>
        <v>2.9166666666666671E-2</v>
      </c>
      <c r="AV21" s="237">
        <f>IF(('Combustion Reports'!AC$25-0.035)/('Combustion Reports'!AC$23-$AT$26)*($AT21-$AT$26)+0.035&lt;0.17,('Combustion Reports'!AC$25-0.035)/('Combustion Reports'!AC$23-$AT$26)*($AT21-$AT$26)+0.035,0.17)</f>
        <v>2.9166666666666671E-2</v>
      </c>
      <c r="AW21" s="201">
        <f>IF(('Combustion Reports'!AD$25-0.035)/('Combustion Reports'!AD$23-$AT$26)*($AT21-$AT$26)+0.035&lt;0.17,('Combustion Reports'!AD$25-0.035)/('Combustion Reports'!AD$23-$AT$26)*($AT21-$AT$26)+0.035,0.17)</f>
        <v>2.9166666666666671E-2</v>
      </c>
      <c r="AX21" s="237">
        <f>IF(('Combustion Reports'!AE$25-0.035)/('Combustion Reports'!AE$23-$AT$26)*($AT21-$AT$26)+0.035&lt;0.17,('Combustion Reports'!AE$25-0.035)/('Combustion Reports'!AE$23-$AT$26)*($AT21-$AT$26)+0.035,0.17)</f>
        <v>2.9166666666666671E-2</v>
      </c>
      <c r="AY21" s="201">
        <f>IF(('Combustion Reports'!AF$25-0.035)/('Combustion Reports'!AF$23-$AT$26)*($AT21-$AT$26)+0.035&lt;0.17,('Combustion Reports'!AF$25-0.035)/('Combustion Reports'!AF$23-$AT$26)*($AT21-$AT$26)+0.035,0.17)</f>
        <v>2.9166666666666671E-2</v>
      </c>
      <c r="AZ21" s="237">
        <f>IF(('Combustion Reports'!AG$25-0.035)/('Combustion Reports'!AG$23-$AT$26)*($AT21-$AT$26)+0.035&lt;0.17,('Combustion Reports'!AG$25-0.035)/('Combustion Reports'!AG$23-$AT$26)*($AT21-$AT$26)+0.035,0.17)</f>
        <v>2.9166666666666671E-2</v>
      </c>
      <c r="BA21" s="201">
        <f>IF(('Combustion Reports'!AH$25-0.035)/('Combustion Reports'!AH$23-$AT$26)*($AT21-$AT$26)+0.035&lt;0.17,('Combustion Reports'!AH$25-0.035)/('Combustion Reports'!AH$23-$AT$26)*($AT21-$AT$26)+0.035,0.17)</f>
        <v>2.9166666666666671E-2</v>
      </c>
      <c r="BB21" s="237">
        <f>IF(('Combustion Reports'!AI$25-0.035)/('Combustion Reports'!AI$23-$AT$26)*($AT21-$AT$26)+0.035&lt;0.17,('Combustion Reports'!AI$25-0.035)/('Combustion Reports'!AI$23-$AT$26)*($AT21-$AT$26)+0.035,0.17)</f>
        <v>2.9166666666666671E-2</v>
      </c>
      <c r="BC21" s="237">
        <f>IF(('Combustion Reports'!AJ$25-0.035)/('Combustion Reports'!AJ$23-$AT$26)*($AT21-$AT$26)+0.035&lt;0.17,('Combustion Reports'!AJ$25-0.035)/('Combustion Reports'!AJ$23-$AT$26)*($AT21-$AT$26)+0.035,0.17)</f>
        <v>2.9166666666666671E-2</v>
      </c>
      <c r="BD21" s="209">
        <f>IF(('Combustion Reports'!AK$25-0.035)/('Combustion Reports'!AK$23-$AT$26)*($AT21-$AT$26)+0.035&lt;0.17,('Combustion Reports'!AK$25-0.035)/('Combustion Reports'!AK$23-$AT$26)*($AT21-$AT$26)+0.035,0.17)</f>
        <v>2.9166666666666671E-2</v>
      </c>
    </row>
    <row r="22" spans="2:56">
      <c r="B22" s="236">
        <v>70</v>
      </c>
      <c r="C22" s="545">
        <v>538</v>
      </c>
      <c r="D22" s="538">
        <v>105</v>
      </c>
      <c r="E22" s="201">
        <f>IF((('Combustion Reports'!AB$7-0.035)/('Combustion Reports'!AB$5-$D$26)*($D22-$D$26)+0.035)&lt;0.17,(('Combustion Reports'!AB$7-0.035)/('Combustion Reports'!AB$5-$D$26)*($D22-$D$26))+0.035,0.17)</f>
        <v>3.0625000000000003E-2</v>
      </c>
      <c r="F22" s="237">
        <f>IF((('Combustion Reports'!AC$7-0.035)/('Combustion Reports'!AC$5-$D$26)*($D22-$D$26)+0.035)&lt;0.17,(('Combustion Reports'!AC$7-0.035)/('Combustion Reports'!AC$5-$D$26)*($D22-$D$26))+0.035,0.17)</f>
        <v>3.0625000000000003E-2</v>
      </c>
      <c r="G22" s="201">
        <f>IF((('Combustion Reports'!AD$7-0.035)/('Combustion Reports'!AD$5-$D$26)*($D22-$D$26)+0.035)&lt;0.17,(('Combustion Reports'!AD$7-0.035)/('Combustion Reports'!AD$5-$D$26)*($D22-$D$26))+0.035,0.17)</f>
        <v>3.0625000000000003E-2</v>
      </c>
      <c r="H22" s="237">
        <f>IF((('Combustion Reports'!AE$7-0.035)/('Combustion Reports'!AE$5-$D$26)*($D22-$D$26)+0.035)&lt;0.17,(('Combustion Reports'!AE$7-0.035)/('Combustion Reports'!AE$5-$D$26)*($D22-$D$26))+0.035,0.17)</f>
        <v>3.0625000000000003E-2</v>
      </c>
      <c r="I22" s="201">
        <f>IF((('Combustion Reports'!AF$7-0.035)/('Combustion Reports'!AF$5-$D$26)*($D22-$D$26)+0.035)&lt;0.17,(('Combustion Reports'!AF$7-0.035)/('Combustion Reports'!AF$5-$D$26)*($D22-$D$26))+0.035,0.17)</f>
        <v>3.0625000000000003E-2</v>
      </c>
      <c r="J22" s="237">
        <f>IF((('Combustion Reports'!AG$7-0.035)/('Combustion Reports'!AG$5-$D$26)*($D22-$D$26)+0.035)&lt;0.17,(('Combustion Reports'!AG$7-0.035)/('Combustion Reports'!AG$5-$D$26)*($D22-$D$26))+0.035,0.17)</f>
        <v>3.0625000000000003E-2</v>
      </c>
      <c r="K22" s="201">
        <f>IF((('Combustion Reports'!AH$7-0.035)/('Combustion Reports'!AH$5-$D$26)*($D22-$D$26)+0.035)&lt;0.17,(('Combustion Reports'!AH$7-0.035)/('Combustion Reports'!AH$5-$D$26)*($D22-$D$26))+0.035,0.17)</f>
        <v>3.0625000000000003E-2</v>
      </c>
      <c r="L22" s="237">
        <f>IF((('Combustion Reports'!AI$7-0.035)/('Combustion Reports'!AI$5-$D$26)*($D22-$D$26)+0.035)&lt;0.17,(('Combustion Reports'!AI$7-0.035)/('Combustion Reports'!AI$5-$D$26)*($D22-$D$26))+0.035,0.17)</f>
        <v>3.0625000000000003E-2</v>
      </c>
      <c r="M22" s="237">
        <f>IF((('Combustion Reports'!AJ$7-0.035)/('Combustion Reports'!AJ$5-$D$26)*($D22-$D$26)+0.035)&lt;0.17,(('Combustion Reports'!AJ$7-0.035)/('Combustion Reports'!AJ$5-$D$26)*($D22-$D$26))+0.035,0.17)</f>
        <v>3.0625000000000003E-2</v>
      </c>
      <c r="N22" s="209">
        <f>IF((('Combustion Reports'!AK$7-0.035)/('Combustion Reports'!AK$5-$D$26)*($D22-$D$26)+0.035)&lt;0.17,(('Combustion Reports'!AK$7-0.035)/('Combustion Reports'!AK$5-$D$26)*($D22-$D$26))+0.035,0.17)</f>
        <v>3.0625000000000003E-2</v>
      </c>
      <c r="P22" s="236">
        <v>70</v>
      </c>
      <c r="Q22" s="545">
        <v>538</v>
      </c>
      <c r="R22" s="538">
        <v>105</v>
      </c>
      <c r="S22" s="201">
        <f>IF(('Combustion Reports'!AB$13-0.035)/('Combustion Reports'!AB$11-$R$26)*($R22-$R$26)+0.035&lt;0.17,('Combustion Reports'!AB$13-0.035)/('Combustion Reports'!AB$11-$R$26)*($R22-$R$26)+0.035,0.17)</f>
        <v>3.0625000000000003E-2</v>
      </c>
      <c r="T22" s="237">
        <f>IF(('Combustion Reports'!AC$13-0.035)/('Combustion Reports'!AC$11-$R$26)*($R22-$R$26)+0.035&lt;0.17,('Combustion Reports'!AC$13-0.035)/('Combustion Reports'!AC$11-$R$26)*($R22-$R$26)+0.035,0.17)</f>
        <v>3.0625000000000003E-2</v>
      </c>
      <c r="U22" s="201">
        <f>IF(('Combustion Reports'!AD$13-0.035)/('Combustion Reports'!AD$11-$R$26)*($R22-$R$26)+0.035&lt;0.17,('Combustion Reports'!AD$13-0.035)/('Combustion Reports'!AD$11-$R$26)*($R22-$R$26)+0.035,0.17)</f>
        <v>3.0625000000000003E-2</v>
      </c>
      <c r="V22" s="237">
        <f>IF(('Combustion Reports'!AE$13-0.035)/('Combustion Reports'!AE$11-$R$26)*($R22-$R$26)+0.035&lt;0.17,('Combustion Reports'!AE$13-0.035)/('Combustion Reports'!AE$11-$R$26)*($R22-$R$26)+0.035,0.17)</f>
        <v>3.0625000000000003E-2</v>
      </c>
      <c r="W22" s="201">
        <f>IF(('Combustion Reports'!AF$13-0.035)/('Combustion Reports'!AF$11-$R$26)*($R22-$R$26)+0.035&lt;0.17,('Combustion Reports'!AF$13-0.035)/('Combustion Reports'!AF$11-$R$26)*($R22-$R$26)+0.035,0.17)</f>
        <v>3.0625000000000003E-2</v>
      </c>
      <c r="X22" s="237">
        <f>IF(('Combustion Reports'!AG$13-0.035)/('Combustion Reports'!AG$11-$R$26)*($R22-$R$26)+0.035&lt;0.17,('Combustion Reports'!AG$13-0.035)/('Combustion Reports'!AG$11-$R$26)*($R22-$R$26)+0.035,0.17)</f>
        <v>3.0625000000000003E-2</v>
      </c>
      <c r="Y22" s="201">
        <f>IF(('Combustion Reports'!AH$13-0.035)/('Combustion Reports'!AH$11-$R$26)*($R22-$R$26)+0.035&lt;0.17,('Combustion Reports'!AH$13-0.035)/('Combustion Reports'!AH$11-$R$26)*($R22-$R$26)+0.035,0.17)</f>
        <v>3.0625000000000003E-2</v>
      </c>
      <c r="Z22" s="237">
        <f>IF(('Combustion Reports'!AI$13-0.035)/('Combustion Reports'!AI$11-$R$26)*($R22-$R$26)+0.035&lt;0.17,('Combustion Reports'!AI$13-0.035)/('Combustion Reports'!AI$11-$R$26)*($R22-$R$26)+0.035,0.17)</f>
        <v>3.0625000000000003E-2</v>
      </c>
      <c r="AA22" s="237">
        <f>IF(('Combustion Reports'!AJ$13-0.035)/('Combustion Reports'!AJ$11-$R$26)*($R22-$R$26)+0.035&lt;0.17,('Combustion Reports'!AJ$13-0.035)/('Combustion Reports'!AJ$11-$R$26)*($R22-$R$26)+0.035,0.17)</f>
        <v>3.0625000000000003E-2</v>
      </c>
      <c r="AB22" s="209">
        <f>IF(('Combustion Reports'!AK$13-0.035)/('Combustion Reports'!AK$11-$R$26)*($R22-$R$26)+0.035&lt;0.17,('Combustion Reports'!AK$13-0.035)/('Combustion Reports'!AK$11-$R$26)*($R22-$R$26)+0.035,0.17)</f>
        <v>3.0625000000000003E-2</v>
      </c>
      <c r="AD22" s="236">
        <v>70</v>
      </c>
      <c r="AE22" s="545">
        <v>538</v>
      </c>
      <c r="AF22" s="538">
        <v>105</v>
      </c>
      <c r="AG22" s="201">
        <f>IF(('Combustion Reports'!AB$19-0.035)/('Combustion Reports'!AB$17-$AF$26)*($AF22-$AF$26)+0.035&lt;0.17,('Combustion Reports'!AB$19-0.035)/('Combustion Reports'!AB$17-$AF$26)*($AF22-$AF$26)+0.035,0.17)</f>
        <v>3.0625000000000003E-2</v>
      </c>
      <c r="AH22" s="237">
        <f>IF(('Combustion Reports'!AC$19-0.035)/('Combustion Reports'!AC$17-$AF$26)*($AF22-$AF$26)+0.035&lt;0.17,('Combustion Reports'!AC$19-0.035)/('Combustion Reports'!AC$17-$AF$26)*($AF22-$AF$26)+0.035,0.17)</f>
        <v>3.0625000000000003E-2</v>
      </c>
      <c r="AI22" s="201">
        <f>IF(('Combustion Reports'!AD$19-0.035)/('Combustion Reports'!AD$17-$AF$26)*($AF22-$AF$26)+0.035&lt;0.17,('Combustion Reports'!AD$19-0.035)/('Combustion Reports'!AD$17-$AF$26)*($AF22-$AF$26)+0.035,0.17)</f>
        <v>3.0625000000000003E-2</v>
      </c>
      <c r="AJ22" s="237">
        <f>IF(('Combustion Reports'!AE$19-0.035)/('Combustion Reports'!AE$17-$AF$26)*($AF22-$AF$26)+0.035&lt;0.17,('Combustion Reports'!AE$19-0.035)/('Combustion Reports'!AE$17-$AF$26)*($AF22-$AF$26)+0.035,0.17)</f>
        <v>3.0625000000000003E-2</v>
      </c>
      <c r="AK22" s="201">
        <f>IF(('Combustion Reports'!AF$19-0.035)/('Combustion Reports'!AF$17-$AF$26)*($AF22-$AF$26)+0.035&lt;0.17,('Combustion Reports'!AF$19-0.035)/('Combustion Reports'!AF$17-$AF$26)*($AF22-$AF$26)+0.035,0.17)</f>
        <v>3.0625000000000003E-2</v>
      </c>
      <c r="AL22" s="237">
        <f>IF(('Combustion Reports'!AG$19-0.035)/('Combustion Reports'!AG$17-$AF$26)*($AF22-$AF$26)+0.035&lt;0.17,('Combustion Reports'!AG$19-0.035)/('Combustion Reports'!AG$17-$AF$26)*($AF22-$AF$26)+0.035,0.17)</f>
        <v>3.0625000000000003E-2</v>
      </c>
      <c r="AM22" s="201">
        <f>IF(('Combustion Reports'!AH$19-0.035)/('Combustion Reports'!AH$17-$AF$26)*($AF22-$AF$26)+0.035&lt;0.17,('Combustion Reports'!AH$19-0.035)/('Combustion Reports'!AH$17-$AF$26)*($AF22-$AF$26)+0.035,0.17)</f>
        <v>3.0625000000000003E-2</v>
      </c>
      <c r="AN22" s="237">
        <f>IF(('Combustion Reports'!AI$19-0.035)/('Combustion Reports'!AI$17-$AF$26)*($AF22-$AF$26)+0.035&lt;0.17,('Combustion Reports'!AI$19-0.035)/('Combustion Reports'!AI$17-$AF$26)*($AF22-$AF$26)+0.035,0.17)</f>
        <v>3.0625000000000003E-2</v>
      </c>
      <c r="AO22" s="237">
        <f>IF(('Combustion Reports'!AJ$19-0.035)/('Combustion Reports'!AJ$17-$AF$26)*($AF22-$AF$26)+0.035&lt;0.17,('Combustion Reports'!AJ$19-0.035)/('Combustion Reports'!AJ$17-$AF$26)*($AF22-$AF$26)+0.035,0.17)</f>
        <v>3.0625000000000003E-2</v>
      </c>
      <c r="AP22" s="209">
        <f>IF(('Combustion Reports'!AK$19-0.035)/('Combustion Reports'!AK$17-$AF$26)*($AF22-$AF$26)+0.035&lt;0.17,('Combustion Reports'!AK$19-0.035)/('Combustion Reports'!AK$17-$AF$26)*($AF22-$AF$26)+0.035,0.17)</f>
        <v>3.0625000000000003E-2</v>
      </c>
      <c r="AR22" s="236">
        <v>70</v>
      </c>
      <c r="AS22" s="545">
        <v>538</v>
      </c>
      <c r="AT22" s="538">
        <v>105</v>
      </c>
      <c r="AU22" s="201">
        <f>IF(('Combustion Reports'!AB$25-0.035)/('Combustion Reports'!AB$23-$AT$26)*($AT22-$AT$26)+0.035&lt;0.17,('Combustion Reports'!AB$25-0.035)/('Combustion Reports'!AB$23-$AT$26)*($AT22-$AT$26)+0.035,0.17)</f>
        <v>3.0625000000000003E-2</v>
      </c>
      <c r="AV22" s="237">
        <f>IF(('Combustion Reports'!AC$25-0.035)/('Combustion Reports'!AC$23-$AT$26)*($AT22-$AT$26)+0.035&lt;0.17,('Combustion Reports'!AC$25-0.035)/('Combustion Reports'!AC$23-$AT$26)*($AT22-$AT$26)+0.035,0.17)</f>
        <v>3.0625000000000003E-2</v>
      </c>
      <c r="AW22" s="201">
        <f>IF(('Combustion Reports'!AD$25-0.035)/('Combustion Reports'!AD$23-$AT$26)*($AT22-$AT$26)+0.035&lt;0.17,('Combustion Reports'!AD$25-0.035)/('Combustion Reports'!AD$23-$AT$26)*($AT22-$AT$26)+0.035,0.17)</f>
        <v>3.0625000000000003E-2</v>
      </c>
      <c r="AX22" s="237">
        <f>IF(('Combustion Reports'!AE$25-0.035)/('Combustion Reports'!AE$23-$AT$26)*($AT22-$AT$26)+0.035&lt;0.17,('Combustion Reports'!AE$25-0.035)/('Combustion Reports'!AE$23-$AT$26)*($AT22-$AT$26)+0.035,0.17)</f>
        <v>3.0625000000000003E-2</v>
      </c>
      <c r="AY22" s="201">
        <f>IF(('Combustion Reports'!AF$25-0.035)/('Combustion Reports'!AF$23-$AT$26)*($AT22-$AT$26)+0.035&lt;0.17,('Combustion Reports'!AF$25-0.035)/('Combustion Reports'!AF$23-$AT$26)*($AT22-$AT$26)+0.035,0.17)</f>
        <v>3.0625000000000003E-2</v>
      </c>
      <c r="AZ22" s="237">
        <f>IF(('Combustion Reports'!AG$25-0.035)/('Combustion Reports'!AG$23-$AT$26)*($AT22-$AT$26)+0.035&lt;0.17,('Combustion Reports'!AG$25-0.035)/('Combustion Reports'!AG$23-$AT$26)*($AT22-$AT$26)+0.035,0.17)</f>
        <v>3.0625000000000003E-2</v>
      </c>
      <c r="BA22" s="201">
        <f>IF(('Combustion Reports'!AH$25-0.035)/('Combustion Reports'!AH$23-$AT$26)*($AT22-$AT$26)+0.035&lt;0.17,('Combustion Reports'!AH$25-0.035)/('Combustion Reports'!AH$23-$AT$26)*($AT22-$AT$26)+0.035,0.17)</f>
        <v>3.0625000000000003E-2</v>
      </c>
      <c r="BB22" s="237">
        <f>IF(('Combustion Reports'!AI$25-0.035)/('Combustion Reports'!AI$23-$AT$26)*($AT22-$AT$26)+0.035&lt;0.17,('Combustion Reports'!AI$25-0.035)/('Combustion Reports'!AI$23-$AT$26)*($AT22-$AT$26)+0.035,0.17)</f>
        <v>3.0625000000000003E-2</v>
      </c>
      <c r="BC22" s="237">
        <f>IF(('Combustion Reports'!AJ$25-0.035)/('Combustion Reports'!AJ$23-$AT$26)*($AT22-$AT$26)+0.035&lt;0.17,('Combustion Reports'!AJ$25-0.035)/('Combustion Reports'!AJ$23-$AT$26)*($AT22-$AT$26)+0.035,0.17)</f>
        <v>3.0625000000000003E-2</v>
      </c>
      <c r="BD22" s="209">
        <f>IF(('Combustion Reports'!AK$25-0.035)/('Combustion Reports'!AK$23-$AT$26)*($AT22-$AT$26)+0.035&lt;0.17,('Combustion Reports'!AK$25-0.035)/('Combustion Reports'!AK$23-$AT$26)*($AT22-$AT$26)+0.035,0.17)</f>
        <v>3.0625000000000003E-2</v>
      </c>
    </row>
    <row r="23" spans="2:56">
      <c r="B23" s="236">
        <v>75</v>
      </c>
      <c r="C23" s="545">
        <v>531</v>
      </c>
      <c r="D23" s="538">
        <v>110</v>
      </c>
      <c r="E23" s="201">
        <f>IF((('Combustion Reports'!AB$7-0.035)/('Combustion Reports'!AB$5-$D$26)*($D23-$D$26)+0.035)&lt;0.17,(('Combustion Reports'!AB$7-0.035)/('Combustion Reports'!AB$5-$D$26)*($D23-$D$26))+0.035,0.17)</f>
        <v>3.2083333333333339E-2</v>
      </c>
      <c r="F23" s="237">
        <f>IF((('Combustion Reports'!AC$7-0.035)/('Combustion Reports'!AC$5-$D$26)*($D23-$D$26)+0.035)&lt;0.17,(('Combustion Reports'!AC$7-0.035)/('Combustion Reports'!AC$5-$D$26)*($D23-$D$26))+0.035,0.17)</f>
        <v>3.2083333333333339E-2</v>
      </c>
      <c r="G23" s="201">
        <f>IF((('Combustion Reports'!AD$7-0.035)/('Combustion Reports'!AD$5-$D$26)*($D23-$D$26)+0.035)&lt;0.17,(('Combustion Reports'!AD$7-0.035)/('Combustion Reports'!AD$5-$D$26)*($D23-$D$26))+0.035,0.17)</f>
        <v>3.2083333333333339E-2</v>
      </c>
      <c r="H23" s="237">
        <f>IF((('Combustion Reports'!AE$7-0.035)/('Combustion Reports'!AE$5-$D$26)*($D23-$D$26)+0.035)&lt;0.17,(('Combustion Reports'!AE$7-0.035)/('Combustion Reports'!AE$5-$D$26)*($D23-$D$26))+0.035,0.17)</f>
        <v>3.2083333333333339E-2</v>
      </c>
      <c r="I23" s="201">
        <f>IF((('Combustion Reports'!AF$7-0.035)/('Combustion Reports'!AF$5-$D$26)*($D23-$D$26)+0.035)&lt;0.17,(('Combustion Reports'!AF$7-0.035)/('Combustion Reports'!AF$5-$D$26)*($D23-$D$26))+0.035,0.17)</f>
        <v>3.2083333333333339E-2</v>
      </c>
      <c r="J23" s="237">
        <f>IF((('Combustion Reports'!AG$7-0.035)/('Combustion Reports'!AG$5-$D$26)*($D23-$D$26)+0.035)&lt;0.17,(('Combustion Reports'!AG$7-0.035)/('Combustion Reports'!AG$5-$D$26)*($D23-$D$26))+0.035,0.17)</f>
        <v>3.2083333333333339E-2</v>
      </c>
      <c r="K23" s="201">
        <f>IF((('Combustion Reports'!AH$7-0.035)/('Combustion Reports'!AH$5-$D$26)*($D23-$D$26)+0.035)&lt;0.17,(('Combustion Reports'!AH$7-0.035)/('Combustion Reports'!AH$5-$D$26)*($D23-$D$26))+0.035,0.17)</f>
        <v>3.2083333333333339E-2</v>
      </c>
      <c r="L23" s="237">
        <f>IF((('Combustion Reports'!AI$7-0.035)/('Combustion Reports'!AI$5-$D$26)*($D23-$D$26)+0.035)&lt;0.17,(('Combustion Reports'!AI$7-0.035)/('Combustion Reports'!AI$5-$D$26)*($D23-$D$26))+0.035,0.17)</f>
        <v>3.2083333333333339E-2</v>
      </c>
      <c r="M23" s="237">
        <f>IF((('Combustion Reports'!AJ$7-0.035)/('Combustion Reports'!AJ$5-$D$26)*($D23-$D$26)+0.035)&lt;0.17,(('Combustion Reports'!AJ$7-0.035)/('Combustion Reports'!AJ$5-$D$26)*($D23-$D$26))+0.035,0.17)</f>
        <v>3.2083333333333339E-2</v>
      </c>
      <c r="N23" s="209">
        <f>IF((('Combustion Reports'!AK$7-0.035)/('Combustion Reports'!AK$5-$D$26)*($D23-$D$26)+0.035)&lt;0.17,(('Combustion Reports'!AK$7-0.035)/('Combustion Reports'!AK$5-$D$26)*($D23-$D$26))+0.035,0.17)</f>
        <v>3.2083333333333339E-2</v>
      </c>
      <c r="P23" s="236">
        <v>75</v>
      </c>
      <c r="Q23" s="545">
        <v>531</v>
      </c>
      <c r="R23" s="538">
        <v>110</v>
      </c>
      <c r="S23" s="201">
        <f>IF(('Combustion Reports'!AB$13-0.035)/('Combustion Reports'!AB$11-$R$26)*($R23-$R$26)+0.035&lt;0.17,('Combustion Reports'!AB$13-0.035)/('Combustion Reports'!AB$11-$R$26)*($R23-$R$26)+0.035,0.17)</f>
        <v>3.2083333333333339E-2</v>
      </c>
      <c r="T23" s="237">
        <f>IF(('Combustion Reports'!AC$13-0.035)/('Combustion Reports'!AC$11-$R$26)*($R23-$R$26)+0.035&lt;0.17,('Combustion Reports'!AC$13-0.035)/('Combustion Reports'!AC$11-$R$26)*($R23-$R$26)+0.035,0.17)</f>
        <v>3.2083333333333339E-2</v>
      </c>
      <c r="U23" s="201">
        <f>IF(('Combustion Reports'!AD$13-0.035)/('Combustion Reports'!AD$11-$R$26)*($R23-$R$26)+0.035&lt;0.17,('Combustion Reports'!AD$13-0.035)/('Combustion Reports'!AD$11-$R$26)*($R23-$R$26)+0.035,0.17)</f>
        <v>3.2083333333333339E-2</v>
      </c>
      <c r="V23" s="237">
        <f>IF(('Combustion Reports'!AE$13-0.035)/('Combustion Reports'!AE$11-$R$26)*($R23-$R$26)+0.035&lt;0.17,('Combustion Reports'!AE$13-0.035)/('Combustion Reports'!AE$11-$R$26)*($R23-$R$26)+0.035,0.17)</f>
        <v>3.2083333333333339E-2</v>
      </c>
      <c r="W23" s="201">
        <f>IF(('Combustion Reports'!AF$13-0.035)/('Combustion Reports'!AF$11-$R$26)*($R23-$R$26)+0.035&lt;0.17,('Combustion Reports'!AF$13-0.035)/('Combustion Reports'!AF$11-$R$26)*($R23-$R$26)+0.035,0.17)</f>
        <v>3.2083333333333339E-2</v>
      </c>
      <c r="X23" s="237">
        <f>IF(('Combustion Reports'!AG$13-0.035)/('Combustion Reports'!AG$11-$R$26)*($R23-$R$26)+0.035&lt;0.17,('Combustion Reports'!AG$13-0.035)/('Combustion Reports'!AG$11-$R$26)*($R23-$R$26)+0.035,0.17)</f>
        <v>3.2083333333333339E-2</v>
      </c>
      <c r="Y23" s="201">
        <f>IF(('Combustion Reports'!AH$13-0.035)/('Combustion Reports'!AH$11-$R$26)*($R23-$R$26)+0.035&lt;0.17,('Combustion Reports'!AH$13-0.035)/('Combustion Reports'!AH$11-$R$26)*($R23-$R$26)+0.035,0.17)</f>
        <v>3.2083333333333339E-2</v>
      </c>
      <c r="Z23" s="237">
        <f>IF(('Combustion Reports'!AI$13-0.035)/('Combustion Reports'!AI$11-$R$26)*($R23-$R$26)+0.035&lt;0.17,('Combustion Reports'!AI$13-0.035)/('Combustion Reports'!AI$11-$R$26)*($R23-$R$26)+0.035,0.17)</f>
        <v>3.2083333333333339E-2</v>
      </c>
      <c r="AA23" s="237">
        <f>IF(('Combustion Reports'!AJ$13-0.035)/('Combustion Reports'!AJ$11-$R$26)*($R23-$R$26)+0.035&lt;0.17,('Combustion Reports'!AJ$13-0.035)/('Combustion Reports'!AJ$11-$R$26)*($R23-$R$26)+0.035,0.17)</f>
        <v>3.2083333333333339E-2</v>
      </c>
      <c r="AB23" s="209">
        <f>IF(('Combustion Reports'!AK$13-0.035)/('Combustion Reports'!AK$11-$R$26)*($R23-$R$26)+0.035&lt;0.17,('Combustion Reports'!AK$13-0.035)/('Combustion Reports'!AK$11-$R$26)*($R23-$R$26)+0.035,0.17)</f>
        <v>3.2083333333333339E-2</v>
      </c>
      <c r="AD23" s="236">
        <v>75</v>
      </c>
      <c r="AE23" s="545">
        <v>531</v>
      </c>
      <c r="AF23" s="538">
        <v>110</v>
      </c>
      <c r="AG23" s="201">
        <f>IF(('Combustion Reports'!AB$19-0.035)/('Combustion Reports'!AB$17-$AF$26)*($AF23-$AF$26)+0.035&lt;0.17,('Combustion Reports'!AB$19-0.035)/('Combustion Reports'!AB$17-$AF$26)*($AF23-$AF$26)+0.035,0.17)</f>
        <v>3.2083333333333339E-2</v>
      </c>
      <c r="AH23" s="237">
        <f>IF(('Combustion Reports'!AC$19-0.035)/('Combustion Reports'!AC$17-$AF$26)*($AF23-$AF$26)+0.035&lt;0.17,('Combustion Reports'!AC$19-0.035)/('Combustion Reports'!AC$17-$AF$26)*($AF23-$AF$26)+0.035,0.17)</f>
        <v>3.2083333333333339E-2</v>
      </c>
      <c r="AI23" s="201">
        <f>IF(('Combustion Reports'!AD$19-0.035)/('Combustion Reports'!AD$17-$AF$26)*($AF23-$AF$26)+0.035&lt;0.17,('Combustion Reports'!AD$19-0.035)/('Combustion Reports'!AD$17-$AF$26)*($AF23-$AF$26)+0.035,0.17)</f>
        <v>3.2083333333333339E-2</v>
      </c>
      <c r="AJ23" s="237">
        <f>IF(('Combustion Reports'!AE$19-0.035)/('Combustion Reports'!AE$17-$AF$26)*($AF23-$AF$26)+0.035&lt;0.17,('Combustion Reports'!AE$19-0.035)/('Combustion Reports'!AE$17-$AF$26)*($AF23-$AF$26)+0.035,0.17)</f>
        <v>3.2083333333333339E-2</v>
      </c>
      <c r="AK23" s="201">
        <f>IF(('Combustion Reports'!AF$19-0.035)/('Combustion Reports'!AF$17-$AF$26)*($AF23-$AF$26)+0.035&lt;0.17,('Combustion Reports'!AF$19-0.035)/('Combustion Reports'!AF$17-$AF$26)*($AF23-$AF$26)+0.035,0.17)</f>
        <v>3.2083333333333339E-2</v>
      </c>
      <c r="AL23" s="237">
        <f>IF(('Combustion Reports'!AG$19-0.035)/('Combustion Reports'!AG$17-$AF$26)*($AF23-$AF$26)+0.035&lt;0.17,('Combustion Reports'!AG$19-0.035)/('Combustion Reports'!AG$17-$AF$26)*($AF23-$AF$26)+0.035,0.17)</f>
        <v>3.2083333333333339E-2</v>
      </c>
      <c r="AM23" s="201">
        <f>IF(('Combustion Reports'!AH$19-0.035)/('Combustion Reports'!AH$17-$AF$26)*($AF23-$AF$26)+0.035&lt;0.17,('Combustion Reports'!AH$19-0.035)/('Combustion Reports'!AH$17-$AF$26)*($AF23-$AF$26)+0.035,0.17)</f>
        <v>3.2083333333333339E-2</v>
      </c>
      <c r="AN23" s="237">
        <f>IF(('Combustion Reports'!AI$19-0.035)/('Combustion Reports'!AI$17-$AF$26)*($AF23-$AF$26)+0.035&lt;0.17,('Combustion Reports'!AI$19-0.035)/('Combustion Reports'!AI$17-$AF$26)*($AF23-$AF$26)+0.035,0.17)</f>
        <v>3.2083333333333339E-2</v>
      </c>
      <c r="AO23" s="237">
        <f>IF(('Combustion Reports'!AJ$19-0.035)/('Combustion Reports'!AJ$17-$AF$26)*($AF23-$AF$26)+0.035&lt;0.17,('Combustion Reports'!AJ$19-0.035)/('Combustion Reports'!AJ$17-$AF$26)*($AF23-$AF$26)+0.035,0.17)</f>
        <v>3.2083333333333339E-2</v>
      </c>
      <c r="AP23" s="209">
        <f>IF(('Combustion Reports'!AK$19-0.035)/('Combustion Reports'!AK$17-$AF$26)*($AF23-$AF$26)+0.035&lt;0.17,('Combustion Reports'!AK$19-0.035)/('Combustion Reports'!AK$17-$AF$26)*($AF23-$AF$26)+0.035,0.17)</f>
        <v>3.2083333333333339E-2</v>
      </c>
      <c r="AR23" s="236">
        <v>75</v>
      </c>
      <c r="AS23" s="545">
        <v>531</v>
      </c>
      <c r="AT23" s="538">
        <v>110</v>
      </c>
      <c r="AU23" s="201">
        <f>IF(('Combustion Reports'!AB$25-0.035)/('Combustion Reports'!AB$23-$AT$26)*($AT23-$AT$26)+0.035&lt;0.17,('Combustion Reports'!AB$25-0.035)/('Combustion Reports'!AB$23-$AT$26)*($AT23-$AT$26)+0.035,0.17)</f>
        <v>3.2083333333333339E-2</v>
      </c>
      <c r="AV23" s="237">
        <f>IF(('Combustion Reports'!AC$25-0.035)/('Combustion Reports'!AC$23-$AT$26)*($AT23-$AT$26)+0.035&lt;0.17,('Combustion Reports'!AC$25-0.035)/('Combustion Reports'!AC$23-$AT$26)*($AT23-$AT$26)+0.035,0.17)</f>
        <v>3.2083333333333339E-2</v>
      </c>
      <c r="AW23" s="201">
        <f>IF(('Combustion Reports'!AD$25-0.035)/('Combustion Reports'!AD$23-$AT$26)*($AT23-$AT$26)+0.035&lt;0.17,('Combustion Reports'!AD$25-0.035)/('Combustion Reports'!AD$23-$AT$26)*($AT23-$AT$26)+0.035,0.17)</f>
        <v>3.2083333333333339E-2</v>
      </c>
      <c r="AX23" s="237">
        <f>IF(('Combustion Reports'!AE$25-0.035)/('Combustion Reports'!AE$23-$AT$26)*($AT23-$AT$26)+0.035&lt;0.17,('Combustion Reports'!AE$25-0.035)/('Combustion Reports'!AE$23-$AT$26)*($AT23-$AT$26)+0.035,0.17)</f>
        <v>3.2083333333333339E-2</v>
      </c>
      <c r="AY23" s="201">
        <f>IF(('Combustion Reports'!AF$25-0.035)/('Combustion Reports'!AF$23-$AT$26)*($AT23-$AT$26)+0.035&lt;0.17,('Combustion Reports'!AF$25-0.035)/('Combustion Reports'!AF$23-$AT$26)*($AT23-$AT$26)+0.035,0.17)</f>
        <v>3.2083333333333339E-2</v>
      </c>
      <c r="AZ23" s="237">
        <f>IF(('Combustion Reports'!AG$25-0.035)/('Combustion Reports'!AG$23-$AT$26)*($AT23-$AT$26)+0.035&lt;0.17,('Combustion Reports'!AG$25-0.035)/('Combustion Reports'!AG$23-$AT$26)*($AT23-$AT$26)+0.035,0.17)</f>
        <v>3.2083333333333339E-2</v>
      </c>
      <c r="BA23" s="201">
        <f>IF(('Combustion Reports'!AH$25-0.035)/('Combustion Reports'!AH$23-$AT$26)*($AT23-$AT$26)+0.035&lt;0.17,('Combustion Reports'!AH$25-0.035)/('Combustion Reports'!AH$23-$AT$26)*($AT23-$AT$26)+0.035,0.17)</f>
        <v>3.2083333333333339E-2</v>
      </c>
      <c r="BB23" s="237">
        <f>IF(('Combustion Reports'!AI$25-0.035)/('Combustion Reports'!AI$23-$AT$26)*($AT23-$AT$26)+0.035&lt;0.17,('Combustion Reports'!AI$25-0.035)/('Combustion Reports'!AI$23-$AT$26)*($AT23-$AT$26)+0.035,0.17)</f>
        <v>3.2083333333333339E-2</v>
      </c>
      <c r="BC23" s="237">
        <f>IF(('Combustion Reports'!AJ$25-0.035)/('Combustion Reports'!AJ$23-$AT$26)*($AT23-$AT$26)+0.035&lt;0.17,('Combustion Reports'!AJ$25-0.035)/('Combustion Reports'!AJ$23-$AT$26)*($AT23-$AT$26)+0.035,0.17)</f>
        <v>3.2083333333333339E-2</v>
      </c>
      <c r="BD23" s="209">
        <f>IF(('Combustion Reports'!AK$25-0.035)/('Combustion Reports'!AK$23-$AT$26)*($AT23-$AT$26)+0.035&lt;0.17,('Combustion Reports'!AK$25-0.035)/('Combustion Reports'!AK$23-$AT$26)*($AT23-$AT$26)+0.035,0.17)</f>
        <v>3.2083333333333339E-2</v>
      </c>
    </row>
    <row r="24" spans="2:56">
      <c r="B24" s="236">
        <v>80</v>
      </c>
      <c r="C24" s="545">
        <v>428</v>
      </c>
      <c r="D24" s="538">
        <v>115</v>
      </c>
      <c r="E24" s="201">
        <f>IF((('Combustion Reports'!AB$7-0.035)/('Combustion Reports'!AB$5-$D$26)*($D24-$D$26)+0.035)&lt;0.17,(('Combustion Reports'!AB$7-0.035)/('Combustion Reports'!AB$5-$D$26)*($D24-$D$26))+0.035,0.17)</f>
        <v>3.3541666666666671E-2</v>
      </c>
      <c r="F24" s="237">
        <f>IF((('Combustion Reports'!AC$7-0.035)/('Combustion Reports'!AC$5-$D$26)*($D24-$D$26)+0.035)&lt;0.17,(('Combustion Reports'!AC$7-0.035)/('Combustion Reports'!AC$5-$D$26)*($D24-$D$26))+0.035,0.17)</f>
        <v>3.3541666666666671E-2</v>
      </c>
      <c r="G24" s="201">
        <f>IF((('Combustion Reports'!AD$7-0.035)/('Combustion Reports'!AD$5-$D$26)*($D24-$D$26)+0.035)&lt;0.17,(('Combustion Reports'!AD$7-0.035)/('Combustion Reports'!AD$5-$D$26)*($D24-$D$26))+0.035,0.17)</f>
        <v>3.3541666666666671E-2</v>
      </c>
      <c r="H24" s="237">
        <f>IF((('Combustion Reports'!AE$7-0.035)/('Combustion Reports'!AE$5-$D$26)*($D24-$D$26)+0.035)&lt;0.17,(('Combustion Reports'!AE$7-0.035)/('Combustion Reports'!AE$5-$D$26)*($D24-$D$26))+0.035,0.17)</f>
        <v>3.3541666666666671E-2</v>
      </c>
      <c r="I24" s="201">
        <f>IF((('Combustion Reports'!AF$7-0.035)/('Combustion Reports'!AF$5-$D$26)*($D24-$D$26)+0.035)&lt;0.17,(('Combustion Reports'!AF$7-0.035)/('Combustion Reports'!AF$5-$D$26)*($D24-$D$26))+0.035,0.17)</f>
        <v>3.3541666666666671E-2</v>
      </c>
      <c r="J24" s="237">
        <f>IF((('Combustion Reports'!AG$7-0.035)/('Combustion Reports'!AG$5-$D$26)*($D24-$D$26)+0.035)&lt;0.17,(('Combustion Reports'!AG$7-0.035)/('Combustion Reports'!AG$5-$D$26)*($D24-$D$26))+0.035,0.17)</f>
        <v>3.3541666666666671E-2</v>
      </c>
      <c r="K24" s="201">
        <f>IF((('Combustion Reports'!AH$7-0.035)/('Combustion Reports'!AH$5-$D$26)*($D24-$D$26)+0.035)&lt;0.17,(('Combustion Reports'!AH$7-0.035)/('Combustion Reports'!AH$5-$D$26)*($D24-$D$26))+0.035,0.17)</f>
        <v>3.3541666666666671E-2</v>
      </c>
      <c r="L24" s="237">
        <f>IF((('Combustion Reports'!AI$7-0.035)/('Combustion Reports'!AI$5-$D$26)*($D24-$D$26)+0.035)&lt;0.17,(('Combustion Reports'!AI$7-0.035)/('Combustion Reports'!AI$5-$D$26)*($D24-$D$26))+0.035,0.17)</f>
        <v>3.3541666666666671E-2</v>
      </c>
      <c r="M24" s="237">
        <f>IF((('Combustion Reports'!AJ$7-0.035)/('Combustion Reports'!AJ$5-$D$26)*($D24-$D$26)+0.035)&lt;0.17,(('Combustion Reports'!AJ$7-0.035)/('Combustion Reports'!AJ$5-$D$26)*($D24-$D$26))+0.035,0.17)</f>
        <v>3.3541666666666671E-2</v>
      </c>
      <c r="N24" s="209">
        <f>IF((('Combustion Reports'!AK$7-0.035)/('Combustion Reports'!AK$5-$D$26)*($D24-$D$26)+0.035)&lt;0.17,(('Combustion Reports'!AK$7-0.035)/('Combustion Reports'!AK$5-$D$26)*($D24-$D$26))+0.035,0.17)</f>
        <v>3.3541666666666671E-2</v>
      </c>
      <c r="P24" s="236">
        <v>80</v>
      </c>
      <c r="Q24" s="545">
        <v>428</v>
      </c>
      <c r="R24" s="538">
        <v>115</v>
      </c>
      <c r="S24" s="201">
        <f>IF(('Combustion Reports'!AB$13-0.035)/('Combustion Reports'!AB$11-$R$26)*($R24-$R$26)+0.035&lt;0.17,('Combustion Reports'!AB$13-0.035)/('Combustion Reports'!AB$11-$R$26)*($R24-$R$26)+0.035,0.17)</f>
        <v>3.3541666666666671E-2</v>
      </c>
      <c r="T24" s="237">
        <f>IF(('Combustion Reports'!AC$13-0.035)/('Combustion Reports'!AC$11-$R$26)*($R24-$R$26)+0.035&lt;0.17,('Combustion Reports'!AC$13-0.035)/('Combustion Reports'!AC$11-$R$26)*($R24-$R$26)+0.035,0.17)</f>
        <v>3.3541666666666671E-2</v>
      </c>
      <c r="U24" s="201">
        <f>IF(('Combustion Reports'!AD$13-0.035)/('Combustion Reports'!AD$11-$R$26)*($R24-$R$26)+0.035&lt;0.17,('Combustion Reports'!AD$13-0.035)/('Combustion Reports'!AD$11-$R$26)*($R24-$R$26)+0.035,0.17)</f>
        <v>3.3541666666666671E-2</v>
      </c>
      <c r="V24" s="237">
        <f>IF(('Combustion Reports'!AE$13-0.035)/('Combustion Reports'!AE$11-$R$26)*($R24-$R$26)+0.035&lt;0.17,('Combustion Reports'!AE$13-0.035)/('Combustion Reports'!AE$11-$R$26)*($R24-$R$26)+0.035,0.17)</f>
        <v>3.3541666666666671E-2</v>
      </c>
      <c r="W24" s="201">
        <f>IF(('Combustion Reports'!AF$13-0.035)/('Combustion Reports'!AF$11-$R$26)*($R24-$R$26)+0.035&lt;0.17,('Combustion Reports'!AF$13-0.035)/('Combustion Reports'!AF$11-$R$26)*($R24-$R$26)+0.035,0.17)</f>
        <v>3.3541666666666671E-2</v>
      </c>
      <c r="X24" s="237">
        <f>IF(('Combustion Reports'!AG$13-0.035)/('Combustion Reports'!AG$11-$R$26)*($R24-$R$26)+0.035&lt;0.17,('Combustion Reports'!AG$13-0.035)/('Combustion Reports'!AG$11-$R$26)*($R24-$R$26)+0.035,0.17)</f>
        <v>3.3541666666666671E-2</v>
      </c>
      <c r="Y24" s="201">
        <f>IF(('Combustion Reports'!AH$13-0.035)/('Combustion Reports'!AH$11-$R$26)*($R24-$R$26)+0.035&lt;0.17,('Combustion Reports'!AH$13-0.035)/('Combustion Reports'!AH$11-$R$26)*($R24-$R$26)+0.035,0.17)</f>
        <v>3.3541666666666671E-2</v>
      </c>
      <c r="Z24" s="237">
        <f>IF(('Combustion Reports'!AI$13-0.035)/('Combustion Reports'!AI$11-$R$26)*($R24-$R$26)+0.035&lt;0.17,('Combustion Reports'!AI$13-0.035)/('Combustion Reports'!AI$11-$R$26)*($R24-$R$26)+0.035,0.17)</f>
        <v>3.3541666666666671E-2</v>
      </c>
      <c r="AA24" s="237">
        <f>IF(('Combustion Reports'!AJ$13-0.035)/('Combustion Reports'!AJ$11-$R$26)*($R24-$R$26)+0.035&lt;0.17,('Combustion Reports'!AJ$13-0.035)/('Combustion Reports'!AJ$11-$R$26)*($R24-$R$26)+0.035,0.17)</f>
        <v>3.3541666666666671E-2</v>
      </c>
      <c r="AB24" s="209">
        <f>IF(('Combustion Reports'!AK$13-0.035)/('Combustion Reports'!AK$11-$R$26)*($R24-$R$26)+0.035&lt;0.17,('Combustion Reports'!AK$13-0.035)/('Combustion Reports'!AK$11-$R$26)*($R24-$R$26)+0.035,0.17)</f>
        <v>3.3541666666666671E-2</v>
      </c>
      <c r="AD24" s="236">
        <v>80</v>
      </c>
      <c r="AE24" s="545">
        <v>428</v>
      </c>
      <c r="AF24" s="538">
        <v>115</v>
      </c>
      <c r="AG24" s="201">
        <f>IF(('Combustion Reports'!AB$19-0.035)/('Combustion Reports'!AB$17-$AF$26)*($AF24-$AF$26)+0.035&lt;0.17,('Combustion Reports'!AB$19-0.035)/('Combustion Reports'!AB$17-$AF$26)*($AF24-$AF$26)+0.035,0.17)</f>
        <v>3.3541666666666671E-2</v>
      </c>
      <c r="AH24" s="237">
        <f>IF(('Combustion Reports'!AC$19-0.035)/('Combustion Reports'!AC$17-$AF$26)*($AF24-$AF$26)+0.035&lt;0.17,('Combustion Reports'!AC$19-0.035)/('Combustion Reports'!AC$17-$AF$26)*($AF24-$AF$26)+0.035,0.17)</f>
        <v>3.3541666666666671E-2</v>
      </c>
      <c r="AI24" s="201">
        <f>IF(('Combustion Reports'!AD$19-0.035)/('Combustion Reports'!AD$17-$AF$26)*($AF24-$AF$26)+0.035&lt;0.17,('Combustion Reports'!AD$19-0.035)/('Combustion Reports'!AD$17-$AF$26)*($AF24-$AF$26)+0.035,0.17)</f>
        <v>3.3541666666666671E-2</v>
      </c>
      <c r="AJ24" s="237">
        <f>IF(('Combustion Reports'!AE$19-0.035)/('Combustion Reports'!AE$17-$AF$26)*($AF24-$AF$26)+0.035&lt;0.17,('Combustion Reports'!AE$19-0.035)/('Combustion Reports'!AE$17-$AF$26)*($AF24-$AF$26)+0.035,0.17)</f>
        <v>3.3541666666666671E-2</v>
      </c>
      <c r="AK24" s="201">
        <f>IF(('Combustion Reports'!AF$19-0.035)/('Combustion Reports'!AF$17-$AF$26)*($AF24-$AF$26)+0.035&lt;0.17,('Combustion Reports'!AF$19-0.035)/('Combustion Reports'!AF$17-$AF$26)*($AF24-$AF$26)+0.035,0.17)</f>
        <v>3.3541666666666671E-2</v>
      </c>
      <c r="AL24" s="237">
        <f>IF(('Combustion Reports'!AG$19-0.035)/('Combustion Reports'!AG$17-$AF$26)*($AF24-$AF$26)+0.035&lt;0.17,('Combustion Reports'!AG$19-0.035)/('Combustion Reports'!AG$17-$AF$26)*($AF24-$AF$26)+0.035,0.17)</f>
        <v>3.3541666666666671E-2</v>
      </c>
      <c r="AM24" s="201">
        <f>IF(('Combustion Reports'!AH$19-0.035)/('Combustion Reports'!AH$17-$AF$26)*($AF24-$AF$26)+0.035&lt;0.17,('Combustion Reports'!AH$19-0.035)/('Combustion Reports'!AH$17-$AF$26)*($AF24-$AF$26)+0.035,0.17)</f>
        <v>3.3541666666666671E-2</v>
      </c>
      <c r="AN24" s="237">
        <f>IF(('Combustion Reports'!AI$19-0.035)/('Combustion Reports'!AI$17-$AF$26)*($AF24-$AF$26)+0.035&lt;0.17,('Combustion Reports'!AI$19-0.035)/('Combustion Reports'!AI$17-$AF$26)*($AF24-$AF$26)+0.035,0.17)</f>
        <v>3.3541666666666671E-2</v>
      </c>
      <c r="AO24" s="237">
        <f>IF(('Combustion Reports'!AJ$19-0.035)/('Combustion Reports'!AJ$17-$AF$26)*($AF24-$AF$26)+0.035&lt;0.17,('Combustion Reports'!AJ$19-0.035)/('Combustion Reports'!AJ$17-$AF$26)*($AF24-$AF$26)+0.035,0.17)</f>
        <v>3.3541666666666671E-2</v>
      </c>
      <c r="AP24" s="209">
        <f>IF(('Combustion Reports'!AK$19-0.035)/('Combustion Reports'!AK$17-$AF$26)*($AF24-$AF$26)+0.035&lt;0.17,('Combustion Reports'!AK$19-0.035)/('Combustion Reports'!AK$17-$AF$26)*($AF24-$AF$26)+0.035,0.17)</f>
        <v>3.3541666666666671E-2</v>
      </c>
      <c r="AR24" s="236">
        <v>80</v>
      </c>
      <c r="AS24" s="545">
        <v>428</v>
      </c>
      <c r="AT24" s="538">
        <v>115</v>
      </c>
      <c r="AU24" s="201">
        <f>IF(('Combustion Reports'!AB$25-0.035)/('Combustion Reports'!AB$23-$AT$26)*($AT24-$AT$26)+0.035&lt;0.17,('Combustion Reports'!AB$25-0.035)/('Combustion Reports'!AB$23-$AT$26)*($AT24-$AT$26)+0.035,0.17)</f>
        <v>3.3541666666666671E-2</v>
      </c>
      <c r="AV24" s="237">
        <f>IF(('Combustion Reports'!AC$25-0.035)/('Combustion Reports'!AC$23-$AT$26)*($AT24-$AT$26)+0.035&lt;0.17,('Combustion Reports'!AC$25-0.035)/('Combustion Reports'!AC$23-$AT$26)*($AT24-$AT$26)+0.035,0.17)</f>
        <v>3.3541666666666671E-2</v>
      </c>
      <c r="AW24" s="201">
        <f>IF(('Combustion Reports'!AD$25-0.035)/('Combustion Reports'!AD$23-$AT$26)*($AT24-$AT$26)+0.035&lt;0.17,('Combustion Reports'!AD$25-0.035)/('Combustion Reports'!AD$23-$AT$26)*($AT24-$AT$26)+0.035,0.17)</f>
        <v>3.3541666666666671E-2</v>
      </c>
      <c r="AX24" s="237">
        <f>IF(('Combustion Reports'!AE$25-0.035)/('Combustion Reports'!AE$23-$AT$26)*($AT24-$AT$26)+0.035&lt;0.17,('Combustion Reports'!AE$25-0.035)/('Combustion Reports'!AE$23-$AT$26)*($AT24-$AT$26)+0.035,0.17)</f>
        <v>3.3541666666666671E-2</v>
      </c>
      <c r="AY24" s="201">
        <f>IF(('Combustion Reports'!AF$25-0.035)/('Combustion Reports'!AF$23-$AT$26)*($AT24-$AT$26)+0.035&lt;0.17,('Combustion Reports'!AF$25-0.035)/('Combustion Reports'!AF$23-$AT$26)*($AT24-$AT$26)+0.035,0.17)</f>
        <v>3.3541666666666671E-2</v>
      </c>
      <c r="AZ24" s="237">
        <f>IF(('Combustion Reports'!AG$25-0.035)/('Combustion Reports'!AG$23-$AT$26)*($AT24-$AT$26)+0.035&lt;0.17,('Combustion Reports'!AG$25-0.035)/('Combustion Reports'!AG$23-$AT$26)*($AT24-$AT$26)+0.035,0.17)</f>
        <v>3.3541666666666671E-2</v>
      </c>
      <c r="BA24" s="201">
        <f>IF(('Combustion Reports'!AH$25-0.035)/('Combustion Reports'!AH$23-$AT$26)*($AT24-$AT$26)+0.035&lt;0.17,('Combustion Reports'!AH$25-0.035)/('Combustion Reports'!AH$23-$AT$26)*($AT24-$AT$26)+0.035,0.17)</f>
        <v>3.3541666666666671E-2</v>
      </c>
      <c r="BB24" s="237">
        <f>IF(('Combustion Reports'!AI$25-0.035)/('Combustion Reports'!AI$23-$AT$26)*($AT24-$AT$26)+0.035&lt;0.17,('Combustion Reports'!AI$25-0.035)/('Combustion Reports'!AI$23-$AT$26)*($AT24-$AT$26)+0.035,0.17)</f>
        <v>3.3541666666666671E-2</v>
      </c>
      <c r="BC24" s="237">
        <f>IF(('Combustion Reports'!AJ$25-0.035)/('Combustion Reports'!AJ$23-$AT$26)*($AT24-$AT$26)+0.035&lt;0.17,('Combustion Reports'!AJ$25-0.035)/('Combustion Reports'!AJ$23-$AT$26)*($AT24-$AT$26)+0.035,0.17)</f>
        <v>3.3541666666666671E-2</v>
      </c>
      <c r="BD24" s="209">
        <f>IF(('Combustion Reports'!AK$25-0.035)/('Combustion Reports'!AK$23-$AT$26)*($AT24-$AT$26)+0.035&lt;0.17,('Combustion Reports'!AK$25-0.035)/('Combustion Reports'!AK$23-$AT$26)*($AT24-$AT$26)+0.035,0.17)</f>
        <v>3.3541666666666671E-2</v>
      </c>
    </row>
    <row r="25" spans="2:56">
      <c r="B25" s="236">
        <v>85</v>
      </c>
      <c r="C25" s="545">
        <v>160</v>
      </c>
      <c r="D25" s="538">
        <v>120</v>
      </c>
      <c r="E25" s="201">
        <f>IF((('Combustion Reports'!AB$7-0.035)/('Combustion Reports'!AB$5-$D$26)*($D25-$D$26)+0.035)&lt;0.17,(('Combustion Reports'!AB$7-0.035)/('Combustion Reports'!AB$5-$D$26)*($D25-$D$26))+0.035,0.17)</f>
        <v>3.5000000000000003E-2</v>
      </c>
      <c r="F25" s="237">
        <f>IF((('Combustion Reports'!AC$7-0.035)/('Combustion Reports'!AC$5-$D$26)*($D25-$D$26)+0.035)&lt;0.17,(('Combustion Reports'!AC$7-0.035)/('Combustion Reports'!AC$5-$D$26)*($D25-$D$26))+0.035,0.17)</f>
        <v>3.5000000000000003E-2</v>
      </c>
      <c r="G25" s="201">
        <f>IF((('Combustion Reports'!AD$7-0.035)/('Combustion Reports'!AD$5-$D$26)*($D25-$D$26)+0.035)&lt;0.17,(('Combustion Reports'!AD$7-0.035)/('Combustion Reports'!AD$5-$D$26)*($D25-$D$26))+0.035,0.17)</f>
        <v>3.5000000000000003E-2</v>
      </c>
      <c r="H25" s="237">
        <f>IF((('Combustion Reports'!AE$7-0.035)/('Combustion Reports'!AE$5-$D$26)*($D25-$D$26)+0.035)&lt;0.17,(('Combustion Reports'!AE$7-0.035)/('Combustion Reports'!AE$5-$D$26)*($D25-$D$26))+0.035,0.17)</f>
        <v>3.5000000000000003E-2</v>
      </c>
      <c r="I25" s="201">
        <f>IF((('Combustion Reports'!AF$7-0.035)/('Combustion Reports'!AF$5-$D$26)*($D25-$D$26)+0.035)&lt;0.17,(('Combustion Reports'!AF$7-0.035)/('Combustion Reports'!AF$5-$D$26)*($D25-$D$26))+0.035,0.17)</f>
        <v>3.5000000000000003E-2</v>
      </c>
      <c r="J25" s="237">
        <f>IF((('Combustion Reports'!AG$7-0.035)/('Combustion Reports'!AG$5-$D$26)*($D25-$D$26)+0.035)&lt;0.17,(('Combustion Reports'!AG$7-0.035)/('Combustion Reports'!AG$5-$D$26)*($D25-$D$26))+0.035,0.17)</f>
        <v>3.5000000000000003E-2</v>
      </c>
      <c r="K25" s="201">
        <f>IF((('Combustion Reports'!AH$7-0.035)/('Combustion Reports'!AH$5-$D$26)*($D25-$D$26)+0.035)&lt;0.17,(('Combustion Reports'!AH$7-0.035)/('Combustion Reports'!AH$5-$D$26)*($D25-$D$26))+0.035,0.17)</f>
        <v>3.5000000000000003E-2</v>
      </c>
      <c r="L25" s="237">
        <f>IF((('Combustion Reports'!AI$7-0.035)/('Combustion Reports'!AI$5-$D$26)*($D25-$D$26)+0.035)&lt;0.17,(('Combustion Reports'!AI$7-0.035)/('Combustion Reports'!AI$5-$D$26)*($D25-$D$26))+0.035,0.17)</f>
        <v>3.5000000000000003E-2</v>
      </c>
      <c r="M25" s="237">
        <f>IF((('Combustion Reports'!AJ$7-0.035)/('Combustion Reports'!AJ$5-$D$26)*($D25-$D$26)+0.035)&lt;0.17,(('Combustion Reports'!AJ$7-0.035)/('Combustion Reports'!AJ$5-$D$26)*($D25-$D$26))+0.035,0.17)</f>
        <v>3.5000000000000003E-2</v>
      </c>
      <c r="N25" s="209">
        <f>IF((('Combustion Reports'!AK$7-0.035)/('Combustion Reports'!AK$5-$D$26)*($D25-$D$26)+0.035)&lt;0.17,(('Combustion Reports'!AK$7-0.035)/('Combustion Reports'!AK$5-$D$26)*($D25-$D$26))+0.035,0.17)</f>
        <v>3.5000000000000003E-2</v>
      </c>
      <c r="P25" s="236">
        <v>85</v>
      </c>
      <c r="Q25" s="545">
        <v>160</v>
      </c>
      <c r="R25" s="538">
        <v>120</v>
      </c>
      <c r="S25" s="201">
        <f>IF(('Combustion Reports'!AB$13-0.035)/('Combustion Reports'!AB$11-$R$26)*($R25-$R$26)+0.035&lt;0.17,('Combustion Reports'!AB$13-0.035)/('Combustion Reports'!AB$11-$R$26)*($R25-$R$26)+0.035,0.17)</f>
        <v>3.5000000000000003E-2</v>
      </c>
      <c r="T25" s="237">
        <f>IF(('Combustion Reports'!AC$13-0.035)/('Combustion Reports'!AC$11-$R$26)*($R25-$R$26)+0.035&lt;0.17,('Combustion Reports'!AC$13-0.035)/('Combustion Reports'!AC$11-$R$26)*($R25-$R$26)+0.035,0.17)</f>
        <v>3.5000000000000003E-2</v>
      </c>
      <c r="U25" s="201">
        <f>IF(('Combustion Reports'!AD$13-0.035)/('Combustion Reports'!AD$11-$R$26)*($R25-$R$26)+0.035&lt;0.17,('Combustion Reports'!AD$13-0.035)/('Combustion Reports'!AD$11-$R$26)*($R25-$R$26)+0.035,0.17)</f>
        <v>3.5000000000000003E-2</v>
      </c>
      <c r="V25" s="237">
        <f>IF(('Combustion Reports'!AE$13-0.035)/('Combustion Reports'!AE$11-$R$26)*($R25-$R$26)+0.035&lt;0.17,('Combustion Reports'!AE$13-0.035)/('Combustion Reports'!AE$11-$R$26)*($R25-$R$26)+0.035,0.17)</f>
        <v>3.5000000000000003E-2</v>
      </c>
      <c r="W25" s="201">
        <f>IF(('Combustion Reports'!AF$13-0.035)/('Combustion Reports'!AF$11-$R$26)*($R25-$R$26)+0.035&lt;0.17,('Combustion Reports'!AF$13-0.035)/('Combustion Reports'!AF$11-$R$26)*($R25-$R$26)+0.035,0.17)</f>
        <v>3.5000000000000003E-2</v>
      </c>
      <c r="X25" s="237">
        <f>IF(('Combustion Reports'!AG$13-0.035)/('Combustion Reports'!AG$11-$R$26)*($R25-$R$26)+0.035&lt;0.17,('Combustion Reports'!AG$13-0.035)/('Combustion Reports'!AG$11-$R$26)*($R25-$R$26)+0.035,0.17)</f>
        <v>3.5000000000000003E-2</v>
      </c>
      <c r="Y25" s="201">
        <f>IF(('Combustion Reports'!AH$13-0.035)/('Combustion Reports'!AH$11-$R$26)*($R25-$R$26)+0.035&lt;0.17,('Combustion Reports'!AH$13-0.035)/('Combustion Reports'!AH$11-$R$26)*($R25-$R$26)+0.035,0.17)</f>
        <v>3.5000000000000003E-2</v>
      </c>
      <c r="Z25" s="237">
        <f>IF(('Combustion Reports'!AI$13-0.035)/('Combustion Reports'!AI$11-$R$26)*($R25-$R$26)+0.035&lt;0.17,('Combustion Reports'!AI$13-0.035)/('Combustion Reports'!AI$11-$R$26)*($R25-$R$26)+0.035,0.17)</f>
        <v>3.5000000000000003E-2</v>
      </c>
      <c r="AA25" s="237">
        <f>IF(('Combustion Reports'!AJ$13-0.035)/('Combustion Reports'!AJ$11-$R$26)*($R25-$R$26)+0.035&lt;0.17,('Combustion Reports'!AJ$13-0.035)/('Combustion Reports'!AJ$11-$R$26)*($R25-$R$26)+0.035,0.17)</f>
        <v>3.5000000000000003E-2</v>
      </c>
      <c r="AB25" s="209">
        <f>IF(('Combustion Reports'!AK$13-0.035)/('Combustion Reports'!AK$11-$R$26)*($R25-$R$26)+0.035&lt;0.17,('Combustion Reports'!AK$13-0.035)/('Combustion Reports'!AK$11-$R$26)*($R25-$R$26)+0.035,0.17)</f>
        <v>3.5000000000000003E-2</v>
      </c>
      <c r="AD25" s="236">
        <v>85</v>
      </c>
      <c r="AE25" s="545">
        <v>160</v>
      </c>
      <c r="AF25" s="538">
        <v>120</v>
      </c>
      <c r="AG25" s="201">
        <f>IF(('Combustion Reports'!AB$19-0.035)/('Combustion Reports'!AB$17-$AF$26)*($AF25-$AF$26)+0.035&lt;0.17,('Combustion Reports'!AB$19-0.035)/('Combustion Reports'!AB$17-$AF$26)*($AF25-$AF$26)+0.035,0.17)</f>
        <v>3.5000000000000003E-2</v>
      </c>
      <c r="AH25" s="237">
        <f>IF(('Combustion Reports'!AC$19-0.035)/('Combustion Reports'!AC$17-$AF$26)*($AF25-$AF$26)+0.035&lt;0.17,('Combustion Reports'!AC$19-0.035)/('Combustion Reports'!AC$17-$AF$26)*($AF25-$AF$26)+0.035,0.17)</f>
        <v>3.5000000000000003E-2</v>
      </c>
      <c r="AI25" s="201">
        <f>IF(('Combustion Reports'!AD$19-0.035)/('Combustion Reports'!AD$17-$AF$26)*($AF25-$AF$26)+0.035&lt;0.17,('Combustion Reports'!AD$19-0.035)/('Combustion Reports'!AD$17-$AF$26)*($AF25-$AF$26)+0.035,0.17)</f>
        <v>3.5000000000000003E-2</v>
      </c>
      <c r="AJ25" s="237">
        <f>IF(('Combustion Reports'!AE$19-0.035)/('Combustion Reports'!AE$17-$AF$26)*($AF25-$AF$26)+0.035&lt;0.17,('Combustion Reports'!AE$19-0.035)/('Combustion Reports'!AE$17-$AF$26)*($AF25-$AF$26)+0.035,0.17)</f>
        <v>3.5000000000000003E-2</v>
      </c>
      <c r="AK25" s="201">
        <f>IF(('Combustion Reports'!AF$19-0.035)/('Combustion Reports'!AF$17-$AF$26)*($AF25-$AF$26)+0.035&lt;0.17,('Combustion Reports'!AF$19-0.035)/('Combustion Reports'!AF$17-$AF$26)*($AF25-$AF$26)+0.035,0.17)</f>
        <v>3.5000000000000003E-2</v>
      </c>
      <c r="AL25" s="237">
        <f>IF(('Combustion Reports'!AG$19-0.035)/('Combustion Reports'!AG$17-$AF$26)*($AF25-$AF$26)+0.035&lt;0.17,('Combustion Reports'!AG$19-0.035)/('Combustion Reports'!AG$17-$AF$26)*($AF25-$AF$26)+0.035,0.17)</f>
        <v>3.5000000000000003E-2</v>
      </c>
      <c r="AM25" s="201">
        <f>IF(('Combustion Reports'!AH$19-0.035)/('Combustion Reports'!AH$17-$AF$26)*($AF25-$AF$26)+0.035&lt;0.17,('Combustion Reports'!AH$19-0.035)/('Combustion Reports'!AH$17-$AF$26)*($AF25-$AF$26)+0.035,0.17)</f>
        <v>3.5000000000000003E-2</v>
      </c>
      <c r="AN25" s="237">
        <f>IF(('Combustion Reports'!AI$19-0.035)/('Combustion Reports'!AI$17-$AF$26)*($AF25-$AF$26)+0.035&lt;0.17,('Combustion Reports'!AI$19-0.035)/('Combustion Reports'!AI$17-$AF$26)*($AF25-$AF$26)+0.035,0.17)</f>
        <v>3.5000000000000003E-2</v>
      </c>
      <c r="AO25" s="237">
        <f>IF(('Combustion Reports'!AJ$19-0.035)/('Combustion Reports'!AJ$17-$AF$26)*($AF25-$AF$26)+0.035&lt;0.17,('Combustion Reports'!AJ$19-0.035)/('Combustion Reports'!AJ$17-$AF$26)*($AF25-$AF$26)+0.035,0.17)</f>
        <v>3.5000000000000003E-2</v>
      </c>
      <c r="AP25" s="209">
        <f>IF(('Combustion Reports'!AK$19-0.035)/('Combustion Reports'!AK$17-$AF$26)*($AF25-$AF$26)+0.035&lt;0.17,('Combustion Reports'!AK$19-0.035)/('Combustion Reports'!AK$17-$AF$26)*($AF25-$AF$26)+0.035,0.17)</f>
        <v>3.5000000000000003E-2</v>
      </c>
      <c r="AR25" s="236">
        <v>85</v>
      </c>
      <c r="AS25" s="545">
        <v>160</v>
      </c>
      <c r="AT25" s="538">
        <v>120</v>
      </c>
      <c r="AU25" s="201">
        <f>IF(('Combustion Reports'!AB$25-0.035)/('Combustion Reports'!AB$23-$AT$26)*($AT25-$AT$26)+0.035&lt;0.17,('Combustion Reports'!AB$25-0.035)/('Combustion Reports'!AB$23-$AT$26)*($AT25-$AT$26)+0.035,0.17)</f>
        <v>3.5000000000000003E-2</v>
      </c>
      <c r="AV25" s="237">
        <f>IF(('Combustion Reports'!AC$25-0.035)/('Combustion Reports'!AC$23-$AT$26)*($AT25-$AT$26)+0.035&lt;0.17,('Combustion Reports'!AC$25-0.035)/('Combustion Reports'!AC$23-$AT$26)*($AT25-$AT$26)+0.035,0.17)</f>
        <v>3.5000000000000003E-2</v>
      </c>
      <c r="AW25" s="201">
        <f>IF(('Combustion Reports'!AD$25-0.035)/('Combustion Reports'!AD$23-$AT$26)*($AT25-$AT$26)+0.035&lt;0.17,('Combustion Reports'!AD$25-0.035)/('Combustion Reports'!AD$23-$AT$26)*($AT25-$AT$26)+0.035,0.17)</f>
        <v>3.5000000000000003E-2</v>
      </c>
      <c r="AX25" s="237">
        <f>IF(('Combustion Reports'!AE$25-0.035)/('Combustion Reports'!AE$23-$AT$26)*($AT25-$AT$26)+0.035&lt;0.17,('Combustion Reports'!AE$25-0.035)/('Combustion Reports'!AE$23-$AT$26)*($AT25-$AT$26)+0.035,0.17)</f>
        <v>3.5000000000000003E-2</v>
      </c>
      <c r="AY25" s="201">
        <f>IF(('Combustion Reports'!AF$25-0.035)/('Combustion Reports'!AF$23-$AT$26)*($AT25-$AT$26)+0.035&lt;0.17,('Combustion Reports'!AF$25-0.035)/('Combustion Reports'!AF$23-$AT$26)*($AT25-$AT$26)+0.035,0.17)</f>
        <v>3.5000000000000003E-2</v>
      </c>
      <c r="AZ25" s="237">
        <f>IF(('Combustion Reports'!AG$25-0.035)/('Combustion Reports'!AG$23-$AT$26)*($AT25-$AT$26)+0.035&lt;0.17,('Combustion Reports'!AG$25-0.035)/('Combustion Reports'!AG$23-$AT$26)*($AT25-$AT$26)+0.035,0.17)</f>
        <v>3.5000000000000003E-2</v>
      </c>
      <c r="BA25" s="201">
        <f>IF(('Combustion Reports'!AH$25-0.035)/('Combustion Reports'!AH$23-$AT$26)*($AT25-$AT$26)+0.035&lt;0.17,('Combustion Reports'!AH$25-0.035)/('Combustion Reports'!AH$23-$AT$26)*($AT25-$AT$26)+0.035,0.17)</f>
        <v>3.5000000000000003E-2</v>
      </c>
      <c r="BB25" s="237">
        <f>IF(('Combustion Reports'!AI$25-0.035)/('Combustion Reports'!AI$23-$AT$26)*($AT25-$AT$26)+0.035&lt;0.17,('Combustion Reports'!AI$25-0.035)/('Combustion Reports'!AI$23-$AT$26)*($AT25-$AT$26)+0.035,0.17)</f>
        <v>3.5000000000000003E-2</v>
      </c>
      <c r="BC25" s="237">
        <f>IF(('Combustion Reports'!AJ$25-0.035)/('Combustion Reports'!AJ$23-$AT$26)*($AT25-$AT$26)+0.035&lt;0.17,('Combustion Reports'!AJ$25-0.035)/('Combustion Reports'!AJ$23-$AT$26)*($AT25-$AT$26)+0.035,0.17)</f>
        <v>3.5000000000000003E-2</v>
      </c>
      <c r="BD25" s="209">
        <f>IF(('Combustion Reports'!AK$25-0.035)/('Combustion Reports'!AK$23-$AT$26)*($AT25-$AT$26)+0.035&lt;0.17,('Combustion Reports'!AK$25-0.035)/('Combustion Reports'!AK$23-$AT$26)*($AT25-$AT$26)+0.035,0.17)</f>
        <v>3.5000000000000003E-2</v>
      </c>
    </row>
    <row r="26" spans="2:56" ht="13.5" thickBot="1">
      <c r="B26" s="240">
        <v>90</v>
      </c>
      <c r="C26" s="546">
        <v>27</v>
      </c>
      <c r="D26" s="544">
        <v>120</v>
      </c>
      <c r="E26" s="206">
        <f>IF((('Combustion Reports'!AB$7-0.035)/('Combustion Reports'!AB$5-$D$26)*($D26-$D$26)+0.035)&lt;0.17,(('Combustion Reports'!AB$7-0.035)/('Combustion Reports'!AB$5-$D$26)*($D26-$D$26))+0.035,0.17)</f>
        <v>3.5000000000000003E-2</v>
      </c>
      <c r="F26" s="241">
        <f>IF((('Combustion Reports'!AC$7-0.035)/('Combustion Reports'!AC$5-$D$26)*($D26-$D$26)+0.035)&lt;0.17,(('Combustion Reports'!AC$7-0.035)/('Combustion Reports'!AC$5-$D$26)*($D26-$D$26))+0.035,0.17)</f>
        <v>3.5000000000000003E-2</v>
      </c>
      <c r="G26" s="206">
        <f>IF((('Combustion Reports'!AD$7-0.035)/('Combustion Reports'!AD$5-$D$26)*($D26-$D$26)+0.035)&lt;0.17,(('Combustion Reports'!AD$7-0.035)/('Combustion Reports'!AD$5-$D$26)*($D26-$D$26))+0.035,0.17)</f>
        <v>3.5000000000000003E-2</v>
      </c>
      <c r="H26" s="241">
        <f>IF((('Combustion Reports'!AE$7-0.035)/('Combustion Reports'!AE$5-$D$26)*($D26-$D$26)+0.035)&lt;0.17,(('Combustion Reports'!AE$7-0.035)/('Combustion Reports'!AE$5-$D$26)*($D26-$D$26))+0.035,0.17)</f>
        <v>3.5000000000000003E-2</v>
      </c>
      <c r="I26" s="206">
        <f>IF((('Combustion Reports'!AF$7-0.035)/('Combustion Reports'!AF$5-$D$26)*($D26-$D$26)+0.035)&lt;0.17,(('Combustion Reports'!AF$7-0.035)/('Combustion Reports'!AF$5-$D$26)*($D26-$D$26))+0.035,0.17)</f>
        <v>3.5000000000000003E-2</v>
      </c>
      <c r="J26" s="241">
        <f>IF((('Combustion Reports'!AG$7-0.035)/('Combustion Reports'!AG$5-$D$26)*($D26-$D$26)+0.035)&lt;0.17,(('Combustion Reports'!AG$7-0.035)/('Combustion Reports'!AG$5-$D$26)*($D26-$D$26))+0.035,0.17)</f>
        <v>3.5000000000000003E-2</v>
      </c>
      <c r="K26" s="206">
        <f>IF((('Combustion Reports'!AH$7-0.035)/('Combustion Reports'!AH$5-$D$26)*($D26-$D$26)+0.035)&lt;0.17,(('Combustion Reports'!AH$7-0.035)/('Combustion Reports'!AH$5-$D$26)*($D26-$D$26))+0.035,0.17)</f>
        <v>3.5000000000000003E-2</v>
      </c>
      <c r="L26" s="241">
        <f>IF((('Combustion Reports'!AI$7-0.035)/('Combustion Reports'!AI$5-$D$26)*($D26-$D$26)+0.035)&lt;0.17,(('Combustion Reports'!AI$7-0.035)/('Combustion Reports'!AI$5-$D$26)*($D26-$D$26))+0.035,0.17)</f>
        <v>3.5000000000000003E-2</v>
      </c>
      <c r="M26" s="241">
        <f>IF((('Combustion Reports'!AJ$7-0.035)/('Combustion Reports'!AJ$5-$D$26)*($D26-$D$26)+0.035)&lt;0.17,(('Combustion Reports'!AJ$7-0.035)/('Combustion Reports'!AJ$5-$D$26)*($D26-$D$26))+0.035,0.17)</f>
        <v>3.5000000000000003E-2</v>
      </c>
      <c r="N26" s="210">
        <f>IF((('Combustion Reports'!AK$7-0.035)/('Combustion Reports'!AK$5-$D$26)*($D26-$D$26)+0.035)&lt;0.17,(('Combustion Reports'!AK$7-0.035)/('Combustion Reports'!AK$5-$D$26)*($D26-$D$26))+0.035,0.17)</f>
        <v>3.5000000000000003E-2</v>
      </c>
      <c r="P26" s="240">
        <v>90</v>
      </c>
      <c r="Q26" s="546">
        <v>27</v>
      </c>
      <c r="R26" s="544">
        <v>120</v>
      </c>
      <c r="S26" s="206">
        <f>IF(('Combustion Reports'!AB$13-0.035)/('Combustion Reports'!AB$11-$R$26)*($R26-$R$26)+0.035&lt;0.17,('Combustion Reports'!AB$13-0.035)/('Combustion Reports'!AB$11-$R$26)*($R26-$R$26)+0.035,0.17)</f>
        <v>3.5000000000000003E-2</v>
      </c>
      <c r="T26" s="241">
        <f>IF(('Combustion Reports'!AC$13-0.035)/('Combustion Reports'!AC$11-$R$26)*($R26-$R$26)+0.035&lt;0.17,('Combustion Reports'!AC$13-0.035)/('Combustion Reports'!AC$11-$R$26)*($R26-$R$26)+0.035,0.17)</f>
        <v>3.5000000000000003E-2</v>
      </c>
      <c r="U26" s="206">
        <f>IF(('Combustion Reports'!AD$13-0.035)/('Combustion Reports'!AD$11-$R$26)*($R26-$R$26)+0.035&lt;0.17,('Combustion Reports'!AD$13-0.035)/('Combustion Reports'!AD$11-$R$26)*($R26-$R$26)+0.035,0.17)</f>
        <v>3.5000000000000003E-2</v>
      </c>
      <c r="V26" s="241">
        <f>IF(('Combustion Reports'!AE$13-0.035)/('Combustion Reports'!AE$11-$R$26)*($R26-$R$26)+0.035&lt;0.17,('Combustion Reports'!AE$13-0.035)/('Combustion Reports'!AE$11-$R$26)*($R26-$R$26)+0.035,0.17)</f>
        <v>3.5000000000000003E-2</v>
      </c>
      <c r="W26" s="206">
        <f>IF(('Combustion Reports'!AF$13-0.035)/('Combustion Reports'!AF$11-$R$26)*($R26-$R$26)+0.035&lt;0.17,('Combustion Reports'!AF$13-0.035)/('Combustion Reports'!AF$11-$R$26)*($R26-$R$26)+0.035,0.17)</f>
        <v>3.5000000000000003E-2</v>
      </c>
      <c r="X26" s="241">
        <f>IF(('Combustion Reports'!AG$13-0.035)/('Combustion Reports'!AG$11-$R$26)*($R26-$R$26)+0.035&lt;0.17,('Combustion Reports'!AG$13-0.035)/('Combustion Reports'!AG$11-$R$26)*($R26-$R$26)+0.035,0.17)</f>
        <v>3.5000000000000003E-2</v>
      </c>
      <c r="Y26" s="206">
        <f>IF(('Combustion Reports'!AH$13-0.035)/('Combustion Reports'!AH$11-$R$26)*($R26-$R$26)+0.035&lt;0.17,('Combustion Reports'!AH$13-0.035)/('Combustion Reports'!AH$11-$R$26)*($R26-$R$26)+0.035,0.17)</f>
        <v>3.5000000000000003E-2</v>
      </c>
      <c r="Z26" s="241">
        <f>IF(('Combustion Reports'!AI$13-0.035)/('Combustion Reports'!AI$11-$R$26)*($R26-$R$26)+0.035&lt;0.17,('Combustion Reports'!AI$13-0.035)/('Combustion Reports'!AI$11-$R$26)*($R26-$R$26)+0.035,0.17)</f>
        <v>3.5000000000000003E-2</v>
      </c>
      <c r="AA26" s="241">
        <f>IF(('Combustion Reports'!AJ$13-0.035)/('Combustion Reports'!AJ$11-$R$26)*($R26-$R$26)+0.035&lt;0.17,('Combustion Reports'!AJ$13-0.035)/('Combustion Reports'!AJ$11-$R$26)*($R26-$R$26)+0.035,0.17)</f>
        <v>3.5000000000000003E-2</v>
      </c>
      <c r="AB26" s="210">
        <f>IF(('Combustion Reports'!AK$13-0.035)/('Combustion Reports'!AK$11-$R$26)*($R26-$R$26)+0.035&lt;0.17,('Combustion Reports'!AK$13-0.035)/('Combustion Reports'!AK$11-$R$26)*($R26-$R$26)+0.035,0.17)</f>
        <v>3.5000000000000003E-2</v>
      </c>
      <c r="AD26" s="240">
        <v>90</v>
      </c>
      <c r="AE26" s="546">
        <v>27</v>
      </c>
      <c r="AF26" s="544">
        <v>120</v>
      </c>
      <c r="AG26" s="206">
        <f>IF(('Combustion Reports'!AB$19-0.035)/('Combustion Reports'!AB$17-$AF$26)*($AF26-$AF$26)+0.035&lt;0.17,('Combustion Reports'!AB$19-0.035)/('Combustion Reports'!AB$17-$AF$26)*($AF26-$AF$26)+0.035,0.17)</f>
        <v>3.5000000000000003E-2</v>
      </c>
      <c r="AH26" s="241">
        <f>IF(('Combustion Reports'!AC$19-0.035)/('Combustion Reports'!AC$17-$AF$26)*($AF26-$AF$26)+0.035&lt;0.17,('Combustion Reports'!AC$19-0.035)/('Combustion Reports'!AC$17-$AF$26)*($AF26-$AF$26)+0.035,0.17)</f>
        <v>3.5000000000000003E-2</v>
      </c>
      <c r="AI26" s="206">
        <f>IF(('Combustion Reports'!AD$19-0.035)/('Combustion Reports'!AD$17-$AF$26)*($AF26-$AF$26)+0.035&lt;0.17,('Combustion Reports'!AD$19-0.035)/('Combustion Reports'!AD$17-$AF$26)*($AF26-$AF$26)+0.035,0.17)</f>
        <v>3.5000000000000003E-2</v>
      </c>
      <c r="AJ26" s="241">
        <f>IF(('Combustion Reports'!AE$19-0.035)/('Combustion Reports'!AE$17-$AF$26)*($AF26-$AF$26)+0.035&lt;0.17,('Combustion Reports'!AE$19-0.035)/('Combustion Reports'!AE$17-$AF$26)*($AF26-$AF$26)+0.035,0.17)</f>
        <v>3.5000000000000003E-2</v>
      </c>
      <c r="AK26" s="206">
        <f>IF(('Combustion Reports'!AF$19-0.035)/('Combustion Reports'!AF$17-$AF$26)*($AF26-$AF$26)+0.035&lt;0.17,('Combustion Reports'!AF$19-0.035)/('Combustion Reports'!AF$17-$AF$26)*($AF26-$AF$26)+0.035,0.17)</f>
        <v>3.5000000000000003E-2</v>
      </c>
      <c r="AL26" s="241">
        <f>IF(('Combustion Reports'!AG$19-0.035)/('Combustion Reports'!AG$17-$AF$26)*($AF26-$AF$26)+0.035&lt;0.17,('Combustion Reports'!AG$19-0.035)/('Combustion Reports'!AG$17-$AF$26)*($AF26-$AF$26)+0.035,0.17)</f>
        <v>3.5000000000000003E-2</v>
      </c>
      <c r="AM26" s="206">
        <f>IF(('Combustion Reports'!AH$19-0.035)/('Combustion Reports'!AH$17-$AF$26)*($AF26-$AF$26)+0.035&lt;0.17,('Combustion Reports'!AH$19-0.035)/('Combustion Reports'!AH$17-$AF$26)*($AF26-$AF$26)+0.035,0.17)</f>
        <v>3.5000000000000003E-2</v>
      </c>
      <c r="AN26" s="241">
        <f>IF(('Combustion Reports'!AI$19-0.035)/('Combustion Reports'!AI$17-$AF$26)*($AF26-$AF$26)+0.035&lt;0.17,('Combustion Reports'!AI$19-0.035)/('Combustion Reports'!AI$17-$AF$26)*($AF26-$AF$26)+0.035,0.17)</f>
        <v>3.5000000000000003E-2</v>
      </c>
      <c r="AO26" s="241">
        <f>IF(('Combustion Reports'!AJ$19-0.035)/('Combustion Reports'!AJ$17-$AF$26)*($AF26-$AF$26)+0.035&lt;0.17,('Combustion Reports'!AJ$19-0.035)/('Combustion Reports'!AJ$17-$AF$26)*($AF26-$AF$26)+0.035,0.17)</f>
        <v>3.5000000000000003E-2</v>
      </c>
      <c r="AP26" s="210">
        <f>IF(('Combustion Reports'!AK$19-0.035)/('Combustion Reports'!AK$17-$AF$26)*($AF26-$AF$26)+0.035&lt;0.17,('Combustion Reports'!AK$19-0.035)/('Combustion Reports'!AK$17-$AF$26)*($AF26-$AF$26)+0.035,0.17)</f>
        <v>3.5000000000000003E-2</v>
      </c>
      <c r="AR26" s="240">
        <v>90</v>
      </c>
      <c r="AS26" s="546">
        <v>27</v>
      </c>
      <c r="AT26" s="544">
        <v>120</v>
      </c>
      <c r="AU26" s="206">
        <f>IF(('Combustion Reports'!AB$25-0.035)/('Combustion Reports'!AB$23-$AT$26)*($AT26-$AT$26)+0.035&lt;0.17,('Combustion Reports'!AB$25-0.035)/('Combustion Reports'!AB$23-$AT$26)*($AT26-$AT$26)+0.035,0.17)</f>
        <v>3.5000000000000003E-2</v>
      </c>
      <c r="AV26" s="241">
        <f>IF(('Combustion Reports'!AC$25-0.035)/('Combustion Reports'!AC$23-$AT$26)*($AT26-$AT$26)+0.035&lt;0.17,('Combustion Reports'!AC$25-0.035)/('Combustion Reports'!AC$23-$AT$26)*($AT26-$AT$26)+0.035,0.17)</f>
        <v>3.5000000000000003E-2</v>
      </c>
      <c r="AW26" s="206">
        <f>IF(('Combustion Reports'!AD$25-0.035)/('Combustion Reports'!AD$23-$AT$26)*($AT26-$AT$26)+0.035&lt;0.17,('Combustion Reports'!AD$25-0.035)/('Combustion Reports'!AD$23-$AT$26)*($AT26-$AT$26)+0.035,0.17)</f>
        <v>3.5000000000000003E-2</v>
      </c>
      <c r="AX26" s="241">
        <f>IF(('Combustion Reports'!AE$25-0.035)/('Combustion Reports'!AE$23-$AT$26)*($AT26-$AT$26)+0.035&lt;0.17,('Combustion Reports'!AE$25-0.035)/('Combustion Reports'!AE$23-$AT$26)*($AT26-$AT$26)+0.035,0.17)</f>
        <v>3.5000000000000003E-2</v>
      </c>
      <c r="AY26" s="206">
        <f>IF(('Combustion Reports'!AF$25-0.035)/('Combustion Reports'!AF$23-$AT$26)*($AT26-$AT$26)+0.035&lt;0.17,('Combustion Reports'!AF$25-0.035)/('Combustion Reports'!AF$23-$AT$26)*($AT26-$AT$26)+0.035,0.17)</f>
        <v>3.5000000000000003E-2</v>
      </c>
      <c r="AZ26" s="241">
        <f>IF(('Combustion Reports'!AG$25-0.035)/('Combustion Reports'!AG$23-$AT$26)*($AT26-$AT$26)+0.035&lt;0.17,('Combustion Reports'!AG$25-0.035)/('Combustion Reports'!AG$23-$AT$26)*($AT26-$AT$26)+0.035,0.17)</f>
        <v>3.5000000000000003E-2</v>
      </c>
      <c r="BA26" s="206">
        <f>IF(('Combustion Reports'!AH$25-0.035)/('Combustion Reports'!AH$23-$AT$26)*($AT26-$AT$26)+0.035&lt;0.17,('Combustion Reports'!AH$25-0.035)/('Combustion Reports'!AH$23-$AT$26)*($AT26-$AT$26)+0.035,0.17)</f>
        <v>3.5000000000000003E-2</v>
      </c>
      <c r="BB26" s="241">
        <f>IF(('Combustion Reports'!AI$25-0.035)/('Combustion Reports'!AI$23-$AT$26)*($AT26-$AT$26)+0.035&lt;0.17,('Combustion Reports'!AI$25-0.035)/('Combustion Reports'!AI$23-$AT$26)*($AT26-$AT$26)+0.035,0.17)</f>
        <v>3.5000000000000003E-2</v>
      </c>
      <c r="BC26" s="241">
        <f>IF(('Combustion Reports'!AJ$25-0.035)/('Combustion Reports'!AJ$23-$AT$26)*($AT26-$AT$26)+0.035&lt;0.17,('Combustion Reports'!AJ$25-0.035)/('Combustion Reports'!AJ$23-$AT$26)*($AT26-$AT$26)+0.035,0.17)</f>
        <v>3.5000000000000003E-2</v>
      </c>
      <c r="BD26" s="210">
        <f>IF(('Combustion Reports'!AK$25-0.035)/('Combustion Reports'!AK$23-$AT$26)*($AT26-$AT$26)+0.035&lt;0.17,('Combustion Reports'!AK$25-0.035)/('Combustion Reports'!AK$23-$AT$26)*($AT26-$AT$26)+0.035,0.17)</f>
        <v>3.5000000000000003E-2</v>
      </c>
    </row>
    <row r="27" spans="2:56" ht="13.5" thickBot="1">
      <c r="B27" s="18"/>
      <c r="C27" s="18"/>
      <c r="D27" s="18"/>
      <c r="E27" s="200"/>
      <c r="F27" s="200"/>
      <c r="G27" s="200"/>
      <c r="H27" s="191"/>
      <c r="X27" s="18"/>
      <c r="Y27" s="18"/>
      <c r="Z27" s="18"/>
      <c r="AA27" s="200"/>
      <c r="AB27" s="200"/>
      <c r="AC27" s="200"/>
      <c r="AL27" s="18"/>
      <c r="AM27" s="18"/>
      <c r="AN27" s="18"/>
      <c r="AO27" s="200"/>
      <c r="AP27" s="200"/>
      <c r="AZ27" s="18"/>
      <c r="BA27" s="18"/>
      <c r="BB27" s="18"/>
      <c r="BC27" s="200"/>
      <c r="BD27" s="200"/>
    </row>
    <row r="28" spans="2:56" ht="13.5" thickBot="1">
      <c r="B28" s="672" t="s">
        <v>82</v>
      </c>
      <c r="C28" s="673"/>
      <c r="D28" s="673"/>
      <c r="E28" s="673"/>
      <c r="F28" s="673"/>
      <c r="G28" s="673"/>
      <c r="H28" s="673"/>
      <c r="I28" s="673"/>
      <c r="J28" s="673"/>
      <c r="K28" s="673"/>
      <c r="L28" s="673"/>
      <c r="M28" s="673"/>
      <c r="N28" s="674"/>
      <c r="P28" s="672" t="s">
        <v>82</v>
      </c>
      <c r="Q28" s="673"/>
      <c r="R28" s="673"/>
      <c r="S28" s="673"/>
      <c r="T28" s="673"/>
      <c r="U28" s="673"/>
      <c r="V28" s="673"/>
      <c r="W28" s="673"/>
      <c r="X28" s="673"/>
      <c r="Y28" s="673"/>
      <c r="Z28" s="673"/>
      <c r="AA28" s="673"/>
      <c r="AB28" s="674"/>
      <c r="AD28" s="672" t="s">
        <v>82</v>
      </c>
      <c r="AE28" s="673"/>
      <c r="AF28" s="673"/>
      <c r="AG28" s="673"/>
      <c r="AH28" s="673"/>
      <c r="AI28" s="673"/>
      <c r="AJ28" s="673"/>
      <c r="AK28" s="673"/>
      <c r="AL28" s="673"/>
      <c r="AM28" s="673"/>
      <c r="AN28" s="673"/>
      <c r="AO28" s="673"/>
      <c r="AP28" s="674"/>
      <c r="AR28" s="672" t="s">
        <v>82</v>
      </c>
      <c r="AS28" s="673"/>
      <c r="AT28" s="673"/>
      <c r="AU28" s="673"/>
      <c r="AV28" s="673"/>
      <c r="AW28" s="673"/>
      <c r="AX28" s="673"/>
      <c r="AY28" s="673"/>
      <c r="AZ28" s="673"/>
      <c r="BA28" s="673"/>
      <c r="BB28" s="673"/>
      <c r="BC28" s="673"/>
      <c r="BD28" s="674"/>
    </row>
    <row r="29" spans="2:56" ht="13.5" thickBot="1">
      <c r="B29" s="192" t="s">
        <v>13</v>
      </c>
      <c r="C29" s="193" t="s">
        <v>14</v>
      </c>
      <c r="D29" s="231" t="s">
        <v>99</v>
      </c>
      <c r="E29" s="194">
        <f t="shared" ref="E29:N29" si="4">E4</f>
        <v>1</v>
      </c>
      <c r="F29" s="194">
        <f t="shared" si="4"/>
        <v>2</v>
      </c>
      <c r="G29" s="212">
        <f t="shared" si="4"/>
        <v>3</v>
      </c>
      <c r="H29" s="194">
        <f t="shared" si="4"/>
        <v>4</v>
      </c>
      <c r="I29" s="194">
        <f t="shared" si="4"/>
        <v>5</v>
      </c>
      <c r="J29" s="194">
        <f t="shared" si="4"/>
        <v>6</v>
      </c>
      <c r="K29" s="194">
        <f t="shared" si="4"/>
        <v>7</v>
      </c>
      <c r="L29" s="194">
        <f t="shared" si="4"/>
        <v>8</v>
      </c>
      <c r="M29" s="194">
        <f t="shared" si="4"/>
        <v>9</v>
      </c>
      <c r="N29" s="195">
        <f t="shared" si="4"/>
        <v>10</v>
      </c>
      <c r="P29" s="192" t="s">
        <v>13</v>
      </c>
      <c r="Q29" s="193" t="s">
        <v>14</v>
      </c>
      <c r="R29" s="231" t="s">
        <v>99</v>
      </c>
      <c r="S29" s="194" t="e">
        <f t="shared" ref="S29:AB29" si="5">S4</f>
        <v>#DIV/0!</v>
      </c>
      <c r="T29" s="194" t="e">
        <f t="shared" si="5"/>
        <v>#DIV/0!</v>
      </c>
      <c r="U29" s="212" t="e">
        <f t="shared" si="5"/>
        <v>#DIV/0!</v>
      </c>
      <c r="V29" s="194" t="e">
        <f t="shared" si="5"/>
        <v>#DIV/0!</v>
      </c>
      <c r="W29" s="194" t="e">
        <f t="shared" si="5"/>
        <v>#DIV/0!</v>
      </c>
      <c r="X29" s="194" t="e">
        <f t="shared" si="5"/>
        <v>#DIV/0!</v>
      </c>
      <c r="Y29" s="194" t="e">
        <f t="shared" si="5"/>
        <v>#DIV/0!</v>
      </c>
      <c r="Z29" s="194" t="e">
        <f t="shared" si="5"/>
        <v>#DIV/0!</v>
      </c>
      <c r="AA29" s="194" t="e">
        <f t="shared" si="5"/>
        <v>#DIV/0!</v>
      </c>
      <c r="AB29" s="195" t="e">
        <f t="shared" si="5"/>
        <v>#DIV/0!</v>
      </c>
      <c r="AD29" s="192" t="s">
        <v>13</v>
      </c>
      <c r="AE29" s="193" t="s">
        <v>14</v>
      </c>
      <c r="AF29" s="231" t="s">
        <v>99</v>
      </c>
      <c r="AG29" s="194">
        <f t="shared" ref="AG29:AP29" si="6">AG4</f>
        <v>1</v>
      </c>
      <c r="AH29" s="194">
        <f t="shared" si="6"/>
        <v>2</v>
      </c>
      <c r="AI29" s="212">
        <f t="shared" si="6"/>
        <v>3</v>
      </c>
      <c r="AJ29" s="194">
        <f t="shared" si="6"/>
        <v>4</v>
      </c>
      <c r="AK29" s="194">
        <f t="shared" si="6"/>
        <v>5</v>
      </c>
      <c r="AL29" s="194">
        <f t="shared" si="6"/>
        <v>6</v>
      </c>
      <c r="AM29" s="194">
        <f t="shared" si="6"/>
        <v>7</v>
      </c>
      <c r="AN29" s="194">
        <f t="shared" si="6"/>
        <v>8</v>
      </c>
      <c r="AO29" s="194">
        <f t="shared" si="6"/>
        <v>9</v>
      </c>
      <c r="AP29" s="195">
        <f t="shared" si="6"/>
        <v>10</v>
      </c>
      <c r="AR29" s="192" t="s">
        <v>13</v>
      </c>
      <c r="AS29" s="193" t="s">
        <v>14</v>
      </c>
      <c r="AT29" s="231" t="s">
        <v>99</v>
      </c>
      <c r="AU29" s="194">
        <f t="shared" ref="AU29:BD29" si="7">AU4</f>
        <v>1</v>
      </c>
      <c r="AV29" s="194">
        <f t="shared" si="7"/>
        <v>2</v>
      </c>
      <c r="AW29" s="212">
        <f t="shared" si="7"/>
        <v>3</v>
      </c>
      <c r="AX29" s="194">
        <f t="shared" si="7"/>
        <v>4</v>
      </c>
      <c r="AY29" s="194">
        <f t="shared" si="7"/>
        <v>5</v>
      </c>
      <c r="AZ29" s="194">
        <f t="shared" si="7"/>
        <v>6</v>
      </c>
      <c r="BA29" s="194">
        <f t="shared" si="7"/>
        <v>7</v>
      </c>
      <c r="BB29" s="194">
        <f t="shared" si="7"/>
        <v>8</v>
      </c>
      <c r="BC29" s="194">
        <f t="shared" si="7"/>
        <v>9</v>
      </c>
      <c r="BD29" s="195">
        <f t="shared" si="7"/>
        <v>10</v>
      </c>
    </row>
    <row r="30" spans="2:56">
      <c r="B30" s="245">
        <v>-10</v>
      </c>
      <c r="C30" s="545">
        <v>25</v>
      </c>
      <c r="D30" s="250">
        <f t="shared" ref="D30:D50" si="8">D6</f>
        <v>75</v>
      </c>
      <c r="E30" s="248" t="e">
        <f>1-(((INDEX('DOE Stack Loss Data'!$C$4:$V$43,MATCH('Combustion Reports'!AB$8,'DOE Stack Loss Data'!$B$4:$B$43)+1,MATCH('Baseline Efficiency'!E6,'DOE Stack Loss Data'!$C$3:$V$3)+1)-INDEX('DOE Stack Loss Data'!$C$4:$V$43,MATCH('Combustion Reports'!AB$8,'DOE Stack Loss Data'!$B$4:$B$43),MATCH('Baseline Efficiency'!E6,'DOE Stack Loss Data'!$C$3:$V$3)+1))/10*('Combustion Reports'!AB$8-INDEX('DOE Stack Loss Data'!$B$4:$B$43,MATCH('Combustion Reports'!AB$8,'DOE Stack Loss Data'!$B$4:$B$43),1))+INDEX('DOE Stack Loss Data'!$C$4:$V$43,MATCH('Combustion Reports'!AB$8,'DOE Stack Loss Data'!$B$4:$B$43),MATCH('Baseline Efficiency'!E6,'DOE Stack Loss Data'!$C$3:$V$3)+1)-((INDEX('DOE Stack Loss Data'!$C$4:$V$43,MATCH('Combustion Reports'!AB$8,'DOE Stack Loss Data'!$B$4:$B$43)+1,MATCH('Baseline Efficiency'!E6,'DOE Stack Loss Data'!$C$3:$V$3))-INDEX('DOE Stack Loss Data'!$C$4:$V$43,MATCH('Combustion Reports'!AB$8,'DOE Stack Loss Data'!$B$4:$B$43),MATCH('Baseline Efficiency'!E6,'DOE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Efficiency'!E6,'DOE Stack Loss Data'!$C$3:$V$3))))/(INDEX('DOE Stack Loss Data'!$C$3:$V$3,1,MATCH('Baseline Efficiency'!E6,'DOE Stack Loss Data'!$C$3:$V$3)+1)-INDEX('DOE Stack Loss Data'!$C$3:$V$3,1,MATCH('Baseline Efficiency'!E6,'DOE Stack Loss Data'!$C$3:$V$3)))*('Baseline Efficiency'!E6-INDEX('DOE Stack Loss Data'!$C$3:$V$3,1,MATCH('Baseline Efficiency'!E6,'DOE Stack Loss Data'!$C$3:$V$3)))+(INDEX('DOE Stack Loss Data'!$C$4:$V$43,MATCH('Combustion Reports'!AB$8,'DOE Stack Loss Data'!$B$4:$B$43)+1,MATCH('Baseline Efficiency'!E6,'DOE Stack Loss Data'!$C$3:$V$3))-INDEX('DOE Stack Loss Data'!$C$4:$V$43,MATCH('Combustion Reports'!AB$8,'DOE Stack Loss Data'!$B$4:$B$43),MATCH('Baseline Efficiency'!E6,'DOE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Efficiency'!E6,'DOE Stack Loss Data'!$C$3:$V$3)))</f>
        <v>#N/A</v>
      </c>
      <c r="F30" s="248" t="e">
        <f>1-(((INDEX('DOE Stack Loss Data'!$C$4:$V$43,MATCH('Combustion Reports'!AC$8,'DOE Stack Loss Data'!$B$4:$B$43)+1,MATCH('Baseline Efficiency'!F6,'DOE Stack Loss Data'!$C$3:$V$3)+1)-INDEX('DOE Stack Loss Data'!$C$4:$V$43,MATCH('Combustion Reports'!AC$8,'DOE Stack Loss Data'!$B$4:$B$43),MATCH('Baseline Efficiency'!F6,'DOE Stack Loss Data'!$C$3:$V$3)+1))/10*('Combustion Reports'!AC$8-INDEX('DOE Stack Loss Data'!$B$4:$B$43,MATCH('Combustion Reports'!AC$8,'DOE Stack Loss Data'!$B$4:$B$43),1))+INDEX('DOE Stack Loss Data'!$C$4:$V$43,MATCH('Combustion Reports'!AC$8,'DOE Stack Loss Data'!$B$4:$B$43),MATCH('Baseline Efficiency'!F6,'DOE Stack Loss Data'!$C$3:$V$3)+1)-((INDEX('DOE Stack Loss Data'!$C$4:$V$43,MATCH('Combustion Reports'!AC$8,'DOE Stack Loss Data'!$B$4:$B$43)+1,MATCH('Baseline Efficiency'!F6,'DOE Stack Loss Data'!$C$3:$V$3))-INDEX('DOE Stack Loss Data'!$C$4:$V$43,MATCH('Combustion Reports'!AC$8,'DOE Stack Loss Data'!$B$4:$B$43),MATCH('Baseline Efficiency'!F6,'DOE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Efficiency'!F6,'DOE Stack Loss Data'!$C$3:$V$3))))/(INDEX('DOE Stack Loss Data'!$C$3:$V$3,1,MATCH('Baseline Efficiency'!F6,'DOE Stack Loss Data'!$C$3:$V$3)+1)-INDEX('DOE Stack Loss Data'!$C$3:$V$3,1,MATCH('Baseline Efficiency'!F6,'DOE Stack Loss Data'!$C$3:$V$3)))*('Baseline Efficiency'!F6-INDEX('DOE Stack Loss Data'!$C$3:$V$3,1,MATCH('Baseline Efficiency'!F6,'DOE Stack Loss Data'!$C$3:$V$3)))+(INDEX('DOE Stack Loss Data'!$C$4:$V$43,MATCH('Combustion Reports'!AC$8,'DOE Stack Loss Data'!$B$4:$B$43)+1,MATCH('Baseline Efficiency'!F6,'DOE Stack Loss Data'!$C$3:$V$3))-INDEX('DOE Stack Loss Data'!$C$4:$V$43,MATCH('Combustion Reports'!AC$8,'DOE Stack Loss Data'!$B$4:$B$43),MATCH('Baseline Efficiency'!F6,'DOE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Efficiency'!F6,'DOE Stack Loss Data'!$C$3:$V$3)))</f>
        <v>#N/A</v>
      </c>
      <c r="G30" s="248" t="e">
        <f>1-(((INDEX('DOE Stack Loss Data'!$C$4:$V$43,MATCH('Combustion Reports'!AD$8,'DOE Stack Loss Data'!$B$4:$B$43)+1,MATCH('Baseline Efficiency'!G6,'DOE Stack Loss Data'!$C$3:$V$3)+1)-INDEX('DOE Stack Loss Data'!$C$4:$V$43,MATCH('Combustion Reports'!AD$8,'DOE Stack Loss Data'!$B$4:$B$43),MATCH('Baseline Efficiency'!G6,'DOE Stack Loss Data'!$C$3:$V$3)+1))/10*('Combustion Reports'!AD$8-INDEX('DOE Stack Loss Data'!$B$4:$B$43,MATCH('Combustion Reports'!AD$8,'DOE Stack Loss Data'!$B$4:$B$43),1))+INDEX('DOE Stack Loss Data'!$C$4:$V$43,MATCH('Combustion Reports'!AD$8,'DOE Stack Loss Data'!$B$4:$B$43),MATCH('Baseline Efficiency'!G6,'DOE Stack Loss Data'!$C$3:$V$3)+1)-((INDEX('DOE Stack Loss Data'!$C$4:$V$43,MATCH('Combustion Reports'!AD$8,'DOE Stack Loss Data'!$B$4:$B$43)+1,MATCH('Baseline Efficiency'!G6,'DOE Stack Loss Data'!$C$3:$V$3))-INDEX('DOE Stack Loss Data'!$C$4:$V$43,MATCH('Combustion Reports'!AD$8,'DOE Stack Loss Data'!$B$4:$B$43),MATCH('Baseline Efficiency'!G6,'DOE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Efficiency'!G6,'DOE Stack Loss Data'!$C$3:$V$3))))/(INDEX('DOE Stack Loss Data'!$C$3:$V$3,1,MATCH('Baseline Efficiency'!G6,'DOE Stack Loss Data'!$C$3:$V$3)+1)-INDEX('DOE Stack Loss Data'!$C$3:$V$3,1,MATCH('Baseline Efficiency'!G6,'DOE Stack Loss Data'!$C$3:$V$3)))*('Baseline Efficiency'!G6-INDEX('DOE Stack Loss Data'!$C$3:$V$3,1,MATCH('Baseline Efficiency'!G6,'DOE Stack Loss Data'!$C$3:$V$3)))+(INDEX('DOE Stack Loss Data'!$C$4:$V$43,MATCH('Combustion Reports'!AD$8,'DOE Stack Loss Data'!$B$4:$B$43)+1,MATCH('Baseline Efficiency'!G6,'DOE Stack Loss Data'!$C$3:$V$3))-INDEX('DOE Stack Loss Data'!$C$4:$V$43,MATCH('Combustion Reports'!AD$8,'DOE Stack Loss Data'!$B$4:$B$43),MATCH('Baseline Efficiency'!G6,'DOE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Efficiency'!G6,'DOE Stack Loss Data'!$C$3:$V$3)))</f>
        <v>#N/A</v>
      </c>
      <c r="H30" s="248" t="e">
        <f>1-(((INDEX('DOE Stack Loss Data'!$C$4:$V$43,MATCH('Combustion Reports'!AE$8,'DOE Stack Loss Data'!$B$4:$B$43)+1,MATCH('Baseline Efficiency'!H6,'DOE Stack Loss Data'!$C$3:$V$3)+1)-INDEX('DOE Stack Loss Data'!$C$4:$V$43,MATCH('Combustion Reports'!AE$8,'DOE Stack Loss Data'!$B$4:$B$43),MATCH('Baseline Efficiency'!H6,'DOE Stack Loss Data'!$C$3:$V$3)+1))/10*('Combustion Reports'!AE$8-INDEX('DOE Stack Loss Data'!$B$4:$B$43,MATCH('Combustion Reports'!AE$8,'DOE Stack Loss Data'!$B$4:$B$43),1))+INDEX('DOE Stack Loss Data'!$C$4:$V$43,MATCH('Combustion Reports'!AE$8,'DOE Stack Loss Data'!$B$4:$B$43),MATCH('Baseline Efficiency'!H6,'DOE Stack Loss Data'!$C$3:$V$3)+1)-((INDEX('DOE Stack Loss Data'!$C$4:$V$43,MATCH('Combustion Reports'!AE$8,'DOE Stack Loss Data'!$B$4:$B$43)+1,MATCH('Baseline Efficiency'!H6,'DOE Stack Loss Data'!$C$3:$V$3))-INDEX('DOE Stack Loss Data'!$C$4:$V$43,MATCH('Combustion Reports'!AE$8,'DOE Stack Loss Data'!$B$4:$B$43),MATCH('Baseline Efficiency'!H6,'DOE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Efficiency'!H6,'DOE Stack Loss Data'!$C$3:$V$3))))/(INDEX('DOE Stack Loss Data'!$C$3:$V$3,1,MATCH('Baseline Efficiency'!H6,'DOE Stack Loss Data'!$C$3:$V$3)+1)-INDEX('DOE Stack Loss Data'!$C$3:$V$3,1,MATCH('Baseline Efficiency'!H6,'DOE Stack Loss Data'!$C$3:$V$3)))*('Baseline Efficiency'!H6-INDEX('DOE Stack Loss Data'!$C$3:$V$3,1,MATCH('Baseline Efficiency'!H6,'DOE Stack Loss Data'!$C$3:$V$3)))+(INDEX('DOE Stack Loss Data'!$C$4:$V$43,MATCH('Combustion Reports'!AE$8,'DOE Stack Loss Data'!$B$4:$B$43)+1,MATCH('Baseline Efficiency'!H6,'DOE Stack Loss Data'!$C$3:$V$3))-INDEX('DOE Stack Loss Data'!$C$4:$V$43,MATCH('Combustion Reports'!AE$8,'DOE Stack Loss Data'!$B$4:$B$43),MATCH('Baseline Efficiency'!H6,'DOE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Efficiency'!H6,'DOE Stack Loss Data'!$C$3:$V$3)))</f>
        <v>#N/A</v>
      </c>
      <c r="I30" s="248" t="e">
        <f>1-(((INDEX('DOE Stack Loss Data'!$C$4:$V$43,MATCH('Combustion Reports'!AF$8,'DOE Stack Loss Data'!$B$4:$B$43)+1,MATCH('Baseline Efficiency'!I6,'DOE Stack Loss Data'!$C$3:$V$3)+1)-INDEX('DOE Stack Loss Data'!$C$4:$V$43,MATCH('Combustion Reports'!AF$8,'DOE Stack Loss Data'!$B$4:$B$43),MATCH('Baseline Efficiency'!I6,'DOE Stack Loss Data'!$C$3:$V$3)+1))/10*('Combustion Reports'!AF$8-INDEX('DOE Stack Loss Data'!$B$4:$B$43,MATCH('Combustion Reports'!AF$8,'DOE Stack Loss Data'!$B$4:$B$43),1))+INDEX('DOE Stack Loss Data'!$C$4:$V$43,MATCH('Combustion Reports'!AF$8,'DOE Stack Loss Data'!$B$4:$B$43),MATCH('Baseline Efficiency'!I6,'DOE Stack Loss Data'!$C$3:$V$3)+1)-((INDEX('DOE Stack Loss Data'!$C$4:$V$43,MATCH('Combustion Reports'!AF$8,'DOE Stack Loss Data'!$B$4:$B$43)+1,MATCH('Baseline Efficiency'!I6,'DOE Stack Loss Data'!$C$3:$V$3))-INDEX('DOE Stack Loss Data'!$C$4:$V$43,MATCH('Combustion Reports'!AF$8,'DOE Stack Loss Data'!$B$4:$B$43),MATCH('Baseline Efficiency'!I6,'DOE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Efficiency'!I6,'DOE Stack Loss Data'!$C$3:$V$3))))/(INDEX('DOE Stack Loss Data'!$C$3:$V$3,1,MATCH('Baseline Efficiency'!I6,'DOE Stack Loss Data'!$C$3:$V$3)+1)-INDEX('DOE Stack Loss Data'!$C$3:$V$3,1,MATCH('Baseline Efficiency'!I6,'DOE Stack Loss Data'!$C$3:$V$3)))*('Baseline Efficiency'!I6-INDEX('DOE Stack Loss Data'!$C$3:$V$3,1,MATCH('Baseline Efficiency'!I6,'DOE Stack Loss Data'!$C$3:$V$3)))+(INDEX('DOE Stack Loss Data'!$C$4:$V$43,MATCH('Combustion Reports'!AF$8,'DOE Stack Loss Data'!$B$4:$B$43)+1,MATCH('Baseline Efficiency'!I6,'DOE Stack Loss Data'!$C$3:$V$3))-INDEX('DOE Stack Loss Data'!$C$4:$V$43,MATCH('Combustion Reports'!AF$8,'DOE Stack Loss Data'!$B$4:$B$43),MATCH('Baseline Efficiency'!I6,'DOE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Efficiency'!I6,'DOE Stack Loss Data'!$C$3:$V$3)))</f>
        <v>#N/A</v>
      </c>
      <c r="J30" s="248" t="e">
        <f>1-(((INDEX('DOE Stack Loss Data'!$C$4:$V$43,MATCH('Combustion Reports'!AG$8,'DOE Stack Loss Data'!$B$4:$B$43)+1,MATCH('Baseline Efficiency'!J6,'DOE Stack Loss Data'!$C$3:$V$3)+1)-INDEX('DOE Stack Loss Data'!$C$4:$V$43,MATCH('Combustion Reports'!AG$8,'DOE Stack Loss Data'!$B$4:$B$43),MATCH('Baseline Efficiency'!J6,'DOE Stack Loss Data'!$C$3:$V$3)+1))/10*('Combustion Reports'!AG$8-INDEX('DOE Stack Loss Data'!$B$4:$B$43,MATCH('Combustion Reports'!AG$8,'DOE Stack Loss Data'!$B$4:$B$43),1))+INDEX('DOE Stack Loss Data'!$C$4:$V$43,MATCH('Combustion Reports'!AG$8,'DOE Stack Loss Data'!$B$4:$B$43),MATCH('Baseline Efficiency'!J6,'DOE Stack Loss Data'!$C$3:$V$3)+1)-((INDEX('DOE Stack Loss Data'!$C$4:$V$43,MATCH('Combustion Reports'!AG$8,'DOE Stack Loss Data'!$B$4:$B$43)+1,MATCH('Baseline Efficiency'!J6,'DOE Stack Loss Data'!$C$3:$V$3))-INDEX('DOE Stack Loss Data'!$C$4:$V$43,MATCH('Combustion Reports'!AG$8,'DOE Stack Loss Data'!$B$4:$B$43),MATCH('Baseline Efficiency'!J6,'DOE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Efficiency'!J6,'DOE Stack Loss Data'!$C$3:$V$3))))/(INDEX('DOE Stack Loss Data'!$C$3:$V$3,1,MATCH('Baseline Efficiency'!J6,'DOE Stack Loss Data'!$C$3:$V$3)+1)-INDEX('DOE Stack Loss Data'!$C$3:$V$3,1,MATCH('Baseline Efficiency'!J6,'DOE Stack Loss Data'!$C$3:$V$3)))*('Baseline Efficiency'!J6-INDEX('DOE Stack Loss Data'!$C$3:$V$3,1,MATCH('Baseline Efficiency'!J6,'DOE Stack Loss Data'!$C$3:$V$3)))+(INDEX('DOE Stack Loss Data'!$C$4:$V$43,MATCH('Combustion Reports'!AG$8,'DOE Stack Loss Data'!$B$4:$B$43)+1,MATCH('Baseline Efficiency'!J6,'DOE Stack Loss Data'!$C$3:$V$3))-INDEX('DOE Stack Loss Data'!$C$4:$V$43,MATCH('Combustion Reports'!AG$8,'DOE Stack Loss Data'!$B$4:$B$43),MATCH('Baseline Efficiency'!J6,'DOE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Efficiency'!J6,'DOE Stack Loss Data'!$C$3:$V$3)))</f>
        <v>#N/A</v>
      </c>
      <c r="K30" s="248" t="e">
        <f>1-(((INDEX('DOE Stack Loss Data'!$C$4:$V$43,MATCH('Combustion Reports'!AH$8,'DOE Stack Loss Data'!$B$4:$B$43)+1,MATCH('Baseline Efficiency'!K6,'DOE Stack Loss Data'!$C$3:$V$3)+1)-INDEX('DOE Stack Loss Data'!$C$4:$V$43,MATCH('Combustion Reports'!AH$8,'DOE Stack Loss Data'!$B$4:$B$43),MATCH('Baseline Efficiency'!K6,'DOE Stack Loss Data'!$C$3:$V$3)+1))/10*('Combustion Reports'!AH$8-INDEX('DOE Stack Loss Data'!$B$4:$B$43,MATCH('Combustion Reports'!AH$8,'DOE Stack Loss Data'!$B$4:$B$43),1))+INDEX('DOE Stack Loss Data'!$C$4:$V$43,MATCH('Combustion Reports'!AH$8,'DOE Stack Loss Data'!$B$4:$B$43),MATCH('Baseline Efficiency'!K6,'DOE Stack Loss Data'!$C$3:$V$3)+1)-((INDEX('DOE Stack Loss Data'!$C$4:$V$43,MATCH('Combustion Reports'!AH$8,'DOE Stack Loss Data'!$B$4:$B$43)+1,MATCH('Baseline Efficiency'!K6,'DOE Stack Loss Data'!$C$3:$V$3))-INDEX('DOE Stack Loss Data'!$C$4:$V$43,MATCH('Combustion Reports'!AH$8,'DOE Stack Loss Data'!$B$4:$B$43),MATCH('Baseline Efficiency'!K6,'DOE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Efficiency'!K6,'DOE Stack Loss Data'!$C$3:$V$3))))/(INDEX('DOE Stack Loss Data'!$C$3:$V$3,1,MATCH('Baseline Efficiency'!K6,'DOE Stack Loss Data'!$C$3:$V$3)+1)-INDEX('DOE Stack Loss Data'!$C$3:$V$3,1,MATCH('Baseline Efficiency'!K6,'DOE Stack Loss Data'!$C$3:$V$3)))*('Baseline Efficiency'!K6-INDEX('DOE Stack Loss Data'!$C$3:$V$3,1,MATCH('Baseline Efficiency'!K6,'DOE Stack Loss Data'!$C$3:$V$3)))+(INDEX('DOE Stack Loss Data'!$C$4:$V$43,MATCH('Combustion Reports'!AH$8,'DOE Stack Loss Data'!$B$4:$B$43)+1,MATCH('Baseline Efficiency'!K6,'DOE Stack Loss Data'!$C$3:$V$3))-INDEX('DOE Stack Loss Data'!$C$4:$V$43,MATCH('Combustion Reports'!AH$8,'DOE Stack Loss Data'!$B$4:$B$43),MATCH('Baseline Efficiency'!K6,'DOE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Efficiency'!K6,'DOE Stack Loss Data'!$C$3:$V$3)))</f>
        <v>#N/A</v>
      </c>
      <c r="L30" s="248" t="e">
        <f>1-(((INDEX('DOE Stack Loss Data'!$C$4:$V$43,MATCH('Combustion Reports'!AI$8,'DOE Stack Loss Data'!$B$4:$B$43)+1,MATCH('Baseline Efficiency'!L6,'DOE Stack Loss Data'!$C$3:$V$3)+1)-INDEX('DOE Stack Loss Data'!$C$4:$V$43,MATCH('Combustion Reports'!AI$8,'DOE Stack Loss Data'!$B$4:$B$43),MATCH('Baseline Efficiency'!L6,'DOE Stack Loss Data'!$C$3:$V$3)+1))/10*('Combustion Reports'!AI$8-INDEX('DOE Stack Loss Data'!$B$4:$B$43,MATCH('Combustion Reports'!AI$8,'DOE Stack Loss Data'!$B$4:$B$43),1))+INDEX('DOE Stack Loss Data'!$C$4:$V$43,MATCH('Combustion Reports'!AI$8,'DOE Stack Loss Data'!$B$4:$B$43),MATCH('Baseline Efficiency'!L6,'DOE Stack Loss Data'!$C$3:$V$3)+1)-((INDEX('DOE Stack Loss Data'!$C$4:$V$43,MATCH('Combustion Reports'!AI$8,'DOE Stack Loss Data'!$B$4:$B$43)+1,MATCH('Baseline Efficiency'!L6,'DOE Stack Loss Data'!$C$3:$V$3))-INDEX('DOE Stack Loss Data'!$C$4:$V$43,MATCH('Combustion Reports'!AI$8,'DOE Stack Loss Data'!$B$4:$B$43),MATCH('Baseline Efficiency'!L6,'DOE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Efficiency'!L6,'DOE Stack Loss Data'!$C$3:$V$3))))/(INDEX('DOE Stack Loss Data'!$C$3:$V$3,1,MATCH('Baseline Efficiency'!L6,'DOE Stack Loss Data'!$C$3:$V$3)+1)-INDEX('DOE Stack Loss Data'!$C$3:$V$3,1,MATCH('Baseline Efficiency'!L6,'DOE Stack Loss Data'!$C$3:$V$3)))*('Baseline Efficiency'!L6-INDEX('DOE Stack Loss Data'!$C$3:$V$3,1,MATCH('Baseline Efficiency'!L6,'DOE Stack Loss Data'!$C$3:$V$3)))+(INDEX('DOE Stack Loss Data'!$C$4:$V$43,MATCH('Combustion Reports'!AI$8,'DOE Stack Loss Data'!$B$4:$B$43)+1,MATCH('Baseline Efficiency'!L6,'DOE Stack Loss Data'!$C$3:$V$3))-INDEX('DOE Stack Loss Data'!$C$4:$V$43,MATCH('Combustion Reports'!AI$8,'DOE Stack Loss Data'!$B$4:$B$43),MATCH('Baseline Efficiency'!L6,'DOE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Efficiency'!L6,'DOE Stack Loss Data'!$C$3:$V$3)))</f>
        <v>#N/A</v>
      </c>
      <c r="M30" s="248" t="e">
        <f>1-(((INDEX('DOE Stack Loss Data'!$C$4:$V$43,MATCH('Combustion Reports'!AJ$8,'DOE Stack Loss Data'!$B$4:$B$43)+1,MATCH('Baseline Efficiency'!M6,'DOE Stack Loss Data'!$C$3:$V$3)+1)-INDEX('DOE Stack Loss Data'!$C$4:$V$43,MATCH('Combustion Reports'!AJ$8,'DOE Stack Loss Data'!$B$4:$B$43),MATCH('Baseline Efficiency'!M6,'DOE Stack Loss Data'!$C$3:$V$3)+1))/10*('Combustion Reports'!AJ$8-INDEX('DOE Stack Loss Data'!$B$4:$B$43,MATCH('Combustion Reports'!AJ$8,'DOE Stack Loss Data'!$B$4:$B$43),1))+INDEX('DOE Stack Loss Data'!$C$4:$V$43,MATCH('Combustion Reports'!AJ$8,'DOE Stack Loss Data'!$B$4:$B$43),MATCH('Baseline Efficiency'!M6,'DOE Stack Loss Data'!$C$3:$V$3)+1)-((INDEX('DOE Stack Loss Data'!$C$4:$V$43,MATCH('Combustion Reports'!AJ$8,'DOE Stack Loss Data'!$B$4:$B$43)+1,MATCH('Baseline Efficiency'!M6,'DOE Stack Loss Data'!$C$3:$V$3))-INDEX('DOE Stack Loss Data'!$C$4:$V$43,MATCH('Combustion Reports'!AJ$8,'DOE Stack Loss Data'!$B$4:$B$43),MATCH('Baseline Efficiency'!M6,'DOE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Efficiency'!M6,'DOE Stack Loss Data'!$C$3:$V$3))))/(INDEX('DOE Stack Loss Data'!$C$3:$V$3,1,MATCH('Baseline Efficiency'!M6,'DOE Stack Loss Data'!$C$3:$V$3)+1)-INDEX('DOE Stack Loss Data'!$C$3:$V$3,1,MATCH('Baseline Efficiency'!M6,'DOE Stack Loss Data'!$C$3:$V$3)))*('Baseline Efficiency'!M6-INDEX('DOE Stack Loss Data'!$C$3:$V$3,1,MATCH('Baseline Efficiency'!M6,'DOE Stack Loss Data'!$C$3:$V$3)))+(INDEX('DOE Stack Loss Data'!$C$4:$V$43,MATCH('Combustion Reports'!AJ$8,'DOE Stack Loss Data'!$B$4:$B$43)+1,MATCH('Baseline Efficiency'!M6,'DOE Stack Loss Data'!$C$3:$V$3))-INDEX('DOE Stack Loss Data'!$C$4:$V$43,MATCH('Combustion Reports'!AJ$8,'DOE Stack Loss Data'!$B$4:$B$43),MATCH('Baseline Efficiency'!M6,'DOE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Efficiency'!M6,'DOE Stack Loss Data'!$C$3:$V$3)))</f>
        <v>#N/A</v>
      </c>
      <c r="N30" s="249" t="e">
        <f>1-(((INDEX('DOE Stack Loss Data'!$C$4:$V$43,MATCH('Combustion Reports'!AK$8,'DOE Stack Loss Data'!$B$4:$B$43)+1,MATCH('Baseline Efficiency'!N6,'DOE Stack Loss Data'!$C$3:$V$3)+1)-INDEX('DOE Stack Loss Data'!$C$4:$V$43,MATCH('Combustion Reports'!AK$8,'DOE Stack Loss Data'!$B$4:$B$43),MATCH('Baseline Efficiency'!N6,'DOE Stack Loss Data'!$C$3:$V$3)+1))/10*('Combustion Reports'!AK$8-INDEX('DOE Stack Loss Data'!$B$4:$B$43,MATCH('Combustion Reports'!AK$8,'DOE Stack Loss Data'!$B$4:$B$43),1))+INDEX('DOE Stack Loss Data'!$C$4:$V$43,MATCH('Combustion Reports'!AK$8,'DOE Stack Loss Data'!$B$4:$B$43),MATCH('Baseline Efficiency'!N6,'DOE Stack Loss Data'!$C$3:$V$3)+1)-((INDEX('DOE Stack Loss Data'!$C$4:$V$43,MATCH('Combustion Reports'!AK$8,'DOE Stack Loss Data'!$B$4:$B$43)+1,MATCH('Baseline Efficiency'!N6,'DOE Stack Loss Data'!$C$3:$V$3))-INDEX('DOE Stack Loss Data'!$C$4:$V$43,MATCH('Combustion Reports'!AK$8,'DOE Stack Loss Data'!$B$4:$B$43),MATCH('Baseline Efficiency'!N6,'DOE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Efficiency'!N6,'DOE Stack Loss Data'!$C$3:$V$3))))/(INDEX('DOE Stack Loss Data'!$C$3:$V$3,1,MATCH('Baseline Efficiency'!N6,'DOE Stack Loss Data'!$C$3:$V$3)+1)-INDEX('DOE Stack Loss Data'!$C$3:$V$3,1,MATCH('Baseline Efficiency'!N6,'DOE Stack Loss Data'!$C$3:$V$3)))*('Baseline Efficiency'!N6-INDEX('DOE Stack Loss Data'!$C$3:$V$3,1,MATCH('Baseline Efficiency'!N6,'DOE Stack Loss Data'!$C$3:$V$3)))+(INDEX('DOE Stack Loss Data'!$C$4:$V$43,MATCH('Combustion Reports'!AK$8,'DOE Stack Loss Data'!$B$4:$B$43)+1,MATCH('Baseline Efficiency'!N6,'DOE Stack Loss Data'!$C$3:$V$3))-INDEX('DOE Stack Loss Data'!$C$4:$V$43,MATCH('Combustion Reports'!AK$8,'DOE Stack Loss Data'!$B$4:$B$43),MATCH('Baseline Efficiency'!N6,'DOE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Efficiency'!N6,'DOE Stack Loss Data'!$C$3:$V$3)))</f>
        <v>#N/A</v>
      </c>
      <c r="P30" s="245">
        <v>-10</v>
      </c>
      <c r="Q30" s="545">
        <v>25</v>
      </c>
      <c r="R30" s="250">
        <f t="shared" ref="R30:R50" si="9">R6</f>
        <v>75</v>
      </c>
      <c r="S30" s="248" t="e">
        <f>1-(((INDEX('DOE Stack Loss Data'!$C$4:$V$43,MATCH('Combustion Reports'!$AB$14,'DOE Stack Loss Data'!$B$4:$B$43)+1,MATCH('Baseline Efficiency'!S6,'DOE Stack Loss Data'!$C$3:$V$3)+1)-INDEX('DOE Stack Loss Data'!$C$4:$V$43,MATCH('Combustion Reports'!$AB$14,'DOE Stack Loss Data'!$B$4:$B$43),MATCH('Baseline Efficiency'!S6,'DOE Stack Loss Data'!$C$3:$V$3)+1))/10*('Combustion Reports'!$AB$14-INDEX('DOE Stack Loss Data'!$B$4:$B$43,MATCH('Combustion Reports'!$AB$14,'DOE Stack Loss Data'!$B$4:$B$43),1))+INDEX('DOE Stack Loss Data'!$C$4:$V$43,MATCH('Combustion Reports'!$AB$14,'DOE Stack Loss Data'!$B$4:$B$43),MATCH('Baseline Efficiency'!S6,'DOE Stack Loss Data'!$C$3:$V$3)+1)-((INDEX('DOE Stack Loss Data'!$C$4:$V$43,MATCH('Combustion Reports'!$AB$14,'DOE Stack Loss Data'!$B$4:$B$43)+1,MATCH('Baseline Efficiency'!S6,'DOE Stack Loss Data'!$C$3:$V$3))-INDEX('DOE Stack Loss Data'!$C$4:$V$43,MATCH('Combustion Reports'!$AB$14,'DOE Stack Loss Data'!$B$4:$B$43),MATCH('Baseline Efficiency'!S6,'DOE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Efficiency'!S6,'DOE Stack Loss Data'!$C$3:$V$3))))/(INDEX('DOE Stack Loss Data'!$C$3:$V$3,1,MATCH('Baseline Efficiency'!S6,'DOE Stack Loss Data'!$C$3:$V$3)+1)-INDEX('DOE Stack Loss Data'!$C$3:$V$3,1,MATCH('Baseline Efficiency'!S6,'DOE Stack Loss Data'!$C$3:$V$3)))*('Baseline Efficiency'!S6-INDEX('DOE Stack Loss Data'!$C$3:$V$3,1,MATCH('Baseline Efficiency'!S6,'DOE Stack Loss Data'!$C$3:$V$3)))+(INDEX('DOE Stack Loss Data'!$C$4:$V$43,MATCH('Combustion Reports'!$AB$14,'DOE Stack Loss Data'!$B$4:$B$43)+1,MATCH('Baseline Efficiency'!S6,'DOE Stack Loss Data'!$C$3:$V$3))-INDEX('DOE Stack Loss Data'!$C$4:$V$43,MATCH('Combustion Reports'!$AB$14,'DOE Stack Loss Data'!$B$4:$B$43),MATCH('Baseline Efficiency'!S6,'DOE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Efficiency'!S6,'DOE Stack Loss Data'!$C$3:$V$3)))</f>
        <v>#N/A</v>
      </c>
      <c r="T30" s="248" t="e">
        <f>1-(((INDEX('DOE Stack Loss Data'!$C$4:$V$43,MATCH('Combustion Reports'!AC$14,'DOE Stack Loss Data'!$B$4:$B$43)+1,MATCH('Baseline Efficiency'!T6,'DOE Stack Loss Data'!$C$3:$V$3)+1)-INDEX('DOE Stack Loss Data'!$C$4:$V$43,MATCH('Combustion Reports'!AC$14,'DOE Stack Loss Data'!$B$4:$B$43),MATCH('Baseline Efficiency'!T6,'DOE Stack Loss Data'!$C$3:$V$3)+1))/10*('Combustion Reports'!AC$14-INDEX('DOE Stack Loss Data'!$B$4:$B$43,MATCH('Combustion Reports'!AC$14,'DOE Stack Loss Data'!$B$4:$B$43),1))+INDEX('DOE Stack Loss Data'!$C$4:$V$43,MATCH('Combustion Reports'!AC$14,'DOE Stack Loss Data'!$B$4:$B$43),MATCH('Baseline Efficiency'!T6,'DOE Stack Loss Data'!$C$3:$V$3)+1)-((INDEX('DOE Stack Loss Data'!$C$4:$V$43,MATCH('Combustion Reports'!AC$14,'DOE Stack Loss Data'!$B$4:$B$43)+1,MATCH('Baseline Efficiency'!T6,'DOE Stack Loss Data'!$C$3:$V$3))-INDEX('DOE Stack Loss Data'!$C$4:$V$43,MATCH('Combustion Reports'!AC$14,'DOE Stack Loss Data'!$B$4:$B$43),MATCH('Baseline Efficiency'!T6,'DOE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Efficiency'!T6,'DOE Stack Loss Data'!$C$3:$V$3))))/(INDEX('DOE Stack Loss Data'!$C$3:$V$3,1,MATCH('Baseline Efficiency'!T6,'DOE Stack Loss Data'!$C$3:$V$3)+1)-INDEX('DOE Stack Loss Data'!$C$3:$V$3,1,MATCH('Baseline Efficiency'!T6,'DOE Stack Loss Data'!$C$3:$V$3)))*('Baseline Efficiency'!T6-INDEX('DOE Stack Loss Data'!$C$3:$V$3,1,MATCH('Baseline Efficiency'!T6,'DOE Stack Loss Data'!$C$3:$V$3)))+(INDEX('DOE Stack Loss Data'!$C$4:$V$43,MATCH('Combustion Reports'!AC$14,'DOE Stack Loss Data'!$B$4:$B$43)+1,MATCH('Baseline Efficiency'!T6,'DOE Stack Loss Data'!$C$3:$V$3))-INDEX('DOE Stack Loss Data'!$C$4:$V$43,MATCH('Combustion Reports'!AC$14,'DOE Stack Loss Data'!$B$4:$B$43),MATCH('Baseline Efficiency'!T6,'DOE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Efficiency'!T6,'DOE Stack Loss Data'!$C$3:$V$3)))</f>
        <v>#N/A</v>
      </c>
      <c r="U30" s="248" t="e">
        <f>1-(((INDEX('DOE Stack Loss Data'!$C$4:$V$43,MATCH('Combustion Reports'!AD$14,'DOE Stack Loss Data'!$B$4:$B$43)+1,MATCH('Baseline Efficiency'!U6,'DOE Stack Loss Data'!$C$3:$V$3)+1)-INDEX('DOE Stack Loss Data'!$C$4:$V$43,MATCH('Combustion Reports'!AD$14,'DOE Stack Loss Data'!$B$4:$B$43),MATCH('Baseline Efficiency'!U6,'DOE Stack Loss Data'!$C$3:$V$3)+1))/10*('Combustion Reports'!AD$14-INDEX('DOE Stack Loss Data'!$B$4:$B$43,MATCH('Combustion Reports'!AD$14,'DOE Stack Loss Data'!$B$4:$B$43),1))+INDEX('DOE Stack Loss Data'!$C$4:$V$43,MATCH('Combustion Reports'!AD$14,'DOE Stack Loss Data'!$B$4:$B$43),MATCH('Baseline Efficiency'!U6,'DOE Stack Loss Data'!$C$3:$V$3)+1)-((INDEX('DOE Stack Loss Data'!$C$4:$V$43,MATCH('Combustion Reports'!AD$14,'DOE Stack Loss Data'!$B$4:$B$43)+1,MATCH('Baseline Efficiency'!U6,'DOE Stack Loss Data'!$C$3:$V$3))-INDEX('DOE Stack Loss Data'!$C$4:$V$43,MATCH('Combustion Reports'!AD$14,'DOE Stack Loss Data'!$B$4:$B$43),MATCH('Baseline Efficiency'!U6,'DOE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Efficiency'!U6,'DOE Stack Loss Data'!$C$3:$V$3))))/(INDEX('DOE Stack Loss Data'!$C$3:$V$3,1,MATCH('Baseline Efficiency'!U6,'DOE Stack Loss Data'!$C$3:$V$3)+1)-INDEX('DOE Stack Loss Data'!$C$3:$V$3,1,MATCH('Baseline Efficiency'!U6,'DOE Stack Loss Data'!$C$3:$V$3)))*('Baseline Efficiency'!U6-INDEX('DOE Stack Loss Data'!$C$3:$V$3,1,MATCH('Baseline Efficiency'!U6,'DOE Stack Loss Data'!$C$3:$V$3)))+(INDEX('DOE Stack Loss Data'!$C$4:$V$43,MATCH('Combustion Reports'!AD$14,'DOE Stack Loss Data'!$B$4:$B$43)+1,MATCH('Baseline Efficiency'!U6,'DOE Stack Loss Data'!$C$3:$V$3))-INDEX('DOE Stack Loss Data'!$C$4:$V$43,MATCH('Combustion Reports'!AD$14,'DOE Stack Loss Data'!$B$4:$B$43),MATCH('Baseline Efficiency'!U6,'DOE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Efficiency'!U6,'DOE Stack Loss Data'!$C$3:$V$3)))</f>
        <v>#N/A</v>
      </c>
      <c r="V30" s="248" t="e">
        <f>1-(((INDEX('DOE Stack Loss Data'!$C$4:$V$43,MATCH('Combustion Reports'!AE$14,'DOE Stack Loss Data'!$B$4:$B$43)+1,MATCH('Baseline Efficiency'!V6,'DOE Stack Loss Data'!$C$3:$V$3)+1)-INDEX('DOE Stack Loss Data'!$C$4:$V$43,MATCH('Combustion Reports'!AE$14,'DOE Stack Loss Data'!$B$4:$B$43),MATCH('Baseline Efficiency'!V6,'DOE Stack Loss Data'!$C$3:$V$3)+1))/10*('Combustion Reports'!AE$14-INDEX('DOE Stack Loss Data'!$B$4:$B$43,MATCH('Combustion Reports'!AE$14,'DOE Stack Loss Data'!$B$4:$B$43),1))+INDEX('DOE Stack Loss Data'!$C$4:$V$43,MATCH('Combustion Reports'!AE$14,'DOE Stack Loss Data'!$B$4:$B$43),MATCH('Baseline Efficiency'!V6,'DOE Stack Loss Data'!$C$3:$V$3)+1)-((INDEX('DOE Stack Loss Data'!$C$4:$V$43,MATCH('Combustion Reports'!AE$14,'DOE Stack Loss Data'!$B$4:$B$43)+1,MATCH('Baseline Efficiency'!V6,'DOE Stack Loss Data'!$C$3:$V$3))-INDEX('DOE Stack Loss Data'!$C$4:$V$43,MATCH('Combustion Reports'!AE$14,'DOE Stack Loss Data'!$B$4:$B$43),MATCH('Baseline Efficiency'!V6,'DOE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Efficiency'!V6,'DOE Stack Loss Data'!$C$3:$V$3))))/(INDEX('DOE Stack Loss Data'!$C$3:$V$3,1,MATCH('Baseline Efficiency'!V6,'DOE Stack Loss Data'!$C$3:$V$3)+1)-INDEX('DOE Stack Loss Data'!$C$3:$V$3,1,MATCH('Baseline Efficiency'!V6,'DOE Stack Loss Data'!$C$3:$V$3)))*('Baseline Efficiency'!V6-INDEX('DOE Stack Loss Data'!$C$3:$V$3,1,MATCH('Baseline Efficiency'!V6,'DOE Stack Loss Data'!$C$3:$V$3)))+(INDEX('DOE Stack Loss Data'!$C$4:$V$43,MATCH('Combustion Reports'!AE$14,'DOE Stack Loss Data'!$B$4:$B$43)+1,MATCH('Baseline Efficiency'!V6,'DOE Stack Loss Data'!$C$3:$V$3))-INDEX('DOE Stack Loss Data'!$C$4:$V$43,MATCH('Combustion Reports'!AE$14,'DOE Stack Loss Data'!$B$4:$B$43),MATCH('Baseline Efficiency'!V6,'DOE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Efficiency'!V6,'DOE Stack Loss Data'!$C$3:$V$3)))</f>
        <v>#N/A</v>
      </c>
      <c r="W30" s="248" t="e">
        <f>1-(((INDEX('DOE Stack Loss Data'!$C$4:$V$43,MATCH('Combustion Reports'!AF$14,'DOE Stack Loss Data'!$B$4:$B$43)+1,MATCH('Baseline Efficiency'!W6,'DOE Stack Loss Data'!$C$3:$V$3)+1)-INDEX('DOE Stack Loss Data'!$C$4:$V$43,MATCH('Combustion Reports'!AF$14,'DOE Stack Loss Data'!$B$4:$B$43),MATCH('Baseline Efficiency'!W6,'DOE Stack Loss Data'!$C$3:$V$3)+1))/10*('Combustion Reports'!AF$14-INDEX('DOE Stack Loss Data'!$B$4:$B$43,MATCH('Combustion Reports'!AF$14,'DOE Stack Loss Data'!$B$4:$B$43),1))+INDEX('DOE Stack Loss Data'!$C$4:$V$43,MATCH('Combustion Reports'!AF$14,'DOE Stack Loss Data'!$B$4:$B$43),MATCH('Baseline Efficiency'!W6,'DOE Stack Loss Data'!$C$3:$V$3)+1)-((INDEX('DOE Stack Loss Data'!$C$4:$V$43,MATCH('Combustion Reports'!AF$14,'DOE Stack Loss Data'!$B$4:$B$43)+1,MATCH('Baseline Efficiency'!W6,'DOE Stack Loss Data'!$C$3:$V$3))-INDEX('DOE Stack Loss Data'!$C$4:$V$43,MATCH('Combustion Reports'!AF$14,'DOE Stack Loss Data'!$B$4:$B$43),MATCH('Baseline Efficiency'!W6,'DOE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Efficiency'!W6,'DOE Stack Loss Data'!$C$3:$V$3))))/(INDEX('DOE Stack Loss Data'!$C$3:$V$3,1,MATCH('Baseline Efficiency'!W6,'DOE Stack Loss Data'!$C$3:$V$3)+1)-INDEX('DOE Stack Loss Data'!$C$3:$V$3,1,MATCH('Baseline Efficiency'!W6,'DOE Stack Loss Data'!$C$3:$V$3)))*('Baseline Efficiency'!W6-INDEX('DOE Stack Loss Data'!$C$3:$V$3,1,MATCH('Baseline Efficiency'!W6,'DOE Stack Loss Data'!$C$3:$V$3)))+(INDEX('DOE Stack Loss Data'!$C$4:$V$43,MATCH('Combustion Reports'!AF$14,'DOE Stack Loss Data'!$B$4:$B$43)+1,MATCH('Baseline Efficiency'!W6,'DOE Stack Loss Data'!$C$3:$V$3))-INDEX('DOE Stack Loss Data'!$C$4:$V$43,MATCH('Combustion Reports'!AF$14,'DOE Stack Loss Data'!$B$4:$B$43),MATCH('Baseline Efficiency'!W6,'DOE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Efficiency'!W6,'DOE Stack Loss Data'!$C$3:$V$3)))</f>
        <v>#N/A</v>
      </c>
      <c r="X30" s="248" t="e">
        <f>1-(((INDEX('DOE Stack Loss Data'!$C$4:$V$43,MATCH('Combustion Reports'!AG$14,'DOE Stack Loss Data'!$B$4:$B$43)+1,MATCH('Baseline Efficiency'!X6,'DOE Stack Loss Data'!$C$3:$V$3)+1)-INDEX('DOE Stack Loss Data'!$C$4:$V$43,MATCH('Combustion Reports'!AG$14,'DOE Stack Loss Data'!$B$4:$B$43),MATCH('Baseline Efficiency'!X6,'DOE Stack Loss Data'!$C$3:$V$3)+1))/10*('Combustion Reports'!AG$14-INDEX('DOE Stack Loss Data'!$B$4:$B$43,MATCH('Combustion Reports'!AG$14,'DOE Stack Loss Data'!$B$4:$B$43),1))+INDEX('DOE Stack Loss Data'!$C$4:$V$43,MATCH('Combustion Reports'!AG$14,'DOE Stack Loss Data'!$B$4:$B$43),MATCH('Baseline Efficiency'!X6,'DOE Stack Loss Data'!$C$3:$V$3)+1)-((INDEX('DOE Stack Loss Data'!$C$4:$V$43,MATCH('Combustion Reports'!AG$14,'DOE Stack Loss Data'!$B$4:$B$43)+1,MATCH('Baseline Efficiency'!X6,'DOE Stack Loss Data'!$C$3:$V$3))-INDEX('DOE Stack Loss Data'!$C$4:$V$43,MATCH('Combustion Reports'!AG$14,'DOE Stack Loss Data'!$B$4:$B$43),MATCH('Baseline Efficiency'!X6,'DOE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Efficiency'!X6,'DOE Stack Loss Data'!$C$3:$V$3))))/(INDEX('DOE Stack Loss Data'!$C$3:$V$3,1,MATCH('Baseline Efficiency'!X6,'DOE Stack Loss Data'!$C$3:$V$3)+1)-INDEX('DOE Stack Loss Data'!$C$3:$V$3,1,MATCH('Baseline Efficiency'!X6,'DOE Stack Loss Data'!$C$3:$V$3)))*('Baseline Efficiency'!X6-INDEX('DOE Stack Loss Data'!$C$3:$V$3,1,MATCH('Baseline Efficiency'!X6,'DOE Stack Loss Data'!$C$3:$V$3)))+(INDEX('DOE Stack Loss Data'!$C$4:$V$43,MATCH('Combustion Reports'!AG$14,'DOE Stack Loss Data'!$B$4:$B$43)+1,MATCH('Baseline Efficiency'!X6,'DOE Stack Loss Data'!$C$3:$V$3))-INDEX('DOE Stack Loss Data'!$C$4:$V$43,MATCH('Combustion Reports'!AG$14,'DOE Stack Loss Data'!$B$4:$B$43),MATCH('Baseline Efficiency'!X6,'DOE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Efficiency'!X6,'DOE Stack Loss Data'!$C$3:$V$3)))</f>
        <v>#N/A</v>
      </c>
      <c r="Y30" s="248" t="e">
        <f>1-(((INDEX('DOE Stack Loss Data'!$C$4:$V$43,MATCH('Combustion Reports'!AH$14,'DOE Stack Loss Data'!$B$4:$B$43)+1,MATCH('Baseline Efficiency'!Y6,'DOE Stack Loss Data'!$C$3:$V$3)+1)-INDEX('DOE Stack Loss Data'!$C$4:$V$43,MATCH('Combustion Reports'!AH$14,'DOE Stack Loss Data'!$B$4:$B$43),MATCH('Baseline Efficiency'!Y6,'DOE Stack Loss Data'!$C$3:$V$3)+1))/10*('Combustion Reports'!AH$14-INDEX('DOE Stack Loss Data'!$B$4:$B$43,MATCH('Combustion Reports'!AH$14,'DOE Stack Loss Data'!$B$4:$B$43),1))+INDEX('DOE Stack Loss Data'!$C$4:$V$43,MATCH('Combustion Reports'!AH$14,'DOE Stack Loss Data'!$B$4:$B$43),MATCH('Baseline Efficiency'!Y6,'DOE Stack Loss Data'!$C$3:$V$3)+1)-((INDEX('DOE Stack Loss Data'!$C$4:$V$43,MATCH('Combustion Reports'!AH$14,'DOE Stack Loss Data'!$B$4:$B$43)+1,MATCH('Baseline Efficiency'!Y6,'DOE Stack Loss Data'!$C$3:$V$3))-INDEX('DOE Stack Loss Data'!$C$4:$V$43,MATCH('Combustion Reports'!AH$14,'DOE Stack Loss Data'!$B$4:$B$43),MATCH('Baseline Efficiency'!Y6,'DOE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Efficiency'!Y6,'DOE Stack Loss Data'!$C$3:$V$3))))/(INDEX('DOE Stack Loss Data'!$C$3:$V$3,1,MATCH('Baseline Efficiency'!Y6,'DOE Stack Loss Data'!$C$3:$V$3)+1)-INDEX('DOE Stack Loss Data'!$C$3:$V$3,1,MATCH('Baseline Efficiency'!Y6,'DOE Stack Loss Data'!$C$3:$V$3)))*('Baseline Efficiency'!Y6-INDEX('DOE Stack Loss Data'!$C$3:$V$3,1,MATCH('Baseline Efficiency'!Y6,'DOE Stack Loss Data'!$C$3:$V$3)))+(INDEX('DOE Stack Loss Data'!$C$4:$V$43,MATCH('Combustion Reports'!AH$14,'DOE Stack Loss Data'!$B$4:$B$43)+1,MATCH('Baseline Efficiency'!Y6,'DOE Stack Loss Data'!$C$3:$V$3))-INDEX('DOE Stack Loss Data'!$C$4:$V$43,MATCH('Combustion Reports'!AH$14,'DOE Stack Loss Data'!$B$4:$B$43),MATCH('Baseline Efficiency'!Y6,'DOE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Efficiency'!Y6,'DOE Stack Loss Data'!$C$3:$V$3)))</f>
        <v>#N/A</v>
      </c>
      <c r="Z30" s="248" t="e">
        <f>1-(((INDEX('DOE Stack Loss Data'!$C$4:$V$43,MATCH('Combustion Reports'!AI$14,'DOE Stack Loss Data'!$B$4:$B$43)+1,MATCH('Baseline Efficiency'!Z6,'DOE Stack Loss Data'!$C$3:$V$3)+1)-INDEX('DOE Stack Loss Data'!$C$4:$V$43,MATCH('Combustion Reports'!AI$14,'DOE Stack Loss Data'!$B$4:$B$43),MATCH('Baseline Efficiency'!Z6,'DOE Stack Loss Data'!$C$3:$V$3)+1))/10*('Combustion Reports'!AI$14-INDEX('DOE Stack Loss Data'!$B$4:$B$43,MATCH('Combustion Reports'!AI$14,'DOE Stack Loss Data'!$B$4:$B$43),1))+INDEX('DOE Stack Loss Data'!$C$4:$V$43,MATCH('Combustion Reports'!AI$14,'DOE Stack Loss Data'!$B$4:$B$43),MATCH('Baseline Efficiency'!Z6,'DOE Stack Loss Data'!$C$3:$V$3)+1)-((INDEX('DOE Stack Loss Data'!$C$4:$V$43,MATCH('Combustion Reports'!AI$14,'DOE Stack Loss Data'!$B$4:$B$43)+1,MATCH('Baseline Efficiency'!Z6,'DOE Stack Loss Data'!$C$3:$V$3))-INDEX('DOE Stack Loss Data'!$C$4:$V$43,MATCH('Combustion Reports'!AI$14,'DOE Stack Loss Data'!$B$4:$B$43),MATCH('Baseline Efficiency'!Z6,'DOE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Efficiency'!Z6,'DOE Stack Loss Data'!$C$3:$V$3))))/(INDEX('DOE Stack Loss Data'!$C$3:$V$3,1,MATCH('Baseline Efficiency'!Z6,'DOE Stack Loss Data'!$C$3:$V$3)+1)-INDEX('DOE Stack Loss Data'!$C$3:$V$3,1,MATCH('Baseline Efficiency'!Z6,'DOE Stack Loss Data'!$C$3:$V$3)))*('Baseline Efficiency'!Z6-INDEX('DOE Stack Loss Data'!$C$3:$V$3,1,MATCH('Baseline Efficiency'!Z6,'DOE Stack Loss Data'!$C$3:$V$3)))+(INDEX('DOE Stack Loss Data'!$C$4:$V$43,MATCH('Combustion Reports'!AI$14,'DOE Stack Loss Data'!$B$4:$B$43)+1,MATCH('Baseline Efficiency'!Z6,'DOE Stack Loss Data'!$C$3:$V$3))-INDEX('DOE Stack Loss Data'!$C$4:$V$43,MATCH('Combustion Reports'!AI$14,'DOE Stack Loss Data'!$B$4:$B$43),MATCH('Baseline Efficiency'!Z6,'DOE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Efficiency'!Z6,'DOE Stack Loss Data'!$C$3:$V$3)))</f>
        <v>#N/A</v>
      </c>
      <c r="AA30" s="248" t="e">
        <f>1-(((INDEX('DOE Stack Loss Data'!$C$4:$V$43,MATCH('Combustion Reports'!AJ$14,'DOE Stack Loss Data'!$B$4:$B$43)+1,MATCH('Baseline Efficiency'!AA6,'DOE Stack Loss Data'!$C$3:$V$3)+1)-INDEX('DOE Stack Loss Data'!$C$4:$V$43,MATCH('Combustion Reports'!AJ$14,'DOE Stack Loss Data'!$B$4:$B$43),MATCH('Baseline Efficiency'!AA6,'DOE Stack Loss Data'!$C$3:$V$3)+1))/10*('Combustion Reports'!AJ$14-INDEX('DOE Stack Loss Data'!$B$4:$B$43,MATCH('Combustion Reports'!AJ$14,'DOE Stack Loss Data'!$B$4:$B$43),1))+INDEX('DOE Stack Loss Data'!$C$4:$V$43,MATCH('Combustion Reports'!AJ$14,'DOE Stack Loss Data'!$B$4:$B$43),MATCH('Baseline Efficiency'!AA6,'DOE Stack Loss Data'!$C$3:$V$3)+1)-((INDEX('DOE Stack Loss Data'!$C$4:$V$43,MATCH('Combustion Reports'!AJ$14,'DOE Stack Loss Data'!$B$4:$B$43)+1,MATCH('Baseline Efficiency'!AA6,'DOE Stack Loss Data'!$C$3:$V$3))-INDEX('DOE Stack Loss Data'!$C$4:$V$43,MATCH('Combustion Reports'!AJ$14,'DOE Stack Loss Data'!$B$4:$B$43),MATCH('Baseline Efficiency'!AA6,'DOE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Efficiency'!AA6,'DOE Stack Loss Data'!$C$3:$V$3))))/(INDEX('DOE Stack Loss Data'!$C$3:$V$3,1,MATCH('Baseline Efficiency'!AA6,'DOE Stack Loss Data'!$C$3:$V$3)+1)-INDEX('DOE Stack Loss Data'!$C$3:$V$3,1,MATCH('Baseline Efficiency'!AA6,'DOE Stack Loss Data'!$C$3:$V$3)))*('Baseline Efficiency'!AA6-INDEX('DOE Stack Loss Data'!$C$3:$V$3,1,MATCH('Baseline Efficiency'!AA6,'DOE Stack Loss Data'!$C$3:$V$3)))+(INDEX('DOE Stack Loss Data'!$C$4:$V$43,MATCH('Combustion Reports'!AJ$14,'DOE Stack Loss Data'!$B$4:$B$43)+1,MATCH('Baseline Efficiency'!AA6,'DOE Stack Loss Data'!$C$3:$V$3))-INDEX('DOE Stack Loss Data'!$C$4:$V$43,MATCH('Combustion Reports'!AJ$14,'DOE Stack Loss Data'!$B$4:$B$43),MATCH('Baseline Efficiency'!AA6,'DOE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Efficiency'!AA6,'DOE Stack Loss Data'!$C$3:$V$3)))</f>
        <v>#N/A</v>
      </c>
      <c r="AB30" s="249" t="e">
        <f>1-(((INDEX('DOE Stack Loss Data'!$C$4:$V$43,MATCH('Combustion Reports'!AK$14,'DOE Stack Loss Data'!$B$4:$B$43)+1,MATCH('Baseline Efficiency'!AB6,'DOE Stack Loss Data'!$C$3:$V$3)+1)-INDEX('DOE Stack Loss Data'!$C$4:$V$43,MATCH('Combustion Reports'!AK$14,'DOE Stack Loss Data'!$B$4:$B$43),MATCH('Baseline Efficiency'!AB6,'DOE Stack Loss Data'!$C$3:$V$3)+1))/10*('Combustion Reports'!AK$14-INDEX('DOE Stack Loss Data'!$B$4:$B$43,MATCH('Combustion Reports'!AK$14,'DOE Stack Loss Data'!$B$4:$B$43),1))+INDEX('DOE Stack Loss Data'!$C$4:$V$43,MATCH('Combustion Reports'!AK$14,'DOE Stack Loss Data'!$B$4:$B$43),MATCH('Baseline Efficiency'!AB6,'DOE Stack Loss Data'!$C$3:$V$3)+1)-((INDEX('DOE Stack Loss Data'!$C$4:$V$43,MATCH('Combustion Reports'!AK$14,'DOE Stack Loss Data'!$B$4:$B$43)+1,MATCH('Baseline Efficiency'!AB6,'DOE Stack Loss Data'!$C$3:$V$3))-INDEX('DOE Stack Loss Data'!$C$4:$V$43,MATCH('Combustion Reports'!AK$14,'DOE Stack Loss Data'!$B$4:$B$43),MATCH('Baseline Efficiency'!AB6,'DOE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Efficiency'!AB6,'DOE Stack Loss Data'!$C$3:$V$3))))/(INDEX('DOE Stack Loss Data'!$C$3:$V$3,1,MATCH('Baseline Efficiency'!AB6,'DOE Stack Loss Data'!$C$3:$V$3)+1)-INDEX('DOE Stack Loss Data'!$C$3:$V$3,1,MATCH('Baseline Efficiency'!AB6,'DOE Stack Loss Data'!$C$3:$V$3)))*('Baseline Efficiency'!AB6-INDEX('DOE Stack Loss Data'!$C$3:$V$3,1,MATCH('Baseline Efficiency'!AB6,'DOE Stack Loss Data'!$C$3:$V$3)))+(INDEX('DOE Stack Loss Data'!$C$4:$V$43,MATCH('Combustion Reports'!AK$14,'DOE Stack Loss Data'!$B$4:$B$43)+1,MATCH('Baseline Efficiency'!AB6,'DOE Stack Loss Data'!$C$3:$V$3))-INDEX('DOE Stack Loss Data'!$C$4:$V$43,MATCH('Combustion Reports'!AK$14,'DOE Stack Loss Data'!$B$4:$B$43),MATCH('Baseline Efficiency'!AB6,'DOE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Efficiency'!AB6,'DOE Stack Loss Data'!$C$3:$V$3)))</f>
        <v>#N/A</v>
      </c>
      <c r="AD30" s="245">
        <v>-10</v>
      </c>
      <c r="AE30" s="545">
        <v>25</v>
      </c>
      <c r="AF30" s="250">
        <f t="shared" ref="AF30:AF50" si="10">AF6</f>
        <v>75</v>
      </c>
      <c r="AG30" s="248" t="e">
        <f>1-(((INDEX('DOE Stack Loss Data'!$C$4:$V$43,MATCH('Combustion Reports'!AB$20,'DOE Stack Loss Data'!$B$4:$B$43)+1,MATCH('Baseline Efficiency'!AG6,'DOE Stack Loss Data'!$C$3:$V$3)+1)-INDEX('DOE Stack Loss Data'!$C$4:$V$43,MATCH('Combustion Reports'!AB$20,'DOE Stack Loss Data'!$B$4:$B$43),MATCH('Baseline Efficiency'!AG6,'DOE Stack Loss Data'!$C$3:$V$3)+1))/10*('Combustion Reports'!AB$20-INDEX('DOE Stack Loss Data'!$B$4:$B$43,MATCH('Combustion Reports'!AB$20,'DOE Stack Loss Data'!$B$4:$B$43),1))+INDEX('DOE Stack Loss Data'!$C$4:$V$43,MATCH('Combustion Reports'!AB$20,'DOE Stack Loss Data'!$B$4:$B$43),MATCH('Baseline Efficiency'!AG6,'DOE Stack Loss Data'!$C$3:$V$3)+1)-((INDEX('DOE Stack Loss Data'!$C$4:$V$43,MATCH('Combustion Reports'!AB$20,'DOE Stack Loss Data'!$B$4:$B$43)+1,MATCH('Baseline Efficiency'!AG6,'DOE Stack Loss Data'!$C$3:$V$3))-INDEX('DOE Stack Loss Data'!$C$4:$V$43,MATCH('Combustion Reports'!AB$20,'DOE Stack Loss Data'!$B$4:$B$43),MATCH('Baseline Efficiency'!AG6,'DOE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Efficiency'!AG6,'DOE Stack Loss Data'!$C$3:$V$3))))/(INDEX('DOE Stack Loss Data'!$C$3:$V$3,1,MATCH('Baseline Efficiency'!AG6,'DOE Stack Loss Data'!$C$3:$V$3)+1)-INDEX('DOE Stack Loss Data'!$C$3:$V$3,1,MATCH('Baseline Efficiency'!AG6,'DOE Stack Loss Data'!$C$3:$V$3)))*('Baseline Efficiency'!AG6-INDEX('DOE Stack Loss Data'!$C$3:$V$3,1,MATCH('Baseline Efficiency'!AG6,'DOE Stack Loss Data'!$C$3:$V$3)))+(INDEX('DOE Stack Loss Data'!$C$4:$V$43,MATCH('Combustion Reports'!AB$20,'DOE Stack Loss Data'!$B$4:$B$43)+1,MATCH('Baseline Efficiency'!AG6,'DOE Stack Loss Data'!$C$3:$V$3))-INDEX('DOE Stack Loss Data'!$C$4:$V$43,MATCH('Combustion Reports'!AB$20,'DOE Stack Loss Data'!$B$4:$B$43),MATCH('Baseline Efficiency'!AG6,'DOE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Efficiency'!AG6,'DOE Stack Loss Data'!$C$3:$V$3)))</f>
        <v>#N/A</v>
      </c>
      <c r="AH30" s="248" t="e">
        <f>1-(((INDEX('DOE Stack Loss Data'!$C$4:$V$43,MATCH('Combustion Reports'!AC$20,'DOE Stack Loss Data'!$B$4:$B$43)+1,MATCH('Baseline Efficiency'!AH6,'DOE Stack Loss Data'!$C$3:$V$3)+1)-INDEX('DOE Stack Loss Data'!$C$4:$V$43,MATCH('Combustion Reports'!AC$20,'DOE Stack Loss Data'!$B$4:$B$43),MATCH('Baseline Efficiency'!AH6,'DOE Stack Loss Data'!$C$3:$V$3)+1))/10*('Combustion Reports'!AC$20-INDEX('DOE Stack Loss Data'!$B$4:$B$43,MATCH('Combustion Reports'!AC$20,'DOE Stack Loss Data'!$B$4:$B$43),1))+INDEX('DOE Stack Loss Data'!$C$4:$V$43,MATCH('Combustion Reports'!AC$20,'DOE Stack Loss Data'!$B$4:$B$43),MATCH('Baseline Efficiency'!AH6,'DOE Stack Loss Data'!$C$3:$V$3)+1)-((INDEX('DOE Stack Loss Data'!$C$4:$V$43,MATCH('Combustion Reports'!AC$20,'DOE Stack Loss Data'!$B$4:$B$43)+1,MATCH('Baseline Efficiency'!AH6,'DOE Stack Loss Data'!$C$3:$V$3))-INDEX('DOE Stack Loss Data'!$C$4:$V$43,MATCH('Combustion Reports'!AC$20,'DOE Stack Loss Data'!$B$4:$B$43),MATCH('Baseline Efficiency'!AH6,'DOE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Efficiency'!AH6,'DOE Stack Loss Data'!$C$3:$V$3))))/(INDEX('DOE Stack Loss Data'!$C$3:$V$3,1,MATCH('Baseline Efficiency'!AH6,'DOE Stack Loss Data'!$C$3:$V$3)+1)-INDEX('DOE Stack Loss Data'!$C$3:$V$3,1,MATCH('Baseline Efficiency'!AH6,'DOE Stack Loss Data'!$C$3:$V$3)))*('Baseline Efficiency'!AH6-INDEX('DOE Stack Loss Data'!$C$3:$V$3,1,MATCH('Baseline Efficiency'!AH6,'DOE Stack Loss Data'!$C$3:$V$3)))+(INDEX('DOE Stack Loss Data'!$C$4:$V$43,MATCH('Combustion Reports'!AC$20,'DOE Stack Loss Data'!$B$4:$B$43)+1,MATCH('Baseline Efficiency'!AH6,'DOE Stack Loss Data'!$C$3:$V$3))-INDEX('DOE Stack Loss Data'!$C$4:$V$43,MATCH('Combustion Reports'!AC$20,'DOE Stack Loss Data'!$B$4:$B$43),MATCH('Baseline Efficiency'!AH6,'DOE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Efficiency'!AH6,'DOE Stack Loss Data'!$C$3:$V$3)))</f>
        <v>#N/A</v>
      </c>
      <c r="AI30" s="248" t="e">
        <f>1-(((INDEX('DOE Stack Loss Data'!$C$4:$V$43,MATCH('Combustion Reports'!AD$20,'DOE Stack Loss Data'!$B$4:$B$43)+1,MATCH('Baseline Efficiency'!AI6,'DOE Stack Loss Data'!$C$3:$V$3)+1)-INDEX('DOE Stack Loss Data'!$C$4:$V$43,MATCH('Combustion Reports'!AD$20,'DOE Stack Loss Data'!$B$4:$B$43),MATCH('Baseline Efficiency'!AI6,'DOE Stack Loss Data'!$C$3:$V$3)+1))/10*('Combustion Reports'!AD$20-INDEX('DOE Stack Loss Data'!$B$4:$B$43,MATCH('Combustion Reports'!AD$20,'DOE Stack Loss Data'!$B$4:$B$43),1))+INDEX('DOE Stack Loss Data'!$C$4:$V$43,MATCH('Combustion Reports'!AD$20,'DOE Stack Loss Data'!$B$4:$B$43),MATCH('Baseline Efficiency'!AI6,'DOE Stack Loss Data'!$C$3:$V$3)+1)-((INDEX('DOE Stack Loss Data'!$C$4:$V$43,MATCH('Combustion Reports'!AD$20,'DOE Stack Loss Data'!$B$4:$B$43)+1,MATCH('Baseline Efficiency'!AI6,'DOE Stack Loss Data'!$C$3:$V$3))-INDEX('DOE Stack Loss Data'!$C$4:$V$43,MATCH('Combustion Reports'!AD$20,'DOE Stack Loss Data'!$B$4:$B$43),MATCH('Baseline Efficiency'!AI6,'DOE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Efficiency'!AI6,'DOE Stack Loss Data'!$C$3:$V$3))))/(INDEX('DOE Stack Loss Data'!$C$3:$V$3,1,MATCH('Baseline Efficiency'!AI6,'DOE Stack Loss Data'!$C$3:$V$3)+1)-INDEX('DOE Stack Loss Data'!$C$3:$V$3,1,MATCH('Baseline Efficiency'!AI6,'DOE Stack Loss Data'!$C$3:$V$3)))*('Baseline Efficiency'!AI6-INDEX('DOE Stack Loss Data'!$C$3:$V$3,1,MATCH('Baseline Efficiency'!AI6,'DOE Stack Loss Data'!$C$3:$V$3)))+(INDEX('DOE Stack Loss Data'!$C$4:$V$43,MATCH('Combustion Reports'!AD$20,'DOE Stack Loss Data'!$B$4:$B$43)+1,MATCH('Baseline Efficiency'!AI6,'DOE Stack Loss Data'!$C$3:$V$3))-INDEX('DOE Stack Loss Data'!$C$4:$V$43,MATCH('Combustion Reports'!AD$20,'DOE Stack Loss Data'!$B$4:$B$43),MATCH('Baseline Efficiency'!AI6,'DOE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Efficiency'!AI6,'DOE Stack Loss Data'!$C$3:$V$3)))</f>
        <v>#N/A</v>
      </c>
      <c r="AJ30" s="248" t="e">
        <f>1-(((INDEX('DOE Stack Loss Data'!$C$4:$V$43,MATCH('Combustion Reports'!AE$20,'DOE Stack Loss Data'!$B$4:$B$43)+1,MATCH('Baseline Efficiency'!AJ6,'DOE Stack Loss Data'!$C$3:$V$3)+1)-INDEX('DOE Stack Loss Data'!$C$4:$V$43,MATCH('Combustion Reports'!AE$20,'DOE Stack Loss Data'!$B$4:$B$43),MATCH('Baseline Efficiency'!AJ6,'DOE Stack Loss Data'!$C$3:$V$3)+1))/10*('Combustion Reports'!AE$20-INDEX('DOE Stack Loss Data'!$B$4:$B$43,MATCH('Combustion Reports'!AE$20,'DOE Stack Loss Data'!$B$4:$B$43),1))+INDEX('DOE Stack Loss Data'!$C$4:$V$43,MATCH('Combustion Reports'!AE$20,'DOE Stack Loss Data'!$B$4:$B$43),MATCH('Baseline Efficiency'!AJ6,'DOE Stack Loss Data'!$C$3:$V$3)+1)-((INDEX('DOE Stack Loss Data'!$C$4:$V$43,MATCH('Combustion Reports'!AE$20,'DOE Stack Loss Data'!$B$4:$B$43)+1,MATCH('Baseline Efficiency'!AJ6,'DOE Stack Loss Data'!$C$3:$V$3))-INDEX('DOE Stack Loss Data'!$C$4:$V$43,MATCH('Combustion Reports'!AE$20,'DOE Stack Loss Data'!$B$4:$B$43),MATCH('Baseline Efficiency'!AJ6,'DOE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Efficiency'!AJ6,'DOE Stack Loss Data'!$C$3:$V$3))))/(INDEX('DOE Stack Loss Data'!$C$3:$V$3,1,MATCH('Baseline Efficiency'!AJ6,'DOE Stack Loss Data'!$C$3:$V$3)+1)-INDEX('DOE Stack Loss Data'!$C$3:$V$3,1,MATCH('Baseline Efficiency'!AJ6,'DOE Stack Loss Data'!$C$3:$V$3)))*('Baseline Efficiency'!AJ6-INDEX('DOE Stack Loss Data'!$C$3:$V$3,1,MATCH('Baseline Efficiency'!AJ6,'DOE Stack Loss Data'!$C$3:$V$3)))+(INDEX('DOE Stack Loss Data'!$C$4:$V$43,MATCH('Combustion Reports'!AE$20,'DOE Stack Loss Data'!$B$4:$B$43)+1,MATCH('Baseline Efficiency'!AJ6,'DOE Stack Loss Data'!$C$3:$V$3))-INDEX('DOE Stack Loss Data'!$C$4:$V$43,MATCH('Combustion Reports'!AE$20,'DOE Stack Loss Data'!$B$4:$B$43),MATCH('Baseline Efficiency'!AJ6,'DOE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Efficiency'!AJ6,'DOE Stack Loss Data'!$C$3:$V$3)))</f>
        <v>#N/A</v>
      </c>
      <c r="AK30" s="248" t="e">
        <f>1-(((INDEX('DOE Stack Loss Data'!$C$4:$V$43,MATCH('Combustion Reports'!AF$20,'DOE Stack Loss Data'!$B$4:$B$43)+1,MATCH('Baseline Efficiency'!AK6,'DOE Stack Loss Data'!$C$3:$V$3)+1)-INDEX('DOE Stack Loss Data'!$C$4:$V$43,MATCH('Combustion Reports'!AF$20,'DOE Stack Loss Data'!$B$4:$B$43),MATCH('Baseline Efficiency'!AK6,'DOE Stack Loss Data'!$C$3:$V$3)+1))/10*('Combustion Reports'!AF$20-INDEX('DOE Stack Loss Data'!$B$4:$B$43,MATCH('Combustion Reports'!AF$20,'DOE Stack Loss Data'!$B$4:$B$43),1))+INDEX('DOE Stack Loss Data'!$C$4:$V$43,MATCH('Combustion Reports'!AF$20,'DOE Stack Loss Data'!$B$4:$B$43),MATCH('Baseline Efficiency'!AK6,'DOE Stack Loss Data'!$C$3:$V$3)+1)-((INDEX('DOE Stack Loss Data'!$C$4:$V$43,MATCH('Combustion Reports'!AF$20,'DOE Stack Loss Data'!$B$4:$B$43)+1,MATCH('Baseline Efficiency'!AK6,'DOE Stack Loss Data'!$C$3:$V$3))-INDEX('DOE Stack Loss Data'!$C$4:$V$43,MATCH('Combustion Reports'!AF$20,'DOE Stack Loss Data'!$B$4:$B$43),MATCH('Baseline Efficiency'!AK6,'DOE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Efficiency'!AK6,'DOE Stack Loss Data'!$C$3:$V$3))))/(INDEX('DOE Stack Loss Data'!$C$3:$V$3,1,MATCH('Baseline Efficiency'!AK6,'DOE Stack Loss Data'!$C$3:$V$3)+1)-INDEX('DOE Stack Loss Data'!$C$3:$V$3,1,MATCH('Baseline Efficiency'!AK6,'DOE Stack Loss Data'!$C$3:$V$3)))*('Baseline Efficiency'!AK6-INDEX('DOE Stack Loss Data'!$C$3:$V$3,1,MATCH('Baseline Efficiency'!AK6,'DOE Stack Loss Data'!$C$3:$V$3)))+(INDEX('DOE Stack Loss Data'!$C$4:$V$43,MATCH('Combustion Reports'!AF$20,'DOE Stack Loss Data'!$B$4:$B$43)+1,MATCH('Baseline Efficiency'!AK6,'DOE Stack Loss Data'!$C$3:$V$3))-INDEX('DOE Stack Loss Data'!$C$4:$V$43,MATCH('Combustion Reports'!AF$20,'DOE Stack Loss Data'!$B$4:$B$43),MATCH('Baseline Efficiency'!AK6,'DOE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Efficiency'!AK6,'DOE Stack Loss Data'!$C$3:$V$3)))</f>
        <v>#N/A</v>
      </c>
      <c r="AL30" s="248" t="e">
        <f>1-(((INDEX('DOE Stack Loss Data'!$C$4:$V$43,MATCH('Combustion Reports'!AG$20,'DOE Stack Loss Data'!$B$4:$B$43)+1,MATCH('Baseline Efficiency'!AL6,'DOE Stack Loss Data'!$C$3:$V$3)+1)-INDEX('DOE Stack Loss Data'!$C$4:$V$43,MATCH('Combustion Reports'!AG$20,'DOE Stack Loss Data'!$B$4:$B$43),MATCH('Baseline Efficiency'!AL6,'DOE Stack Loss Data'!$C$3:$V$3)+1))/10*('Combustion Reports'!AG$20-INDEX('DOE Stack Loss Data'!$B$4:$B$43,MATCH('Combustion Reports'!AG$20,'DOE Stack Loss Data'!$B$4:$B$43),1))+INDEX('DOE Stack Loss Data'!$C$4:$V$43,MATCH('Combustion Reports'!AG$20,'DOE Stack Loss Data'!$B$4:$B$43),MATCH('Baseline Efficiency'!AL6,'DOE Stack Loss Data'!$C$3:$V$3)+1)-((INDEX('DOE Stack Loss Data'!$C$4:$V$43,MATCH('Combustion Reports'!AG$20,'DOE Stack Loss Data'!$B$4:$B$43)+1,MATCH('Baseline Efficiency'!AL6,'DOE Stack Loss Data'!$C$3:$V$3))-INDEX('DOE Stack Loss Data'!$C$4:$V$43,MATCH('Combustion Reports'!AG$20,'DOE Stack Loss Data'!$B$4:$B$43),MATCH('Baseline Efficiency'!AL6,'DOE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Efficiency'!AL6,'DOE Stack Loss Data'!$C$3:$V$3))))/(INDEX('DOE Stack Loss Data'!$C$3:$V$3,1,MATCH('Baseline Efficiency'!AL6,'DOE Stack Loss Data'!$C$3:$V$3)+1)-INDEX('DOE Stack Loss Data'!$C$3:$V$3,1,MATCH('Baseline Efficiency'!AL6,'DOE Stack Loss Data'!$C$3:$V$3)))*('Baseline Efficiency'!AL6-INDEX('DOE Stack Loss Data'!$C$3:$V$3,1,MATCH('Baseline Efficiency'!AL6,'DOE Stack Loss Data'!$C$3:$V$3)))+(INDEX('DOE Stack Loss Data'!$C$4:$V$43,MATCH('Combustion Reports'!AG$20,'DOE Stack Loss Data'!$B$4:$B$43)+1,MATCH('Baseline Efficiency'!AL6,'DOE Stack Loss Data'!$C$3:$V$3))-INDEX('DOE Stack Loss Data'!$C$4:$V$43,MATCH('Combustion Reports'!AG$20,'DOE Stack Loss Data'!$B$4:$B$43),MATCH('Baseline Efficiency'!AL6,'DOE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Efficiency'!AL6,'DOE Stack Loss Data'!$C$3:$V$3)))</f>
        <v>#N/A</v>
      </c>
      <c r="AM30" s="248" t="e">
        <f>1-(((INDEX('DOE Stack Loss Data'!$C$4:$V$43,MATCH('Combustion Reports'!AH$20,'DOE Stack Loss Data'!$B$4:$B$43)+1,MATCH('Baseline Efficiency'!AM6,'DOE Stack Loss Data'!$C$3:$V$3)+1)-INDEX('DOE Stack Loss Data'!$C$4:$V$43,MATCH('Combustion Reports'!AH$20,'DOE Stack Loss Data'!$B$4:$B$43),MATCH('Baseline Efficiency'!AM6,'DOE Stack Loss Data'!$C$3:$V$3)+1))/10*('Combustion Reports'!AH$20-INDEX('DOE Stack Loss Data'!$B$4:$B$43,MATCH('Combustion Reports'!AH$20,'DOE Stack Loss Data'!$B$4:$B$43),1))+INDEX('DOE Stack Loss Data'!$C$4:$V$43,MATCH('Combustion Reports'!AH$20,'DOE Stack Loss Data'!$B$4:$B$43),MATCH('Baseline Efficiency'!AM6,'DOE Stack Loss Data'!$C$3:$V$3)+1)-((INDEX('DOE Stack Loss Data'!$C$4:$V$43,MATCH('Combustion Reports'!AH$20,'DOE Stack Loss Data'!$B$4:$B$43)+1,MATCH('Baseline Efficiency'!AM6,'DOE Stack Loss Data'!$C$3:$V$3))-INDEX('DOE Stack Loss Data'!$C$4:$V$43,MATCH('Combustion Reports'!AH$20,'DOE Stack Loss Data'!$B$4:$B$43),MATCH('Baseline Efficiency'!AM6,'DOE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Efficiency'!AM6,'DOE Stack Loss Data'!$C$3:$V$3))))/(INDEX('DOE Stack Loss Data'!$C$3:$V$3,1,MATCH('Baseline Efficiency'!AM6,'DOE Stack Loss Data'!$C$3:$V$3)+1)-INDEX('DOE Stack Loss Data'!$C$3:$V$3,1,MATCH('Baseline Efficiency'!AM6,'DOE Stack Loss Data'!$C$3:$V$3)))*('Baseline Efficiency'!AM6-INDEX('DOE Stack Loss Data'!$C$3:$V$3,1,MATCH('Baseline Efficiency'!AM6,'DOE Stack Loss Data'!$C$3:$V$3)))+(INDEX('DOE Stack Loss Data'!$C$4:$V$43,MATCH('Combustion Reports'!AH$20,'DOE Stack Loss Data'!$B$4:$B$43)+1,MATCH('Baseline Efficiency'!AM6,'DOE Stack Loss Data'!$C$3:$V$3))-INDEX('DOE Stack Loss Data'!$C$4:$V$43,MATCH('Combustion Reports'!AH$20,'DOE Stack Loss Data'!$B$4:$B$43),MATCH('Baseline Efficiency'!AM6,'DOE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Efficiency'!AM6,'DOE Stack Loss Data'!$C$3:$V$3)))</f>
        <v>#N/A</v>
      </c>
      <c r="AN30" s="248" t="e">
        <f>1-(((INDEX('DOE Stack Loss Data'!$C$4:$V$43,MATCH('Combustion Reports'!AI$20,'DOE Stack Loss Data'!$B$4:$B$43)+1,MATCH('Baseline Efficiency'!AN6,'DOE Stack Loss Data'!$C$3:$V$3)+1)-INDEX('DOE Stack Loss Data'!$C$4:$V$43,MATCH('Combustion Reports'!AI$20,'DOE Stack Loss Data'!$B$4:$B$43),MATCH('Baseline Efficiency'!AN6,'DOE Stack Loss Data'!$C$3:$V$3)+1))/10*('Combustion Reports'!AI$20-INDEX('DOE Stack Loss Data'!$B$4:$B$43,MATCH('Combustion Reports'!AI$20,'DOE Stack Loss Data'!$B$4:$B$43),1))+INDEX('DOE Stack Loss Data'!$C$4:$V$43,MATCH('Combustion Reports'!AI$20,'DOE Stack Loss Data'!$B$4:$B$43),MATCH('Baseline Efficiency'!AN6,'DOE Stack Loss Data'!$C$3:$V$3)+1)-((INDEX('DOE Stack Loss Data'!$C$4:$V$43,MATCH('Combustion Reports'!AI$20,'DOE Stack Loss Data'!$B$4:$B$43)+1,MATCH('Baseline Efficiency'!AN6,'DOE Stack Loss Data'!$C$3:$V$3))-INDEX('DOE Stack Loss Data'!$C$4:$V$43,MATCH('Combustion Reports'!AI$20,'DOE Stack Loss Data'!$B$4:$B$43),MATCH('Baseline Efficiency'!AN6,'DOE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Efficiency'!AN6,'DOE Stack Loss Data'!$C$3:$V$3))))/(INDEX('DOE Stack Loss Data'!$C$3:$V$3,1,MATCH('Baseline Efficiency'!AN6,'DOE Stack Loss Data'!$C$3:$V$3)+1)-INDEX('DOE Stack Loss Data'!$C$3:$V$3,1,MATCH('Baseline Efficiency'!AN6,'DOE Stack Loss Data'!$C$3:$V$3)))*('Baseline Efficiency'!AN6-INDEX('DOE Stack Loss Data'!$C$3:$V$3,1,MATCH('Baseline Efficiency'!AN6,'DOE Stack Loss Data'!$C$3:$V$3)))+(INDEX('DOE Stack Loss Data'!$C$4:$V$43,MATCH('Combustion Reports'!AI$20,'DOE Stack Loss Data'!$B$4:$B$43)+1,MATCH('Baseline Efficiency'!AN6,'DOE Stack Loss Data'!$C$3:$V$3))-INDEX('DOE Stack Loss Data'!$C$4:$V$43,MATCH('Combustion Reports'!AI$20,'DOE Stack Loss Data'!$B$4:$B$43),MATCH('Baseline Efficiency'!AN6,'DOE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Efficiency'!AN6,'DOE Stack Loss Data'!$C$3:$V$3)))</f>
        <v>#N/A</v>
      </c>
      <c r="AO30" s="248" t="e">
        <f>1-(((INDEX('DOE Stack Loss Data'!$C$4:$V$43,MATCH('Combustion Reports'!AJ$20,'DOE Stack Loss Data'!$B$4:$B$43)+1,MATCH('Baseline Efficiency'!AO6,'DOE Stack Loss Data'!$C$3:$V$3)+1)-INDEX('DOE Stack Loss Data'!$C$4:$V$43,MATCH('Combustion Reports'!AJ$20,'DOE Stack Loss Data'!$B$4:$B$43),MATCH('Baseline Efficiency'!AO6,'DOE Stack Loss Data'!$C$3:$V$3)+1))/10*('Combustion Reports'!AJ$20-INDEX('DOE Stack Loss Data'!$B$4:$B$43,MATCH('Combustion Reports'!AJ$20,'DOE Stack Loss Data'!$B$4:$B$43),1))+INDEX('DOE Stack Loss Data'!$C$4:$V$43,MATCH('Combustion Reports'!AJ$20,'DOE Stack Loss Data'!$B$4:$B$43),MATCH('Baseline Efficiency'!AO6,'DOE Stack Loss Data'!$C$3:$V$3)+1)-((INDEX('DOE Stack Loss Data'!$C$4:$V$43,MATCH('Combustion Reports'!AJ$20,'DOE Stack Loss Data'!$B$4:$B$43)+1,MATCH('Baseline Efficiency'!AO6,'DOE Stack Loss Data'!$C$3:$V$3))-INDEX('DOE Stack Loss Data'!$C$4:$V$43,MATCH('Combustion Reports'!AJ$20,'DOE Stack Loss Data'!$B$4:$B$43),MATCH('Baseline Efficiency'!AO6,'DOE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Efficiency'!AO6,'DOE Stack Loss Data'!$C$3:$V$3))))/(INDEX('DOE Stack Loss Data'!$C$3:$V$3,1,MATCH('Baseline Efficiency'!AO6,'DOE Stack Loss Data'!$C$3:$V$3)+1)-INDEX('DOE Stack Loss Data'!$C$3:$V$3,1,MATCH('Baseline Efficiency'!AO6,'DOE Stack Loss Data'!$C$3:$V$3)))*('Baseline Efficiency'!AO6-INDEX('DOE Stack Loss Data'!$C$3:$V$3,1,MATCH('Baseline Efficiency'!AO6,'DOE Stack Loss Data'!$C$3:$V$3)))+(INDEX('DOE Stack Loss Data'!$C$4:$V$43,MATCH('Combustion Reports'!AJ$20,'DOE Stack Loss Data'!$B$4:$B$43)+1,MATCH('Baseline Efficiency'!AO6,'DOE Stack Loss Data'!$C$3:$V$3))-INDEX('DOE Stack Loss Data'!$C$4:$V$43,MATCH('Combustion Reports'!AJ$20,'DOE Stack Loss Data'!$B$4:$B$43),MATCH('Baseline Efficiency'!AO6,'DOE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Efficiency'!AO6,'DOE Stack Loss Data'!$C$3:$V$3)))</f>
        <v>#N/A</v>
      </c>
      <c r="AP30" s="249" t="e">
        <f>1-(((INDEX('DOE Stack Loss Data'!$C$4:$V$43,MATCH('Combustion Reports'!AK$20,'DOE Stack Loss Data'!$B$4:$B$43)+1,MATCH('Baseline Efficiency'!AP6,'DOE Stack Loss Data'!$C$3:$V$3)+1)-INDEX('DOE Stack Loss Data'!$C$4:$V$43,MATCH('Combustion Reports'!AK$20,'DOE Stack Loss Data'!$B$4:$B$43),MATCH('Baseline Efficiency'!AP6,'DOE Stack Loss Data'!$C$3:$V$3)+1))/10*('Combustion Reports'!AK$20-INDEX('DOE Stack Loss Data'!$B$4:$B$43,MATCH('Combustion Reports'!AK$20,'DOE Stack Loss Data'!$B$4:$B$43),1))+INDEX('DOE Stack Loss Data'!$C$4:$V$43,MATCH('Combustion Reports'!AK$20,'DOE Stack Loss Data'!$B$4:$B$43),MATCH('Baseline Efficiency'!AP6,'DOE Stack Loss Data'!$C$3:$V$3)+1)-((INDEX('DOE Stack Loss Data'!$C$4:$V$43,MATCH('Combustion Reports'!AK$20,'DOE Stack Loss Data'!$B$4:$B$43)+1,MATCH('Baseline Efficiency'!AP6,'DOE Stack Loss Data'!$C$3:$V$3))-INDEX('DOE Stack Loss Data'!$C$4:$V$43,MATCH('Combustion Reports'!AK$20,'DOE Stack Loss Data'!$B$4:$B$43),MATCH('Baseline Efficiency'!AP6,'DOE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Efficiency'!AP6,'DOE Stack Loss Data'!$C$3:$V$3))))/(INDEX('DOE Stack Loss Data'!$C$3:$V$3,1,MATCH('Baseline Efficiency'!AP6,'DOE Stack Loss Data'!$C$3:$V$3)+1)-INDEX('DOE Stack Loss Data'!$C$3:$V$3,1,MATCH('Baseline Efficiency'!AP6,'DOE Stack Loss Data'!$C$3:$V$3)))*('Baseline Efficiency'!AP6-INDEX('DOE Stack Loss Data'!$C$3:$V$3,1,MATCH('Baseline Efficiency'!AP6,'DOE Stack Loss Data'!$C$3:$V$3)))+(INDEX('DOE Stack Loss Data'!$C$4:$V$43,MATCH('Combustion Reports'!AK$20,'DOE Stack Loss Data'!$B$4:$B$43)+1,MATCH('Baseline Efficiency'!AP6,'DOE Stack Loss Data'!$C$3:$V$3))-INDEX('DOE Stack Loss Data'!$C$4:$V$43,MATCH('Combustion Reports'!AK$20,'DOE Stack Loss Data'!$B$4:$B$43),MATCH('Baseline Efficiency'!AP6,'DOE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Efficiency'!AP6,'DOE Stack Loss Data'!$C$3:$V$3)))</f>
        <v>#N/A</v>
      </c>
      <c r="AR30" s="245">
        <v>-10</v>
      </c>
      <c r="AS30" s="545">
        <v>25</v>
      </c>
      <c r="AT30" s="250">
        <f t="shared" ref="AT30:AT50" si="11">IF(AR30&gt;50,AR30,50)</f>
        <v>50</v>
      </c>
      <c r="AU30" s="248" t="e">
        <f>1-(((INDEX('DOE Stack Loss Data'!$C$4:$V$43,MATCH('Combustion Reports'!AB$26,'DOE Stack Loss Data'!$B$4:$B$43)+1,MATCH('Baseline Efficiency'!AU6,'DOE Stack Loss Data'!$C$3:$V$3)+1)-INDEX('DOE Stack Loss Data'!$C$4:$V$43,MATCH('Combustion Reports'!AB$26,'DOE Stack Loss Data'!$B$4:$B$43),MATCH('Baseline Efficiency'!AU6,'DOE Stack Loss Data'!$C$3:$V$3)+1))/10*('Combustion Reports'!AB$26-INDEX('DOE Stack Loss Data'!$B$4:$B$43,MATCH('Combustion Reports'!AB$26,'DOE Stack Loss Data'!$B$4:$B$43),1))+INDEX('DOE Stack Loss Data'!$C$4:$V$43,MATCH('Combustion Reports'!AB$26,'DOE Stack Loss Data'!$B$4:$B$43),MATCH('Baseline Efficiency'!AU6,'DOE Stack Loss Data'!$C$3:$V$3)+1)-((INDEX('DOE Stack Loss Data'!$C$4:$V$43,MATCH('Combustion Reports'!AB$26,'DOE Stack Loss Data'!$B$4:$B$43)+1,MATCH('Baseline Efficiency'!AU6,'DOE Stack Loss Data'!$C$3:$V$3))-INDEX('DOE Stack Loss Data'!$C$4:$V$43,MATCH('Combustion Reports'!AB$26,'DOE Stack Loss Data'!$B$4:$B$43),MATCH('Baseline Efficiency'!AU6,'DOE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Efficiency'!AU6,'DOE Stack Loss Data'!$C$3:$V$3))))/(INDEX('DOE Stack Loss Data'!$C$3:$V$3,1,MATCH('Baseline Efficiency'!AU6,'DOE Stack Loss Data'!$C$3:$V$3)+1)-INDEX('DOE Stack Loss Data'!$C$3:$V$3,1,MATCH('Baseline Efficiency'!AU6,'DOE Stack Loss Data'!$C$3:$V$3)))*('Baseline Efficiency'!AU6-INDEX('DOE Stack Loss Data'!$C$3:$V$3,1,MATCH('Baseline Efficiency'!AU6,'DOE Stack Loss Data'!$C$3:$V$3)))+(INDEX('DOE Stack Loss Data'!$C$4:$V$43,MATCH('Combustion Reports'!AB$26,'DOE Stack Loss Data'!$B$4:$B$43)+1,MATCH('Baseline Efficiency'!AU6,'DOE Stack Loss Data'!$C$3:$V$3))-INDEX('DOE Stack Loss Data'!$C$4:$V$43,MATCH('Combustion Reports'!AB$26,'DOE Stack Loss Data'!$B$4:$B$43),MATCH('Baseline Efficiency'!AU6,'DOE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Efficiency'!AU6,'DOE Stack Loss Data'!$C$3:$V$3)))</f>
        <v>#N/A</v>
      </c>
      <c r="AV30" s="248" t="e">
        <f>1-(((INDEX('DOE Stack Loss Data'!$C$4:$V$43,MATCH('Combustion Reports'!AC$26,'DOE Stack Loss Data'!$B$4:$B$43)+1,MATCH('Baseline Efficiency'!AV6,'DOE Stack Loss Data'!$C$3:$V$3)+1)-INDEX('DOE Stack Loss Data'!$C$4:$V$43,MATCH('Combustion Reports'!AC$26,'DOE Stack Loss Data'!$B$4:$B$43),MATCH('Baseline Efficiency'!AV6,'DOE Stack Loss Data'!$C$3:$V$3)+1))/10*('Combustion Reports'!AC$26-INDEX('DOE Stack Loss Data'!$B$4:$B$43,MATCH('Combustion Reports'!AC$26,'DOE Stack Loss Data'!$B$4:$B$43),1))+INDEX('DOE Stack Loss Data'!$C$4:$V$43,MATCH('Combustion Reports'!AC$26,'DOE Stack Loss Data'!$B$4:$B$43),MATCH('Baseline Efficiency'!AV6,'DOE Stack Loss Data'!$C$3:$V$3)+1)-((INDEX('DOE Stack Loss Data'!$C$4:$V$43,MATCH('Combustion Reports'!AC$26,'DOE Stack Loss Data'!$B$4:$B$43)+1,MATCH('Baseline Efficiency'!AV6,'DOE Stack Loss Data'!$C$3:$V$3))-INDEX('DOE Stack Loss Data'!$C$4:$V$43,MATCH('Combustion Reports'!AC$26,'DOE Stack Loss Data'!$B$4:$B$43),MATCH('Baseline Efficiency'!AV6,'DOE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Efficiency'!AV6,'DOE Stack Loss Data'!$C$3:$V$3))))/(INDEX('DOE Stack Loss Data'!$C$3:$V$3,1,MATCH('Baseline Efficiency'!AV6,'DOE Stack Loss Data'!$C$3:$V$3)+1)-INDEX('DOE Stack Loss Data'!$C$3:$V$3,1,MATCH('Baseline Efficiency'!AV6,'DOE Stack Loss Data'!$C$3:$V$3)))*('Baseline Efficiency'!AV6-INDEX('DOE Stack Loss Data'!$C$3:$V$3,1,MATCH('Baseline Efficiency'!AV6,'DOE Stack Loss Data'!$C$3:$V$3)))+(INDEX('DOE Stack Loss Data'!$C$4:$V$43,MATCH('Combustion Reports'!AC$26,'DOE Stack Loss Data'!$B$4:$B$43)+1,MATCH('Baseline Efficiency'!AV6,'DOE Stack Loss Data'!$C$3:$V$3))-INDEX('DOE Stack Loss Data'!$C$4:$V$43,MATCH('Combustion Reports'!AC$26,'DOE Stack Loss Data'!$B$4:$B$43),MATCH('Baseline Efficiency'!AV6,'DOE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Efficiency'!AV6,'DOE Stack Loss Data'!$C$3:$V$3)))</f>
        <v>#N/A</v>
      </c>
      <c r="AW30" s="248" t="e">
        <f>1-(((INDEX('DOE Stack Loss Data'!$C$4:$V$43,MATCH('Combustion Reports'!AD$26,'DOE Stack Loss Data'!$B$4:$B$43)+1,MATCH('Baseline Efficiency'!AW6,'DOE Stack Loss Data'!$C$3:$V$3)+1)-INDEX('DOE Stack Loss Data'!$C$4:$V$43,MATCH('Combustion Reports'!AD$26,'DOE Stack Loss Data'!$B$4:$B$43),MATCH('Baseline Efficiency'!AW6,'DOE Stack Loss Data'!$C$3:$V$3)+1))/10*('Combustion Reports'!AD$26-INDEX('DOE Stack Loss Data'!$B$4:$B$43,MATCH('Combustion Reports'!AD$26,'DOE Stack Loss Data'!$B$4:$B$43),1))+INDEX('DOE Stack Loss Data'!$C$4:$V$43,MATCH('Combustion Reports'!AD$26,'DOE Stack Loss Data'!$B$4:$B$43),MATCH('Baseline Efficiency'!AW6,'DOE Stack Loss Data'!$C$3:$V$3)+1)-((INDEX('DOE Stack Loss Data'!$C$4:$V$43,MATCH('Combustion Reports'!AD$26,'DOE Stack Loss Data'!$B$4:$B$43)+1,MATCH('Baseline Efficiency'!AW6,'DOE Stack Loss Data'!$C$3:$V$3))-INDEX('DOE Stack Loss Data'!$C$4:$V$43,MATCH('Combustion Reports'!AD$26,'DOE Stack Loss Data'!$B$4:$B$43),MATCH('Baseline Efficiency'!AW6,'DOE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Efficiency'!AW6,'DOE Stack Loss Data'!$C$3:$V$3))))/(INDEX('DOE Stack Loss Data'!$C$3:$V$3,1,MATCH('Baseline Efficiency'!AW6,'DOE Stack Loss Data'!$C$3:$V$3)+1)-INDEX('DOE Stack Loss Data'!$C$3:$V$3,1,MATCH('Baseline Efficiency'!AW6,'DOE Stack Loss Data'!$C$3:$V$3)))*('Baseline Efficiency'!AW6-INDEX('DOE Stack Loss Data'!$C$3:$V$3,1,MATCH('Baseline Efficiency'!AW6,'DOE Stack Loss Data'!$C$3:$V$3)))+(INDEX('DOE Stack Loss Data'!$C$4:$V$43,MATCH('Combustion Reports'!AD$26,'DOE Stack Loss Data'!$B$4:$B$43)+1,MATCH('Baseline Efficiency'!AW6,'DOE Stack Loss Data'!$C$3:$V$3))-INDEX('DOE Stack Loss Data'!$C$4:$V$43,MATCH('Combustion Reports'!AD$26,'DOE Stack Loss Data'!$B$4:$B$43),MATCH('Baseline Efficiency'!AW6,'DOE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Efficiency'!AW6,'DOE Stack Loss Data'!$C$3:$V$3)))</f>
        <v>#N/A</v>
      </c>
      <c r="AX30" s="248" t="e">
        <f>1-(((INDEX('DOE Stack Loss Data'!$C$4:$V$43,MATCH('Combustion Reports'!AE$26,'DOE Stack Loss Data'!$B$4:$B$43)+1,MATCH('Baseline Efficiency'!AX6,'DOE Stack Loss Data'!$C$3:$V$3)+1)-INDEX('DOE Stack Loss Data'!$C$4:$V$43,MATCH('Combustion Reports'!AE$26,'DOE Stack Loss Data'!$B$4:$B$43),MATCH('Baseline Efficiency'!AX6,'DOE Stack Loss Data'!$C$3:$V$3)+1))/10*('Combustion Reports'!AE$26-INDEX('DOE Stack Loss Data'!$B$4:$B$43,MATCH('Combustion Reports'!AE$26,'DOE Stack Loss Data'!$B$4:$B$43),1))+INDEX('DOE Stack Loss Data'!$C$4:$V$43,MATCH('Combustion Reports'!AE$26,'DOE Stack Loss Data'!$B$4:$B$43),MATCH('Baseline Efficiency'!AX6,'DOE Stack Loss Data'!$C$3:$V$3)+1)-((INDEX('DOE Stack Loss Data'!$C$4:$V$43,MATCH('Combustion Reports'!AE$26,'DOE Stack Loss Data'!$B$4:$B$43)+1,MATCH('Baseline Efficiency'!AX6,'DOE Stack Loss Data'!$C$3:$V$3))-INDEX('DOE Stack Loss Data'!$C$4:$V$43,MATCH('Combustion Reports'!AE$26,'DOE Stack Loss Data'!$B$4:$B$43),MATCH('Baseline Efficiency'!AX6,'DOE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Efficiency'!AX6,'DOE Stack Loss Data'!$C$3:$V$3))))/(INDEX('DOE Stack Loss Data'!$C$3:$V$3,1,MATCH('Baseline Efficiency'!AX6,'DOE Stack Loss Data'!$C$3:$V$3)+1)-INDEX('DOE Stack Loss Data'!$C$3:$V$3,1,MATCH('Baseline Efficiency'!AX6,'DOE Stack Loss Data'!$C$3:$V$3)))*('Baseline Efficiency'!AX6-INDEX('DOE Stack Loss Data'!$C$3:$V$3,1,MATCH('Baseline Efficiency'!AX6,'DOE Stack Loss Data'!$C$3:$V$3)))+(INDEX('DOE Stack Loss Data'!$C$4:$V$43,MATCH('Combustion Reports'!AE$26,'DOE Stack Loss Data'!$B$4:$B$43)+1,MATCH('Baseline Efficiency'!AX6,'DOE Stack Loss Data'!$C$3:$V$3))-INDEX('DOE Stack Loss Data'!$C$4:$V$43,MATCH('Combustion Reports'!AE$26,'DOE Stack Loss Data'!$B$4:$B$43),MATCH('Baseline Efficiency'!AX6,'DOE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Efficiency'!AX6,'DOE Stack Loss Data'!$C$3:$V$3)))</f>
        <v>#N/A</v>
      </c>
      <c r="AY30" s="248" t="e">
        <f>1-(((INDEX('DOE Stack Loss Data'!$C$4:$V$43,MATCH('Combustion Reports'!AF$26,'DOE Stack Loss Data'!$B$4:$B$43)+1,MATCH('Baseline Efficiency'!AY6,'DOE Stack Loss Data'!$C$3:$V$3)+1)-INDEX('DOE Stack Loss Data'!$C$4:$V$43,MATCH('Combustion Reports'!AF$26,'DOE Stack Loss Data'!$B$4:$B$43),MATCH('Baseline Efficiency'!AY6,'DOE Stack Loss Data'!$C$3:$V$3)+1))/10*('Combustion Reports'!AF$26-INDEX('DOE Stack Loss Data'!$B$4:$B$43,MATCH('Combustion Reports'!AF$26,'DOE Stack Loss Data'!$B$4:$B$43),1))+INDEX('DOE Stack Loss Data'!$C$4:$V$43,MATCH('Combustion Reports'!AF$26,'DOE Stack Loss Data'!$B$4:$B$43),MATCH('Baseline Efficiency'!AY6,'DOE Stack Loss Data'!$C$3:$V$3)+1)-((INDEX('DOE Stack Loss Data'!$C$4:$V$43,MATCH('Combustion Reports'!AF$26,'DOE Stack Loss Data'!$B$4:$B$43)+1,MATCH('Baseline Efficiency'!AY6,'DOE Stack Loss Data'!$C$3:$V$3))-INDEX('DOE Stack Loss Data'!$C$4:$V$43,MATCH('Combustion Reports'!AF$26,'DOE Stack Loss Data'!$B$4:$B$43),MATCH('Baseline Efficiency'!AY6,'DOE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Efficiency'!AY6,'DOE Stack Loss Data'!$C$3:$V$3))))/(INDEX('DOE Stack Loss Data'!$C$3:$V$3,1,MATCH('Baseline Efficiency'!AY6,'DOE Stack Loss Data'!$C$3:$V$3)+1)-INDEX('DOE Stack Loss Data'!$C$3:$V$3,1,MATCH('Baseline Efficiency'!AY6,'DOE Stack Loss Data'!$C$3:$V$3)))*('Baseline Efficiency'!AY6-INDEX('DOE Stack Loss Data'!$C$3:$V$3,1,MATCH('Baseline Efficiency'!AY6,'DOE Stack Loss Data'!$C$3:$V$3)))+(INDEX('DOE Stack Loss Data'!$C$4:$V$43,MATCH('Combustion Reports'!AF$26,'DOE Stack Loss Data'!$B$4:$B$43)+1,MATCH('Baseline Efficiency'!AY6,'DOE Stack Loss Data'!$C$3:$V$3))-INDEX('DOE Stack Loss Data'!$C$4:$V$43,MATCH('Combustion Reports'!AF$26,'DOE Stack Loss Data'!$B$4:$B$43),MATCH('Baseline Efficiency'!AY6,'DOE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Efficiency'!AY6,'DOE Stack Loss Data'!$C$3:$V$3)))</f>
        <v>#N/A</v>
      </c>
      <c r="AZ30" s="248" t="e">
        <f>1-(((INDEX('DOE Stack Loss Data'!$C$4:$V$43,MATCH('Combustion Reports'!AG$26,'DOE Stack Loss Data'!$B$4:$B$43)+1,MATCH('Baseline Efficiency'!AZ6,'DOE Stack Loss Data'!$C$3:$V$3)+1)-INDEX('DOE Stack Loss Data'!$C$4:$V$43,MATCH('Combustion Reports'!AG$26,'DOE Stack Loss Data'!$B$4:$B$43),MATCH('Baseline Efficiency'!AZ6,'DOE Stack Loss Data'!$C$3:$V$3)+1))/10*('Combustion Reports'!AG$26-INDEX('DOE Stack Loss Data'!$B$4:$B$43,MATCH('Combustion Reports'!AG$26,'DOE Stack Loss Data'!$B$4:$B$43),1))+INDEX('DOE Stack Loss Data'!$C$4:$V$43,MATCH('Combustion Reports'!AG$26,'DOE Stack Loss Data'!$B$4:$B$43),MATCH('Baseline Efficiency'!AZ6,'DOE Stack Loss Data'!$C$3:$V$3)+1)-((INDEX('DOE Stack Loss Data'!$C$4:$V$43,MATCH('Combustion Reports'!AG$26,'DOE Stack Loss Data'!$B$4:$B$43)+1,MATCH('Baseline Efficiency'!AZ6,'DOE Stack Loss Data'!$C$3:$V$3))-INDEX('DOE Stack Loss Data'!$C$4:$V$43,MATCH('Combustion Reports'!AG$26,'DOE Stack Loss Data'!$B$4:$B$43),MATCH('Baseline Efficiency'!AZ6,'DOE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Efficiency'!AZ6,'DOE Stack Loss Data'!$C$3:$V$3))))/(INDEX('DOE Stack Loss Data'!$C$3:$V$3,1,MATCH('Baseline Efficiency'!AZ6,'DOE Stack Loss Data'!$C$3:$V$3)+1)-INDEX('DOE Stack Loss Data'!$C$3:$V$3,1,MATCH('Baseline Efficiency'!AZ6,'DOE Stack Loss Data'!$C$3:$V$3)))*('Baseline Efficiency'!AZ6-INDEX('DOE Stack Loss Data'!$C$3:$V$3,1,MATCH('Baseline Efficiency'!AZ6,'DOE Stack Loss Data'!$C$3:$V$3)))+(INDEX('DOE Stack Loss Data'!$C$4:$V$43,MATCH('Combustion Reports'!AG$26,'DOE Stack Loss Data'!$B$4:$B$43)+1,MATCH('Baseline Efficiency'!AZ6,'DOE Stack Loss Data'!$C$3:$V$3))-INDEX('DOE Stack Loss Data'!$C$4:$V$43,MATCH('Combustion Reports'!AG$26,'DOE Stack Loss Data'!$B$4:$B$43),MATCH('Baseline Efficiency'!AZ6,'DOE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Efficiency'!AZ6,'DOE Stack Loss Data'!$C$3:$V$3)))</f>
        <v>#N/A</v>
      </c>
      <c r="BA30" s="248" t="e">
        <f>1-(((INDEX('DOE Stack Loss Data'!$C$4:$V$43,MATCH('Combustion Reports'!AH$26,'DOE Stack Loss Data'!$B$4:$B$43)+1,MATCH('Baseline Efficiency'!BA6,'DOE Stack Loss Data'!$C$3:$V$3)+1)-INDEX('DOE Stack Loss Data'!$C$4:$V$43,MATCH('Combustion Reports'!AH$26,'DOE Stack Loss Data'!$B$4:$B$43),MATCH('Baseline Efficiency'!BA6,'DOE Stack Loss Data'!$C$3:$V$3)+1))/10*('Combustion Reports'!AH$26-INDEX('DOE Stack Loss Data'!$B$4:$B$43,MATCH('Combustion Reports'!AH$26,'DOE Stack Loss Data'!$B$4:$B$43),1))+INDEX('DOE Stack Loss Data'!$C$4:$V$43,MATCH('Combustion Reports'!AH$26,'DOE Stack Loss Data'!$B$4:$B$43),MATCH('Baseline Efficiency'!BA6,'DOE Stack Loss Data'!$C$3:$V$3)+1)-((INDEX('DOE Stack Loss Data'!$C$4:$V$43,MATCH('Combustion Reports'!AH$26,'DOE Stack Loss Data'!$B$4:$B$43)+1,MATCH('Baseline Efficiency'!BA6,'DOE Stack Loss Data'!$C$3:$V$3))-INDEX('DOE Stack Loss Data'!$C$4:$V$43,MATCH('Combustion Reports'!AH$26,'DOE Stack Loss Data'!$B$4:$B$43),MATCH('Baseline Efficiency'!BA6,'DOE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Efficiency'!BA6,'DOE Stack Loss Data'!$C$3:$V$3))))/(INDEX('DOE Stack Loss Data'!$C$3:$V$3,1,MATCH('Baseline Efficiency'!BA6,'DOE Stack Loss Data'!$C$3:$V$3)+1)-INDEX('DOE Stack Loss Data'!$C$3:$V$3,1,MATCH('Baseline Efficiency'!BA6,'DOE Stack Loss Data'!$C$3:$V$3)))*('Baseline Efficiency'!BA6-INDEX('DOE Stack Loss Data'!$C$3:$V$3,1,MATCH('Baseline Efficiency'!BA6,'DOE Stack Loss Data'!$C$3:$V$3)))+(INDEX('DOE Stack Loss Data'!$C$4:$V$43,MATCH('Combustion Reports'!AH$26,'DOE Stack Loss Data'!$B$4:$B$43)+1,MATCH('Baseline Efficiency'!BA6,'DOE Stack Loss Data'!$C$3:$V$3))-INDEX('DOE Stack Loss Data'!$C$4:$V$43,MATCH('Combustion Reports'!AH$26,'DOE Stack Loss Data'!$B$4:$B$43),MATCH('Baseline Efficiency'!BA6,'DOE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Efficiency'!BA6,'DOE Stack Loss Data'!$C$3:$V$3)))</f>
        <v>#N/A</v>
      </c>
      <c r="BB30" s="248" t="e">
        <f>1-(((INDEX('DOE Stack Loss Data'!$C$4:$V$43,MATCH('Combustion Reports'!AI$26,'DOE Stack Loss Data'!$B$4:$B$43)+1,MATCH('Baseline Efficiency'!BB6,'DOE Stack Loss Data'!$C$3:$V$3)+1)-INDEX('DOE Stack Loss Data'!$C$4:$V$43,MATCH('Combustion Reports'!AI$26,'DOE Stack Loss Data'!$B$4:$B$43),MATCH('Baseline Efficiency'!BB6,'DOE Stack Loss Data'!$C$3:$V$3)+1))/10*('Combustion Reports'!AI$26-INDEX('DOE Stack Loss Data'!$B$4:$B$43,MATCH('Combustion Reports'!AI$26,'DOE Stack Loss Data'!$B$4:$B$43),1))+INDEX('DOE Stack Loss Data'!$C$4:$V$43,MATCH('Combustion Reports'!AI$26,'DOE Stack Loss Data'!$B$4:$B$43),MATCH('Baseline Efficiency'!BB6,'DOE Stack Loss Data'!$C$3:$V$3)+1)-((INDEX('DOE Stack Loss Data'!$C$4:$V$43,MATCH('Combustion Reports'!AI$26,'DOE Stack Loss Data'!$B$4:$B$43)+1,MATCH('Baseline Efficiency'!BB6,'DOE Stack Loss Data'!$C$3:$V$3))-INDEX('DOE Stack Loss Data'!$C$4:$V$43,MATCH('Combustion Reports'!AI$26,'DOE Stack Loss Data'!$B$4:$B$43),MATCH('Baseline Efficiency'!BB6,'DOE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Efficiency'!BB6,'DOE Stack Loss Data'!$C$3:$V$3))))/(INDEX('DOE Stack Loss Data'!$C$3:$V$3,1,MATCH('Baseline Efficiency'!BB6,'DOE Stack Loss Data'!$C$3:$V$3)+1)-INDEX('DOE Stack Loss Data'!$C$3:$V$3,1,MATCH('Baseline Efficiency'!BB6,'DOE Stack Loss Data'!$C$3:$V$3)))*('Baseline Efficiency'!BB6-INDEX('DOE Stack Loss Data'!$C$3:$V$3,1,MATCH('Baseline Efficiency'!BB6,'DOE Stack Loss Data'!$C$3:$V$3)))+(INDEX('DOE Stack Loss Data'!$C$4:$V$43,MATCH('Combustion Reports'!AI$26,'DOE Stack Loss Data'!$B$4:$B$43)+1,MATCH('Baseline Efficiency'!BB6,'DOE Stack Loss Data'!$C$3:$V$3))-INDEX('DOE Stack Loss Data'!$C$4:$V$43,MATCH('Combustion Reports'!AI$26,'DOE Stack Loss Data'!$B$4:$B$43),MATCH('Baseline Efficiency'!BB6,'DOE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Efficiency'!BB6,'DOE Stack Loss Data'!$C$3:$V$3)))</f>
        <v>#N/A</v>
      </c>
      <c r="BC30" s="248" t="e">
        <f>1-(((INDEX('DOE Stack Loss Data'!$C$4:$V$43,MATCH('Combustion Reports'!AJ$26,'DOE Stack Loss Data'!$B$4:$B$43)+1,MATCH('Baseline Efficiency'!BC6,'DOE Stack Loss Data'!$C$3:$V$3)+1)-INDEX('DOE Stack Loss Data'!$C$4:$V$43,MATCH('Combustion Reports'!AJ$26,'DOE Stack Loss Data'!$B$4:$B$43),MATCH('Baseline Efficiency'!BC6,'DOE Stack Loss Data'!$C$3:$V$3)+1))/10*('Combustion Reports'!AJ$26-INDEX('DOE Stack Loss Data'!$B$4:$B$43,MATCH('Combustion Reports'!AJ$26,'DOE Stack Loss Data'!$B$4:$B$43),1))+INDEX('DOE Stack Loss Data'!$C$4:$V$43,MATCH('Combustion Reports'!AJ$26,'DOE Stack Loss Data'!$B$4:$B$43),MATCH('Baseline Efficiency'!BC6,'DOE Stack Loss Data'!$C$3:$V$3)+1)-((INDEX('DOE Stack Loss Data'!$C$4:$V$43,MATCH('Combustion Reports'!AJ$26,'DOE Stack Loss Data'!$B$4:$B$43)+1,MATCH('Baseline Efficiency'!BC6,'DOE Stack Loss Data'!$C$3:$V$3))-INDEX('DOE Stack Loss Data'!$C$4:$V$43,MATCH('Combustion Reports'!AJ$26,'DOE Stack Loss Data'!$B$4:$B$43),MATCH('Baseline Efficiency'!BC6,'DOE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Efficiency'!BC6,'DOE Stack Loss Data'!$C$3:$V$3))))/(INDEX('DOE Stack Loss Data'!$C$3:$V$3,1,MATCH('Baseline Efficiency'!BC6,'DOE Stack Loss Data'!$C$3:$V$3)+1)-INDEX('DOE Stack Loss Data'!$C$3:$V$3,1,MATCH('Baseline Efficiency'!BC6,'DOE Stack Loss Data'!$C$3:$V$3)))*('Baseline Efficiency'!BC6-INDEX('DOE Stack Loss Data'!$C$3:$V$3,1,MATCH('Baseline Efficiency'!BC6,'DOE Stack Loss Data'!$C$3:$V$3)))+(INDEX('DOE Stack Loss Data'!$C$4:$V$43,MATCH('Combustion Reports'!AJ$26,'DOE Stack Loss Data'!$B$4:$B$43)+1,MATCH('Baseline Efficiency'!BC6,'DOE Stack Loss Data'!$C$3:$V$3))-INDEX('DOE Stack Loss Data'!$C$4:$V$43,MATCH('Combustion Reports'!AJ$26,'DOE Stack Loss Data'!$B$4:$B$43),MATCH('Baseline Efficiency'!BC6,'DOE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Efficiency'!BC6,'DOE Stack Loss Data'!$C$3:$V$3)))</f>
        <v>#N/A</v>
      </c>
      <c r="BD30" s="249" t="e">
        <f>1-(((INDEX('DOE Stack Loss Data'!$C$4:$V$43,MATCH('Combustion Reports'!AK$26,'DOE Stack Loss Data'!$B$4:$B$43)+1,MATCH('Baseline Efficiency'!BD6,'DOE Stack Loss Data'!$C$3:$V$3)+1)-INDEX('DOE Stack Loss Data'!$C$4:$V$43,MATCH('Combustion Reports'!AK$26,'DOE Stack Loss Data'!$B$4:$B$43),MATCH('Baseline Efficiency'!BD6,'DOE Stack Loss Data'!$C$3:$V$3)+1))/10*('Combustion Reports'!AK$26-INDEX('DOE Stack Loss Data'!$B$4:$B$43,MATCH('Combustion Reports'!AK$26,'DOE Stack Loss Data'!$B$4:$B$43),1))+INDEX('DOE Stack Loss Data'!$C$4:$V$43,MATCH('Combustion Reports'!AK$26,'DOE Stack Loss Data'!$B$4:$B$43),MATCH('Baseline Efficiency'!BD6,'DOE Stack Loss Data'!$C$3:$V$3)+1)-((INDEX('DOE Stack Loss Data'!$C$4:$V$43,MATCH('Combustion Reports'!AK$26,'DOE Stack Loss Data'!$B$4:$B$43)+1,MATCH('Baseline Efficiency'!BD6,'DOE Stack Loss Data'!$C$3:$V$3))-INDEX('DOE Stack Loss Data'!$C$4:$V$43,MATCH('Combustion Reports'!AK$26,'DOE Stack Loss Data'!$B$4:$B$43),MATCH('Baseline Efficiency'!BD6,'DOE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Efficiency'!BD6,'DOE Stack Loss Data'!$C$3:$V$3))))/(INDEX('DOE Stack Loss Data'!$C$3:$V$3,1,MATCH('Baseline Efficiency'!BD6,'DOE Stack Loss Data'!$C$3:$V$3)+1)-INDEX('DOE Stack Loss Data'!$C$3:$V$3,1,MATCH('Baseline Efficiency'!BD6,'DOE Stack Loss Data'!$C$3:$V$3)))*('Baseline Efficiency'!BD6-INDEX('DOE Stack Loss Data'!$C$3:$V$3,1,MATCH('Baseline Efficiency'!BD6,'DOE Stack Loss Data'!$C$3:$V$3)))+(INDEX('DOE Stack Loss Data'!$C$4:$V$43,MATCH('Combustion Reports'!AK$26,'DOE Stack Loss Data'!$B$4:$B$43)+1,MATCH('Baseline Efficiency'!BD6,'DOE Stack Loss Data'!$C$3:$V$3))-INDEX('DOE Stack Loss Data'!$C$4:$V$43,MATCH('Combustion Reports'!AK$26,'DOE Stack Loss Data'!$B$4:$B$43),MATCH('Baseline Efficiency'!BD6,'DOE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Efficiency'!BD6,'DOE Stack Loss Data'!$C$3:$V$3)))</f>
        <v>#N/A</v>
      </c>
    </row>
    <row r="31" spans="2:56">
      <c r="B31" s="236">
        <v>-5</v>
      </c>
      <c r="C31" s="545">
        <v>54</v>
      </c>
      <c r="D31" s="202">
        <f t="shared" si="8"/>
        <v>75</v>
      </c>
      <c r="E31" s="237" t="e">
        <f>1-(((INDEX('DOE Stack Loss Data'!$C$4:$V$43,MATCH('Combustion Reports'!AB$8,'DOE Stack Loss Data'!$B$4:$B$43)+1,MATCH('Baseline Efficiency'!E7,'DOE Stack Loss Data'!$C$3:$V$3)+1)-INDEX('DOE Stack Loss Data'!$C$4:$V$43,MATCH('Combustion Reports'!AB$8,'DOE Stack Loss Data'!$B$4:$B$43),MATCH('Baseline Efficiency'!E7,'DOE Stack Loss Data'!$C$3:$V$3)+1))/10*('Combustion Reports'!AB$8-INDEX('DOE Stack Loss Data'!$B$4:$B$43,MATCH('Combustion Reports'!AB$8,'DOE Stack Loss Data'!$B$4:$B$43),1))+INDEX('DOE Stack Loss Data'!$C$4:$V$43,MATCH('Combustion Reports'!AB$8,'DOE Stack Loss Data'!$B$4:$B$43),MATCH('Baseline Efficiency'!E7,'DOE Stack Loss Data'!$C$3:$V$3)+1)-((INDEX('DOE Stack Loss Data'!$C$4:$V$43,MATCH('Combustion Reports'!AB$8,'DOE Stack Loss Data'!$B$4:$B$43)+1,MATCH('Baseline Efficiency'!E7,'DOE Stack Loss Data'!$C$3:$V$3))-INDEX('DOE Stack Loss Data'!$C$4:$V$43,MATCH('Combustion Reports'!AB$8,'DOE Stack Loss Data'!$B$4:$B$43),MATCH('Baseline Efficiency'!E7,'DOE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Efficiency'!E7,'DOE Stack Loss Data'!$C$3:$V$3))))/(INDEX('DOE Stack Loss Data'!$C$3:$V$3,1,MATCH('Baseline Efficiency'!E7,'DOE Stack Loss Data'!$C$3:$V$3)+1)-INDEX('DOE Stack Loss Data'!$C$3:$V$3,1,MATCH('Baseline Efficiency'!E7,'DOE Stack Loss Data'!$C$3:$V$3)))*('Baseline Efficiency'!E7-INDEX('DOE Stack Loss Data'!$C$3:$V$3,1,MATCH('Baseline Efficiency'!E7,'DOE Stack Loss Data'!$C$3:$V$3)))+(INDEX('DOE Stack Loss Data'!$C$4:$V$43,MATCH('Combustion Reports'!AB$8,'DOE Stack Loss Data'!$B$4:$B$43)+1,MATCH('Baseline Efficiency'!E7,'DOE Stack Loss Data'!$C$3:$V$3))-INDEX('DOE Stack Loss Data'!$C$4:$V$43,MATCH('Combustion Reports'!AB$8,'DOE Stack Loss Data'!$B$4:$B$43),MATCH('Baseline Efficiency'!E7,'DOE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Efficiency'!E7,'DOE Stack Loss Data'!$C$3:$V$3)))</f>
        <v>#N/A</v>
      </c>
      <c r="F31" s="237" t="e">
        <f>1-(((INDEX('DOE Stack Loss Data'!$C$4:$V$43,MATCH('Combustion Reports'!AC$8,'DOE Stack Loss Data'!$B$4:$B$43)+1,MATCH('Baseline Efficiency'!F7,'DOE Stack Loss Data'!$C$3:$V$3)+1)-INDEX('DOE Stack Loss Data'!$C$4:$V$43,MATCH('Combustion Reports'!AC$8,'DOE Stack Loss Data'!$B$4:$B$43),MATCH('Baseline Efficiency'!F7,'DOE Stack Loss Data'!$C$3:$V$3)+1))/10*('Combustion Reports'!AC$8-INDEX('DOE Stack Loss Data'!$B$4:$B$43,MATCH('Combustion Reports'!AC$8,'DOE Stack Loss Data'!$B$4:$B$43),1))+INDEX('DOE Stack Loss Data'!$C$4:$V$43,MATCH('Combustion Reports'!AC$8,'DOE Stack Loss Data'!$B$4:$B$43),MATCH('Baseline Efficiency'!F7,'DOE Stack Loss Data'!$C$3:$V$3)+1)-((INDEX('DOE Stack Loss Data'!$C$4:$V$43,MATCH('Combustion Reports'!AC$8,'DOE Stack Loss Data'!$B$4:$B$43)+1,MATCH('Baseline Efficiency'!F7,'DOE Stack Loss Data'!$C$3:$V$3))-INDEX('DOE Stack Loss Data'!$C$4:$V$43,MATCH('Combustion Reports'!AC$8,'DOE Stack Loss Data'!$B$4:$B$43),MATCH('Baseline Efficiency'!F7,'DOE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Efficiency'!F7,'DOE Stack Loss Data'!$C$3:$V$3))))/(INDEX('DOE Stack Loss Data'!$C$3:$V$3,1,MATCH('Baseline Efficiency'!F7,'DOE Stack Loss Data'!$C$3:$V$3)+1)-INDEX('DOE Stack Loss Data'!$C$3:$V$3,1,MATCH('Baseline Efficiency'!F7,'DOE Stack Loss Data'!$C$3:$V$3)))*('Baseline Efficiency'!F7-INDEX('DOE Stack Loss Data'!$C$3:$V$3,1,MATCH('Baseline Efficiency'!F7,'DOE Stack Loss Data'!$C$3:$V$3)))+(INDEX('DOE Stack Loss Data'!$C$4:$V$43,MATCH('Combustion Reports'!AC$8,'DOE Stack Loss Data'!$B$4:$B$43)+1,MATCH('Baseline Efficiency'!F7,'DOE Stack Loss Data'!$C$3:$V$3))-INDEX('DOE Stack Loss Data'!$C$4:$V$43,MATCH('Combustion Reports'!AC$8,'DOE Stack Loss Data'!$B$4:$B$43),MATCH('Baseline Efficiency'!F7,'DOE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Efficiency'!F7,'DOE Stack Loss Data'!$C$3:$V$3)))</f>
        <v>#N/A</v>
      </c>
      <c r="G31" s="207" t="e">
        <f>1-(((INDEX('DOE Stack Loss Data'!$C$4:$V$43,MATCH('Combustion Reports'!AD$8,'DOE Stack Loss Data'!$B$4:$B$43)+1,MATCH('Baseline Efficiency'!G7,'DOE Stack Loss Data'!$C$3:$V$3)+1)-INDEX('DOE Stack Loss Data'!$C$4:$V$43,MATCH('Combustion Reports'!AD$8,'DOE Stack Loss Data'!$B$4:$B$43),MATCH('Baseline Efficiency'!G7,'DOE Stack Loss Data'!$C$3:$V$3)+1))/10*('Combustion Reports'!AD$8-INDEX('DOE Stack Loss Data'!$B$4:$B$43,MATCH('Combustion Reports'!AD$8,'DOE Stack Loss Data'!$B$4:$B$43),1))+INDEX('DOE Stack Loss Data'!$C$4:$V$43,MATCH('Combustion Reports'!AD$8,'DOE Stack Loss Data'!$B$4:$B$43),MATCH('Baseline Efficiency'!G7,'DOE Stack Loss Data'!$C$3:$V$3)+1)-((INDEX('DOE Stack Loss Data'!$C$4:$V$43,MATCH('Combustion Reports'!AD$8,'DOE Stack Loss Data'!$B$4:$B$43)+1,MATCH('Baseline Efficiency'!G7,'DOE Stack Loss Data'!$C$3:$V$3))-INDEX('DOE Stack Loss Data'!$C$4:$V$43,MATCH('Combustion Reports'!AD$8,'DOE Stack Loss Data'!$B$4:$B$43),MATCH('Baseline Efficiency'!G7,'DOE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Efficiency'!G7,'DOE Stack Loss Data'!$C$3:$V$3))))/(INDEX('DOE Stack Loss Data'!$C$3:$V$3,1,MATCH('Baseline Efficiency'!G7,'DOE Stack Loss Data'!$C$3:$V$3)+1)-INDEX('DOE Stack Loss Data'!$C$3:$V$3,1,MATCH('Baseline Efficiency'!G7,'DOE Stack Loss Data'!$C$3:$V$3)))*('Baseline Efficiency'!G7-INDEX('DOE Stack Loss Data'!$C$3:$V$3,1,MATCH('Baseline Efficiency'!G7,'DOE Stack Loss Data'!$C$3:$V$3)))+(INDEX('DOE Stack Loss Data'!$C$4:$V$43,MATCH('Combustion Reports'!AD$8,'DOE Stack Loss Data'!$B$4:$B$43)+1,MATCH('Baseline Efficiency'!G7,'DOE Stack Loss Data'!$C$3:$V$3))-INDEX('DOE Stack Loss Data'!$C$4:$V$43,MATCH('Combustion Reports'!AD$8,'DOE Stack Loss Data'!$B$4:$B$43),MATCH('Baseline Efficiency'!G7,'DOE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Efficiency'!G7,'DOE Stack Loss Data'!$C$3:$V$3)))</f>
        <v>#N/A</v>
      </c>
      <c r="H31" s="237" t="e">
        <f>1-(((INDEX('DOE Stack Loss Data'!$C$4:$V$43,MATCH('Combustion Reports'!AE$8,'DOE Stack Loss Data'!$B$4:$B$43)+1,MATCH('Baseline Efficiency'!H7,'DOE Stack Loss Data'!$C$3:$V$3)+1)-INDEX('DOE Stack Loss Data'!$C$4:$V$43,MATCH('Combustion Reports'!AE$8,'DOE Stack Loss Data'!$B$4:$B$43),MATCH('Baseline Efficiency'!H7,'DOE Stack Loss Data'!$C$3:$V$3)+1))/10*('Combustion Reports'!AE$8-INDEX('DOE Stack Loss Data'!$B$4:$B$43,MATCH('Combustion Reports'!AE$8,'DOE Stack Loss Data'!$B$4:$B$43),1))+INDEX('DOE Stack Loss Data'!$C$4:$V$43,MATCH('Combustion Reports'!AE$8,'DOE Stack Loss Data'!$B$4:$B$43),MATCH('Baseline Efficiency'!H7,'DOE Stack Loss Data'!$C$3:$V$3)+1)-((INDEX('DOE Stack Loss Data'!$C$4:$V$43,MATCH('Combustion Reports'!AE$8,'DOE Stack Loss Data'!$B$4:$B$43)+1,MATCH('Baseline Efficiency'!H7,'DOE Stack Loss Data'!$C$3:$V$3))-INDEX('DOE Stack Loss Data'!$C$4:$V$43,MATCH('Combustion Reports'!AE$8,'DOE Stack Loss Data'!$B$4:$B$43),MATCH('Baseline Efficiency'!H7,'DOE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Efficiency'!H7,'DOE Stack Loss Data'!$C$3:$V$3))))/(INDEX('DOE Stack Loss Data'!$C$3:$V$3,1,MATCH('Baseline Efficiency'!H7,'DOE Stack Loss Data'!$C$3:$V$3)+1)-INDEX('DOE Stack Loss Data'!$C$3:$V$3,1,MATCH('Baseline Efficiency'!H7,'DOE Stack Loss Data'!$C$3:$V$3)))*('Baseline Efficiency'!H7-INDEX('DOE Stack Loss Data'!$C$3:$V$3,1,MATCH('Baseline Efficiency'!H7,'DOE Stack Loss Data'!$C$3:$V$3)))+(INDEX('DOE Stack Loss Data'!$C$4:$V$43,MATCH('Combustion Reports'!AE$8,'DOE Stack Loss Data'!$B$4:$B$43)+1,MATCH('Baseline Efficiency'!H7,'DOE Stack Loss Data'!$C$3:$V$3))-INDEX('DOE Stack Loss Data'!$C$4:$V$43,MATCH('Combustion Reports'!AE$8,'DOE Stack Loss Data'!$B$4:$B$43),MATCH('Baseline Efficiency'!H7,'DOE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Efficiency'!H7,'DOE Stack Loss Data'!$C$3:$V$3)))</f>
        <v>#N/A</v>
      </c>
      <c r="I31" s="201" t="e">
        <f>1-(((INDEX('DOE Stack Loss Data'!$C$4:$V$43,MATCH('Combustion Reports'!AF$8,'DOE Stack Loss Data'!$B$4:$B$43)+1,MATCH('Baseline Efficiency'!I7,'DOE Stack Loss Data'!$C$3:$V$3)+1)-INDEX('DOE Stack Loss Data'!$C$4:$V$43,MATCH('Combustion Reports'!AF$8,'DOE Stack Loss Data'!$B$4:$B$43),MATCH('Baseline Efficiency'!I7,'DOE Stack Loss Data'!$C$3:$V$3)+1))/10*('Combustion Reports'!AF$8-INDEX('DOE Stack Loss Data'!$B$4:$B$43,MATCH('Combustion Reports'!AF$8,'DOE Stack Loss Data'!$B$4:$B$43),1))+INDEX('DOE Stack Loss Data'!$C$4:$V$43,MATCH('Combustion Reports'!AF$8,'DOE Stack Loss Data'!$B$4:$B$43),MATCH('Baseline Efficiency'!I7,'DOE Stack Loss Data'!$C$3:$V$3)+1)-((INDEX('DOE Stack Loss Data'!$C$4:$V$43,MATCH('Combustion Reports'!AF$8,'DOE Stack Loss Data'!$B$4:$B$43)+1,MATCH('Baseline Efficiency'!I7,'DOE Stack Loss Data'!$C$3:$V$3))-INDEX('DOE Stack Loss Data'!$C$4:$V$43,MATCH('Combustion Reports'!AF$8,'DOE Stack Loss Data'!$B$4:$B$43),MATCH('Baseline Efficiency'!I7,'DOE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Efficiency'!I7,'DOE Stack Loss Data'!$C$3:$V$3))))/(INDEX('DOE Stack Loss Data'!$C$3:$V$3,1,MATCH('Baseline Efficiency'!I7,'DOE Stack Loss Data'!$C$3:$V$3)+1)-INDEX('DOE Stack Loss Data'!$C$3:$V$3,1,MATCH('Baseline Efficiency'!I7,'DOE Stack Loss Data'!$C$3:$V$3)))*('Baseline Efficiency'!I7-INDEX('DOE Stack Loss Data'!$C$3:$V$3,1,MATCH('Baseline Efficiency'!I7,'DOE Stack Loss Data'!$C$3:$V$3)))+(INDEX('DOE Stack Loss Data'!$C$4:$V$43,MATCH('Combustion Reports'!AF$8,'DOE Stack Loss Data'!$B$4:$B$43)+1,MATCH('Baseline Efficiency'!I7,'DOE Stack Loss Data'!$C$3:$V$3))-INDEX('DOE Stack Loss Data'!$C$4:$V$43,MATCH('Combustion Reports'!AF$8,'DOE Stack Loss Data'!$B$4:$B$43),MATCH('Baseline Efficiency'!I7,'DOE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Efficiency'!I7,'DOE Stack Loss Data'!$C$3:$V$3)))</f>
        <v>#N/A</v>
      </c>
      <c r="J31" s="237" t="e">
        <f>1-(((INDEX('DOE Stack Loss Data'!$C$4:$V$43,MATCH('Combustion Reports'!AG$8,'DOE Stack Loss Data'!$B$4:$B$43)+1,MATCH('Baseline Efficiency'!J7,'DOE Stack Loss Data'!$C$3:$V$3)+1)-INDEX('DOE Stack Loss Data'!$C$4:$V$43,MATCH('Combustion Reports'!AG$8,'DOE Stack Loss Data'!$B$4:$B$43),MATCH('Baseline Efficiency'!J7,'DOE Stack Loss Data'!$C$3:$V$3)+1))/10*('Combustion Reports'!AG$8-INDEX('DOE Stack Loss Data'!$B$4:$B$43,MATCH('Combustion Reports'!AG$8,'DOE Stack Loss Data'!$B$4:$B$43),1))+INDEX('DOE Stack Loss Data'!$C$4:$V$43,MATCH('Combustion Reports'!AG$8,'DOE Stack Loss Data'!$B$4:$B$43),MATCH('Baseline Efficiency'!J7,'DOE Stack Loss Data'!$C$3:$V$3)+1)-((INDEX('DOE Stack Loss Data'!$C$4:$V$43,MATCH('Combustion Reports'!AG$8,'DOE Stack Loss Data'!$B$4:$B$43)+1,MATCH('Baseline Efficiency'!J7,'DOE Stack Loss Data'!$C$3:$V$3))-INDEX('DOE Stack Loss Data'!$C$4:$V$43,MATCH('Combustion Reports'!AG$8,'DOE Stack Loss Data'!$B$4:$B$43),MATCH('Baseline Efficiency'!J7,'DOE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Efficiency'!J7,'DOE Stack Loss Data'!$C$3:$V$3))))/(INDEX('DOE Stack Loss Data'!$C$3:$V$3,1,MATCH('Baseline Efficiency'!J7,'DOE Stack Loss Data'!$C$3:$V$3)+1)-INDEX('DOE Stack Loss Data'!$C$3:$V$3,1,MATCH('Baseline Efficiency'!J7,'DOE Stack Loss Data'!$C$3:$V$3)))*('Baseline Efficiency'!J7-INDEX('DOE Stack Loss Data'!$C$3:$V$3,1,MATCH('Baseline Efficiency'!J7,'DOE Stack Loss Data'!$C$3:$V$3)))+(INDEX('DOE Stack Loss Data'!$C$4:$V$43,MATCH('Combustion Reports'!AG$8,'DOE Stack Loss Data'!$B$4:$B$43)+1,MATCH('Baseline Efficiency'!J7,'DOE Stack Loss Data'!$C$3:$V$3))-INDEX('DOE Stack Loss Data'!$C$4:$V$43,MATCH('Combustion Reports'!AG$8,'DOE Stack Loss Data'!$B$4:$B$43),MATCH('Baseline Efficiency'!J7,'DOE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Efficiency'!J7,'DOE Stack Loss Data'!$C$3:$V$3)))</f>
        <v>#N/A</v>
      </c>
      <c r="K31" s="201" t="e">
        <f>1-(((INDEX('DOE Stack Loss Data'!$C$4:$V$43,MATCH('Combustion Reports'!AH$8,'DOE Stack Loss Data'!$B$4:$B$43)+1,MATCH('Baseline Efficiency'!K7,'DOE Stack Loss Data'!$C$3:$V$3)+1)-INDEX('DOE Stack Loss Data'!$C$4:$V$43,MATCH('Combustion Reports'!AH$8,'DOE Stack Loss Data'!$B$4:$B$43),MATCH('Baseline Efficiency'!K7,'DOE Stack Loss Data'!$C$3:$V$3)+1))/10*('Combustion Reports'!AH$8-INDEX('DOE Stack Loss Data'!$B$4:$B$43,MATCH('Combustion Reports'!AH$8,'DOE Stack Loss Data'!$B$4:$B$43),1))+INDEX('DOE Stack Loss Data'!$C$4:$V$43,MATCH('Combustion Reports'!AH$8,'DOE Stack Loss Data'!$B$4:$B$43),MATCH('Baseline Efficiency'!K7,'DOE Stack Loss Data'!$C$3:$V$3)+1)-((INDEX('DOE Stack Loss Data'!$C$4:$V$43,MATCH('Combustion Reports'!AH$8,'DOE Stack Loss Data'!$B$4:$B$43)+1,MATCH('Baseline Efficiency'!K7,'DOE Stack Loss Data'!$C$3:$V$3))-INDEX('DOE Stack Loss Data'!$C$4:$V$43,MATCH('Combustion Reports'!AH$8,'DOE Stack Loss Data'!$B$4:$B$43),MATCH('Baseline Efficiency'!K7,'DOE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Efficiency'!K7,'DOE Stack Loss Data'!$C$3:$V$3))))/(INDEX('DOE Stack Loss Data'!$C$3:$V$3,1,MATCH('Baseline Efficiency'!K7,'DOE Stack Loss Data'!$C$3:$V$3)+1)-INDEX('DOE Stack Loss Data'!$C$3:$V$3,1,MATCH('Baseline Efficiency'!K7,'DOE Stack Loss Data'!$C$3:$V$3)))*('Baseline Efficiency'!K7-INDEX('DOE Stack Loss Data'!$C$3:$V$3,1,MATCH('Baseline Efficiency'!K7,'DOE Stack Loss Data'!$C$3:$V$3)))+(INDEX('DOE Stack Loss Data'!$C$4:$V$43,MATCH('Combustion Reports'!AH$8,'DOE Stack Loss Data'!$B$4:$B$43)+1,MATCH('Baseline Efficiency'!K7,'DOE Stack Loss Data'!$C$3:$V$3))-INDEX('DOE Stack Loss Data'!$C$4:$V$43,MATCH('Combustion Reports'!AH$8,'DOE Stack Loss Data'!$B$4:$B$43),MATCH('Baseline Efficiency'!K7,'DOE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Efficiency'!K7,'DOE Stack Loss Data'!$C$3:$V$3)))</f>
        <v>#N/A</v>
      </c>
      <c r="L31" s="237" t="e">
        <f>1-(((INDEX('DOE Stack Loss Data'!$C$4:$V$43,MATCH('Combustion Reports'!AI$8,'DOE Stack Loss Data'!$B$4:$B$43)+1,MATCH('Baseline Efficiency'!L7,'DOE Stack Loss Data'!$C$3:$V$3)+1)-INDEX('DOE Stack Loss Data'!$C$4:$V$43,MATCH('Combustion Reports'!AI$8,'DOE Stack Loss Data'!$B$4:$B$43),MATCH('Baseline Efficiency'!L7,'DOE Stack Loss Data'!$C$3:$V$3)+1))/10*('Combustion Reports'!AI$8-INDEX('DOE Stack Loss Data'!$B$4:$B$43,MATCH('Combustion Reports'!AI$8,'DOE Stack Loss Data'!$B$4:$B$43),1))+INDEX('DOE Stack Loss Data'!$C$4:$V$43,MATCH('Combustion Reports'!AI$8,'DOE Stack Loss Data'!$B$4:$B$43),MATCH('Baseline Efficiency'!L7,'DOE Stack Loss Data'!$C$3:$V$3)+1)-((INDEX('DOE Stack Loss Data'!$C$4:$V$43,MATCH('Combustion Reports'!AI$8,'DOE Stack Loss Data'!$B$4:$B$43)+1,MATCH('Baseline Efficiency'!L7,'DOE Stack Loss Data'!$C$3:$V$3))-INDEX('DOE Stack Loss Data'!$C$4:$V$43,MATCH('Combustion Reports'!AI$8,'DOE Stack Loss Data'!$B$4:$B$43),MATCH('Baseline Efficiency'!L7,'DOE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Efficiency'!L7,'DOE Stack Loss Data'!$C$3:$V$3))))/(INDEX('DOE Stack Loss Data'!$C$3:$V$3,1,MATCH('Baseline Efficiency'!L7,'DOE Stack Loss Data'!$C$3:$V$3)+1)-INDEX('DOE Stack Loss Data'!$C$3:$V$3,1,MATCH('Baseline Efficiency'!L7,'DOE Stack Loss Data'!$C$3:$V$3)))*('Baseline Efficiency'!L7-INDEX('DOE Stack Loss Data'!$C$3:$V$3,1,MATCH('Baseline Efficiency'!L7,'DOE Stack Loss Data'!$C$3:$V$3)))+(INDEX('DOE Stack Loss Data'!$C$4:$V$43,MATCH('Combustion Reports'!AI$8,'DOE Stack Loss Data'!$B$4:$B$43)+1,MATCH('Baseline Efficiency'!L7,'DOE Stack Loss Data'!$C$3:$V$3))-INDEX('DOE Stack Loss Data'!$C$4:$V$43,MATCH('Combustion Reports'!AI$8,'DOE Stack Loss Data'!$B$4:$B$43),MATCH('Baseline Efficiency'!L7,'DOE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Efficiency'!L7,'DOE Stack Loss Data'!$C$3:$V$3)))</f>
        <v>#N/A</v>
      </c>
      <c r="M31" s="237" t="e">
        <f>1-(((INDEX('DOE Stack Loss Data'!$C$4:$V$43,MATCH('Combustion Reports'!AJ$8,'DOE Stack Loss Data'!$B$4:$B$43)+1,MATCH('Baseline Efficiency'!M7,'DOE Stack Loss Data'!$C$3:$V$3)+1)-INDEX('DOE Stack Loss Data'!$C$4:$V$43,MATCH('Combustion Reports'!AJ$8,'DOE Stack Loss Data'!$B$4:$B$43),MATCH('Baseline Efficiency'!M7,'DOE Stack Loss Data'!$C$3:$V$3)+1))/10*('Combustion Reports'!AJ$8-INDEX('DOE Stack Loss Data'!$B$4:$B$43,MATCH('Combustion Reports'!AJ$8,'DOE Stack Loss Data'!$B$4:$B$43),1))+INDEX('DOE Stack Loss Data'!$C$4:$V$43,MATCH('Combustion Reports'!AJ$8,'DOE Stack Loss Data'!$B$4:$B$43),MATCH('Baseline Efficiency'!M7,'DOE Stack Loss Data'!$C$3:$V$3)+1)-((INDEX('DOE Stack Loss Data'!$C$4:$V$43,MATCH('Combustion Reports'!AJ$8,'DOE Stack Loss Data'!$B$4:$B$43)+1,MATCH('Baseline Efficiency'!M7,'DOE Stack Loss Data'!$C$3:$V$3))-INDEX('DOE Stack Loss Data'!$C$4:$V$43,MATCH('Combustion Reports'!AJ$8,'DOE Stack Loss Data'!$B$4:$B$43),MATCH('Baseline Efficiency'!M7,'DOE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Efficiency'!M7,'DOE Stack Loss Data'!$C$3:$V$3))))/(INDEX('DOE Stack Loss Data'!$C$3:$V$3,1,MATCH('Baseline Efficiency'!M7,'DOE Stack Loss Data'!$C$3:$V$3)+1)-INDEX('DOE Stack Loss Data'!$C$3:$V$3,1,MATCH('Baseline Efficiency'!M7,'DOE Stack Loss Data'!$C$3:$V$3)))*('Baseline Efficiency'!M7-INDEX('DOE Stack Loss Data'!$C$3:$V$3,1,MATCH('Baseline Efficiency'!M7,'DOE Stack Loss Data'!$C$3:$V$3)))+(INDEX('DOE Stack Loss Data'!$C$4:$V$43,MATCH('Combustion Reports'!AJ$8,'DOE Stack Loss Data'!$B$4:$B$43)+1,MATCH('Baseline Efficiency'!M7,'DOE Stack Loss Data'!$C$3:$V$3))-INDEX('DOE Stack Loss Data'!$C$4:$V$43,MATCH('Combustion Reports'!AJ$8,'DOE Stack Loss Data'!$B$4:$B$43),MATCH('Baseline Efficiency'!M7,'DOE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Efficiency'!M7,'DOE Stack Loss Data'!$C$3:$V$3)))</f>
        <v>#N/A</v>
      </c>
      <c r="N31" s="209" t="e">
        <f>1-(((INDEX('DOE Stack Loss Data'!$C$4:$V$43,MATCH('Combustion Reports'!AK$8,'DOE Stack Loss Data'!$B$4:$B$43)+1,MATCH('Baseline Efficiency'!N7,'DOE Stack Loss Data'!$C$3:$V$3)+1)-INDEX('DOE Stack Loss Data'!$C$4:$V$43,MATCH('Combustion Reports'!AK$8,'DOE Stack Loss Data'!$B$4:$B$43),MATCH('Baseline Efficiency'!N7,'DOE Stack Loss Data'!$C$3:$V$3)+1))/10*('Combustion Reports'!AK$8-INDEX('DOE Stack Loss Data'!$B$4:$B$43,MATCH('Combustion Reports'!AK$8,'DOE Stack Loss Data'!$B$4:$B$43),1))+INDEX('DOE Stack Loss Data'!$C$4:$V$43,MATCH('Combustion Reports'!AK$8,'DOE Stack Loss Data'!$B$4:$B$43),MATCH('Baseline Efficiency'!N7,'DOE Stack Loss Data'!$C$3:$V$3)+1)-((INDEX('DOE Stack Loss Data'!$C$4:$V$43,MATCH('Combustion Reports'!AK$8,'DOE Stack Loss Data'!$B$4:$B$43)+1,MATCH('Baseline Efficiency'!N7,'DOE Stack Loss Data'!$C$3:$V$3))-INDEX('DOE Stack Loss Data'!$C$4:$V$43,MATCH('Combustion Reports'!AK$8,'DOE Stack Loss Data'!$B$4:$B$43),MATCH('Baseline Efficiency'!N7,'DOE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Efficiency'!N7,'DOE Stack Loss Data'!$C$3:$V$3))))/(INDEX('DOE Stack Loss Data'!$C$3:$V$3,1,MATCH('Baseline Efficiency'!N7,'DOE Stack Loss Data'!$C$3:$V$3)+1)-INDEX('DOE Stack Loss Data'!$C$3:$V$3,1,MATCH('Baseline Efficiency'!N7,'DOE Stack Loss Data'!$C$3:$V$3)))*('Baseline Efficiency'!N7-INDEX('DOE Stack Loss Data'!$C$3:$V$3,1,MATCH('Baseline Efficiency'!N7,'DOE Stack Loss Data'!$C$3:$V$3)))+(INDEX('DOE Stack Loss Data'!$C$4:$V$43,MATCH('Combustion Reports'!AK$8,'DOE Stack Loss Data'!$B$4:$B$43)+1,MATCH('Baseline Efficiency'!N7,'DOE Stack Loss Data'!$C$3:$V$3))-INDEX('DOE Stack Loss Data'!$C$4:$V$43,MATCH('Combustion Reports'!AK$8,'DOE Stack Loss Data'!$B$4:$B$43),MATCH('Baseline Efficiency'!N7,'DOE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Efficiency'!N7,'DOE Stack Loss Data'!$C$3:$V$3)))</f>
        <v>#N/A</v>
      </c>
      <c r="P31" s="236">
        <v>-5</v>
      </c>
      <c r="Q31" s="545">
        <v>54</v>
      </c>
      <c r="R31" s="202">
        <f t="shared" si="9"/>
        <v>75</v>
      </c>
      <c r="S31" s="237" t="e">
        <f>1-(((INDEX('DOE Stack Loss Data'!$C$4:$V$43,MATCH('Combustion Reports'!$AB$14,'DOE Stack Loss Data'!$B$4:$B$43)+1,MATCH('Baseline Efficiency'!S7,'DOE Stack Loss Data'!$C$3:$V$3)+1)-INDEX('DOE Stack Loss Data'!$C$4:$V$43,MATCH('Combustion Reports'!$AB$14,'DOE Stack Loss Data'!$B$4:$B$43),MATCH('Baseline Efficiency'!S7,'DOE Stack Loss Data'!$C$3:$V$3)+1))/10*('Combustion Reports'!$AB$14-INDEX('DOE Stack Loss Data'!$B$4:$B$43,MATCH('Combustion Reports'!$AB$14,'DOE Stack Loss Data'!$B$4:$B$43),1))+INDEX('DOE Stack Loss Data'!$C$4:$V$43,MATCH('Combustion Reports'!$AB$14,'DOE Stack Loss Data'!$B$4:$B$43),MATCH('Baseline Efficiency'!S7,'DOE Stack Loss Data'!$C$3:$V$3)+1)-((INDEX('DOE Stack Loss Data'!$C$4:$V$43,MATCH('Combustion Reports'!$AB$14,'DOE Stack Loss Data'!$B$4:$B$43)+1,MATCH('Baseline Efficiency'!S7,'DOE Stack Loss Data'!$C$3:$V$3))-INDEX('DOE Stack Loss Data'!$C$4:$V$43,MATCH('Combustion Reports'!$AB$14,'DOE Stack Loss Data'!$B$4:$B$43),MATCH('Baseline Efficiency'!S7,'DOE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Efficiency'!S7,'DOE Stack Loss Data'!$C$3:$V$3))))/(INDEX('DOE Stack Loss Data'!$C$3:$V$3,1,MATCH('Baseline Efficiency'!S7,'DOE Stack Loss Data'!$C$3:$V$3)+1)-INDEX('DOE Stack Loss Data'!$C$3:$V$3,1,MATCH('Baseline Efficiency'!S7,'DOE Stack Loss Data'!$C$3:$V$3)))*('Baseline Efficiency'!S7-INDEX('DOE Stack Loss Data'!$C$3:$V$3,1,MATCH('Baseline Efficiency'!S7,'DOE Stack Loss Data'!$C$3:$V$3)))+(INDEX('DOE Stack Loss Data'!$C$4:$V$43,MATCH('Combustion Reports'!$AB$14,'DOE Stack Loss Data'!$B$4:$B$43)+1,MATCH('Baseline Efficiency'!S7,'DOE Stack Loss Data'!$C$3:$V$3))-INDEX('DOE Stack Loss Data'!$C$4:$V$43,MATCH('Combustion Reports'!$AB$14,'DOE Stack Loss Data'!$B$4:$B$43),MATCH('Baseline Efficiency'!S7,'DOE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Efficiency'!S7,'DOE Stack Loss Data'!$C$3:$V$3)))</f>
        <v>#N/A</v>
      </c>
      <c r="T31" s="237" t="e">
        <f>1-(((INDEX('DOE Stack Loss Data'!$C$4:$V$43,MATCH('Combustion Reports'!AC$14,'DOE Stack Loss Data'!$B$4:$B$43)+1,MATCH('Baseline Efficiency'!T7,'DOE Stack Loss Data'!$C$3:$V$3)+1)-INDEX('DOE Stack Loss Data'!$C$4:$V$43,MATCH('Combustion Reports'!AC$14,'DOE Stack Loss Data'!$B$4:$B$43),MATCH('Baseline Efficiency'!T7,'DOE Stack Loss Data'!$C$3:$V$3)+1))/10*('Combustion Reports'!AC$14-INDEX('DOE Stack Loss Data'!$B$4:$B$43,MATCH('Combustion Reports'!AC$14,'DOE Stack Loss Data'!$B$4:$B$43),1))+INDEX('DOE Stack Loss Data'!$C$4:$V$43,MATCH('Combustion Reports'!AC$14,'DOE Stack Loss Data'!$B$4:$B$43),MATCH('Baseline Efficiency'!T7,'DOE Stack Loss Data'!$C$3:$V$3)+1)-((INDEX('DOE Stack Loss Data'!$C$4:$V$43,MATCH('Combustion Reports'!AC$14,'DOE Stack Loss Data'!$B$4:$B$43)+1,MATCH('Baseline Efficiency'!T7,'DOE Stack Loss Data'!$C$3:$V$3))-INDEX('DOE Stack Loss Data'!$C$4:$V$43,MATCH('Combustion Reports'!AC$14,'DOE Stack Loss Data'!$B$4:$B$43),MATCH('Baseline Efficiency'!T7,'DOE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Efficiency'!T7,'DOE Stack Loss Data'!$C$3:$V$3))))/(INDEX('DOE Stack Loss Data'!$C$3:$V$3,1,MATCH('Baseline Efficiency'!T7,'DOE Stack Loss Data'!$C$3:$V$3)+1)-INDEX('DOE Stack Loss Data'!$C$3:$V$3,1,MATCH('Baseline Efficiency'!T7,'DOE Stack Loss Data'!$C$3:$V$3)))*('Baseline Efficiency'!T7-INDEX('DOE Stack Loss Data'!$C$3:$V$3,1,MATCH('Baseline Efficiency'!T7,'DOE Stack Loss Data'!$C$3:$V$3)))+(INDEX('DOE Stack Loss Data'!$C$4:$V$43,MATCH('Combustion Reports'!AC$14,'DOE Stack Loss Data'!$B$4:$B$43)+1,MATCH('Baseline Efficiency'!T7,'DOE Stack Loss Data'!$C$3:$V$3))-INDEX('DOE Stack Loss Data'!$C$4:$V$43,MATCH('Combustion Reports'!AC$14,'DOE Stack Loss Data'!$B$4:$B$43),MATCH('Baseline Efficiency'!T7,'DOE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Efficiency'!T7,'DOE Stack Loss Data'!$C$3:$V$3)))</f>
        <v>#N/A</v>
      </c>
      <c r="U31" s="207" t="e">
        <f>1-(((INDEX('DOE Stack Loss Data'!$C$4:$V$43,MATCH('Combustion Reports'!AD$14,'DOE Stack Loss Data'!$B$4:$B$43)+1,MATCH('Baseline Efficiency'!U7,'DOE Stack Loss Data'!$C$3:$V$3)+1)-INDEX('DOE Stack Loss Data'!$C$4:$V$43,MATCH('Combustion Reports'!AD$14,'DOE Stack Loss Data'!$B$4:$B$43),MATCH('Baseline Efficiency'!U7,'DOE Stack Loss Data'!$C$3:$V$3)+1))/10*('Combustion Reports'!AD$14-INDEX('DOE Stack Loss Data'!$B$4:$B$43,MATCH('Combustion Reports'!AD$14,'DOE Stack Loss Data'!$B$4:$B$43),1))+INDEX('DOE Stack Loss Data'!$C$4:$V$43,MATCH('Combustion Reports'!AD$14,'DOE Stack Loss Data'!$B$4:$B$43),MATCH('Baseline Efficiency'!U7,'DOE Stack Loss Data'!$C$3:$V$3)+1)-((INDEX('DOE Stack Loss Data'!$C$4:$V$43,MATCH('Combustion Reports'!AD$14,'DOE Stack Loss Data'!$B$4:$B$43)+1,MATCH('Baseline Efficiency'!U7,'DOE Stack Loss Data'!$C$3:$V$3))-INDEX('DOE Stack Loss Data'!$C$4:$V$43,MATCH('Combustion Reports'!AD$14,'DOE Stack Loss Data'!$B$4:$B$43),MATCH('Baseline Efficiency'!U7,'DOE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Efficiency'!U7,'DOE Stack Loss Data'!$C$3:$V$3))))/(INDEX('DOE Stack Loss Data'!$C$3:$V$3,1,MATCH('Baseline Efficiency'!U7,'DOE Stack Loss Data'!$C$3:$V$3)+1)-INDEX('DOE Stack Loss Data'!$C$3:$V$3,1,MATCH('Baseline Efficiency'!U7,'DOE Stack Loss Data'!$C$3:$V$3)))*('Baseline Efficiency'!U7-INDEX('DOE Stack Loss Data'!$C$3:$V$3,1,MATCH('Baseline Efficiency'!U7,'DOE Stack Loss Data'!$C$3:$V$3)))+(INDEX('DOE Stack Loss Data'!$C$4:$V$43,MATCH('Combustion Reports'!AD$14,'DOE Stack Loss Data'!$B$4:$B$43)+1,MATCH('Baseline Efficiency'!U7,'DOE Stack Loss Data'!$C$3:$V$3))-INDEX('DOE Stack Loss Data'!$C$4:$V$43,MATCH('Combustion Reports'!AD$14,'DOE Stack Loss Data'!$B$4:$B$43),MATCH('Baseline Efficiency'!U7,'DOE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Efficiency'!U7,'DOE Stack Loss Data'!$C$3:$V$3)))</f>
        <v>#N/A</v>
      </c>
      <c r="V31" s="237" t="e">
        <f>1-(((INDEX('DOE Stack Loss Data'!$C$4:$V$43,MATCH('Combustion Reports'!AE$14,'DOE Stack Loss Data'!$B$4:$B$43)+1,MATCH('Baseline Efficiency'!V7,'DOE Stack Loss Data'!$C$3:$V$3)+1)-INDEX('DOE Stack Loss Data'!$C$4:$V$43,MATCH('Combustion Reports'!AE$14,'DOE Stack Loss Data'!$B$4:$B$43),MATCH('Baseline Efficiency'!V7,'DOE Stack Loss Data'!$C$3:$V$3)+1))/10*('Combustion Reports'!AE$14-INDEX('DOE Stack Loss Data'!$B$4:$B$43,MATCH('Combustion Reports'!AE$14,'DOE Stack Loss Data'!$B$4:$B$43),1))+INDEX('DOE Stack Loss Data'!$C$4:$V$43,MATCH('Combustion Reports'!AE$14,'DOE Stack Loss Data'!$B$4:$B$43),MATCH('Baseline Efficiency'!V7,'DOE Stack Loss Data'!$C$3:$V$3)+1)-((INDEX('DOE Stack Loss Data'!$C$4:$V$43,MATCH('Combustion Reports'!AE$14,'DOE Stack Loss Data'!$B$4:$B$43)+1,MATCH('Baseline Efficiency'!V7,'DOE Stack Loss Data'!$C$3:$V$3))-INDEX('DOE Stack Loss Data'!$C$4:$V$43,MATCH('Combustion Reports'!AE$14,'DOE Stack Loss Data'!$B$4:$B$43),MATCH('Baseline Efficiency'!V7,'DOE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Efficiency'!V7,'DOE Stack Loss Data'!$C$3:$V$3))))/(INDEX('DOE Stack Loss Data'!$C$3:$V$3,1,MATCH('Baseline Efficiency'!V7,'DOE Stack Loss Data'!$C$3:$V$3)+1)-INDEX('DOE Stack Loss Data'!$C$3:$V$3,1,MATCH('Baseline Efficiency'!V7,'DOE Stack Loss Data'!$C$3:$V$3)))*('Baseline Efficiency'!V7-INDEX('DOE Stack Loss Data'!$C$3:$V$3,1,MATCH('Baseline Efficiency'!V7,'DOE Stack Loss Data'!$C$3:$V$3)))+(INDEX('DOE Stack Loss Data'!$C$4:$V$43,MATCH('Combustion Reports'!AE$14,'DOE Stack Loss Data'!$B$4:$B$43)+1,MATCH('Baseline Efficiency'!V7,'DOE Stack Loss Data'!$C$3:$V$3))-INDEX('DOE Stack Loss Data'!$C$4:$V$43,MATCH('Combustion Reports'!AE$14,'DOE Stack Loss Data'!$B$4:$B$43),MATCH('Baseline Efficiency'!V7,'DOE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Efficiency'!V7,'DOE Stack Loss Data'!$C$3:$V$3)))</f>
        <v>#N/A</v>
      </c>
      <c r="W31" s="201" t="e">
        <f>1-(((INDEX('DOE Stack Loss Data'!$C$4:$V$43,MATCH('Combustion Reports'!AF$14,'DOE Stack Loss Data'!$B$4:$B$43)+1,MATCH('Baseline Efficiency'!W7,'DOE Stack Loss Data'!$C$3:$V$3)+1)-INDEX('DOE Stack Loss Data'!$C$4:$V$43,MATCH('Combustion Reports'!AF$14,'DOE Stack Loss Data'!$B$4:$B$43),MATCH('Baseline Efficiency'!W7,'DOE Stack Loss Data'!$C$3:$V$3)+1))/10*('Combustion Reports'!AF$14-INDEX('DOE Stack Loss Data'!$B$4:$B$43,MATCH('Combustion Reports'!AF$14,'DOE Stack Loss Data'!$B$4:$B$43),1))+INDEX('DOE Stack Loss Data'!$C$4:$V$43,MATCH('Combustion Reports'!AF$14,'DOE Stack Loss Data'!$B$4:$B$43),MATCH('Baseline Efficiency'!W7,'DOE Stack Loss Data'!$C$3:$V$3)+1)-((INDEX('DOE Stack Loss Data'!$C$4:$V$43,MATCH('Combustion Reports'!AF$14,'DOE Stack Loss Data'!$B$4:$B$43)+1,MATCH('Baseline Efficiency'!W7,'DOE Stack Loss Data'!$C$3:$V$3))-INDEX('DOE Stack Loss Data'!$C$4:$V$43,MATCH('Combustion Reports'!AF$14,'DOE Stack Loss Data'!$B$4:$B$43),MATCH('Baseline Efficiency'!W7,'DOE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Efficiency'!W7,'DOE Stack Loss Data'!$C$3:$V$3))))/(INDEX('DOE Stack Loss Data'!$C$3:$V$3,1,MATCH('Baseline Efficiency'!W7,'DOE Stack Loss Data'!$C$3:$V$3)+1)-INDEX('DOE Stack Loss Data'!$C$3:$V$3,1,MATCH('Baseline Efficiency'!W7,'DOE Stack Loss Data'!$C$3:$V$3)))*('Baseline Efficiency'!W7-INDEX('DOE Stack Loss Data'!$C$3:$V$3,1,MATCH('Baseline Efficiency'!W7,'DOE Stack Loss Data'!$C$3:$V$3)))+(INDEX('DOE Stack Loss Data'!$C$4:$V$43,MATCH('Combustion Reports'!AF$14,'DOE Stack Loss Data'!$B$4:$B$43)+1,MATCH('Baseline Efficiency'!W7,'DOE Stack Loss Data'!$C$3:$V$3))-INDEX('DOE Stack Loss Data'!$C$4:$V$43,MATCH('Combustion Reports'!AF$14,'DOE Stack Loss Data'!$B$4:$B$43),MATCH('Baseline Efficiency'!W7,'DOE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Efficiency'!W7,'DOE Stack Loss Data'!$C$3:$V$3)))</f>
        <v>#N/A</v>
      </c>
      <c r="X31" s="237" t="e">
        <f>1-(((INDEX('DOE Stack Loss Data'!$C$4:$V$43,MATCH('Combustion Reports'!AG$14,'DOE Stack Loss Data'!$B$4:$B$43)+1,MATCH('Baseline Efficiency'!X7,'DOE Stack Loss Data'!$C$3:$V$3)+1)-INDEX('DOE Stack Loss Data'!$C$4:$V$43,MATCH('Combustion Reports'!AG$14,'DOE Stack Loss Data'!$B$4:$B$43),MATCH('Baseline Efficiency'!X7,'DOE Stack Loss Data'!$C$3:$V$3)+1))/10*('Combustion Reports'!AG$14-INDEX('DOE Stack Loss Data'!$B$4:$B$43,MATCH('Combustion Reports'!AG$14,'DOE Stack Loss Data'!$B$4:$B$43),1))+INDEX('DOE Stack Loss Data'!$C$4:$V$43,MATCH('Combustion Reports'!AG$14,'DOE Stack Loss Data'!$B$4:$B$43),MATCH('Baseline Efficiency'!X7,'DOE Stack Loss Data'!$C$3:$V$3)+1)-((INDEX('DOE Stack Loss Data'!$C$4:$V$43,MATCH('Combustion Reports'!AG$14,'DOE Stack Loss Data'!$B$4:$B$43)+1,MATCH('Baseline Efficiency'!X7,'DOE Stack Loss Data'!$C$3:$V$3))-INDEX('DOE Stack Loss Data'!$C$4:$V$43,MATCH('Combustion Reports'!AG$14,'DOE Stack Loss Data'!$B$4:$B$43),MATCH('Baseline Efficiency'!X7,'DOE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Efficiency'!X7,'DOE Stack Loss Data'!$C$3:$V$3))))/(INDEX('DOE Stack Loss Data'!$C$3:$V$3,1,MATCH('Baseline Efficiency'!X7,'DOE Stack Loss Data'!$C$3:$V$3)+1)-INDEX('DOE Stack Loss Data'!$C$3:$V$3,1,MATCH('Baseline Efficiency'!X7,'DOE Stack Loss Data'!$C$3:$V$3)))*('Baseline Efficiency'!X7-INDEX('DOE Stack Loss Data'!$C$3:$V$3,1,MATCH('Baseline Efficiency'!X7,'DOE Stack Loss Data'!$C$3:$V$3)))+(INDEX('DOE Stack Loss Data'!$C$4:$V$43,MATCH('Combustion Reports'!AG$14,'DOE Stack Loss Data'!$B$4:$B$43)+1,MATCH('Baseline Efficiency'!X7,'DOE Stack Loss Data'!$C$3:$V$3))-INDEX('DOE Stack Loss Data'!$C$4:$V$43,MATCH('Combustion Reports'!AG$14,'DOE Stack Loss Data'!$B$4:$B$43),MATCH('Baseline Efficiency'!X7,'DOE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Efficiency'!X7,'DOE Stack Loss Data'!$C$3:$V$3)))</f>
        <v>#N/A</v>
      </c>
      <c r="Y31" s="201" t="e">
        <f>1-(((INDEX('DOE Stack Loss Data'!$C$4:$V$43,MATCH('Combustion Reports'!AH$14,'DOE Stack Loss Data'!$B$4:$B$43)+1,MATCH('Baseline Efficiency'!Y7,'DOE Stack Loss Data'!$C$3:$V$3)+1)-INDEX('DOE Stack Loss Data'!$C$4:$V$43,MATCH('Combustion Reports'!AH$14,'DOE Stack Loss Data'!$B$4:$B$43),MATCH('Baseline Efficiency'!Y7,'DOE Stack Loss Data'!$C$3:$V$3)+1))/10*('Combustion Reports'!AH$14-INDEX('DOE Stack Loss Data'!$B$4:$B$43,MATCH('Combustion Reports'!AH$14,'DOE Stack Loss Data'!$B$4:$B$43),1))+INDEX('DOE Stack Loss Data'!$C$4:$V$43,MATCH('Combustion Reports'!AH$14,'DOE Stack Loss Data'!$B$4:$B$43),MATCH('Baseline Efficiency'!Y7,'DOE Stack Loss Data'!$C$3:$V$3)+1)-((INDEX('DOE Stack Loss Data'!$C$4:$V$43,MATCH('Combustion Reports'!AH$14,'DOE Stack Loss Data'!$B$4:$B$43)+1,MATCH('Baseline Efficiency'!Y7,'DOE Stack Loss Data'!$C$3:$V$3))-INDEX('DOE Stack Loss Data'!$C$4:$V$43,MATCH('Combustion Reports'!AH$14,'DOE Stack Loss Data'!$B$4:$B$43),MATCH('Baseline Efficiency'!Y7,'DOE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Efficiency'!Y7,'DOE Stack Loss Data'!$C$3:$V$3))))/(INDEX('DOE Stack Loss Data'!$C$3:$V$3,1,MATCH('Baseline Efficiency'!Y7,'DOE Stack Loss Data'!$C$3:$V$3)+1)-INDEX('DOE Stack Loss Data'!$C$3:$V$3,1,MATCH('Baseline Efficiency'!Y7,'DOE Stack Loss Data'!$C$3:$V$3)))*('Baseline Efficiency'!Y7-INDEX('DOE Stack Loss Data'!$C$3:$V$3,1,MATCH('Baseline Efficiency'!Y7,'DOE Stack Loss Data'!$C$3:$V$3)))+(INDEX('DOE Stack Loss Data'!$C$4:$V$43,MATCH('Combustion Reports'!AH$14,'DOE Stack Loss Data'!$B$4:$B$43)+1,MATCH('Baseline Efficiency'!Y7,'DOE Stack Loss Data'!$C$3:$V$3))-INDEX('DOE Stack Loss Data'!$C$4:$V$43,MATCH('Combustion Reports'!AH$14,'DOE Stack Loss Data'!$B$4:$B$43),MATCH('Baseline Efficiency'!Y7,'DOE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Efficiency'!Y7,'DOE Stack Loss Data'!$C$3:$V$3)))</f>
        <v>#N/A</v>
      </c>
      <c r="Z31" s="237" t="e">
        <f>1-(((INDEX('DOE Stack Loss Data'!$C$4:$V$43,MATCH('Combustion Reports'!AI$14,'DOE Stack Loss Data'!$B$4:$B$43)+1,MATCH('Baseline Efficiency'!Z7,'DOE Stack Loss Data'!$C$3:$V$3)+1)-INDEX('DOE Stack Loss Data'!$C$4:$V$43,MATCH('Combustion Reports'!AI$14,'DOE Stack Loss Data'!$B$4:$B$43),MATCH('Baseline Efficiency'!Z7,'DOE Stack Loss Data'!$C$3:$V$3)+1))/10*('Combustion Reports'!AI$14-INDEX('DOE Stack Loss Data'!$B$4:$B$43,MATCH('Combustion Reports'!AI$14,'DOE Stack Loss Data'!$B$4:$B$43),1))+INDEX('DOE Stack Loss Data'!$C$4:$V$43,MATCH('Combustion Reports'!AI$14,'DOE Stack Loss Data'!$B$4:$B$43),MATCH('Baseline Efficiency'!Z7,'DOE Stack Loss Data'!$C$3:$V$3)+1)-((INDEX('DOE Stack Loss Data'!$C$4:$V$43,MATCH('Combustion Reports'!AI$14,'DOE Stack Loss Data'!$B$4:$B$43)+1,MATCH('Baseline Efficiency'!Z7,'DOE Stack Loss Data'!$C$3:$V$3))-INDEX('DOE Stack Loss Data'!$C$4:$V$43,MATCH('Combustion Reports'!AI$14,'DOE Stack Loss Data'!$B$4:$B$43),MATCH('Baseline Efficiency'!Z7,'DOE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Efficiency'!Z7,'DOE Stack Loss Data'!$C$3:$V$3))))/(INDEX('DOE Stack Loss Data'!$C$3:$V$3,1,MATCH('Baseline Efficiency'!Z7,'DOE Stack Loss Data'!$C$3:$V$3)+1)-INDEX('DOE Stack Loss Data'!$C$3:$V$3,1,MATCH('Baseline Efficiency'!Z7,'DOE Stack Loss Data'!$C$3:$V$3)))*('Baseline Efficiency'!Z7-INDEX('DOE Stack Loss Data'!$C$3:$V$3,1,MATCH('Baseline Efficiency'!Z7,'DOE Stack Loss Data'!$C$3:$V$3)))+(INDEX('DOE Stack Loss Data'!$C$4:$V$43,MATCH('Combustion Reports'!AI$14,'DOE Stack Loss Data'!$B$4:$B$43)+1,MATCH('Baseline Efficiency'!Z7,'DOE Stack Loss Data'!$C$3:$V$3))-INDEX('DOE Stack Loss Data'!$C$4:$V$43,MATCH('Combustion Reports'!AI$14,'DOE Stack Loss Data'!$B$4:$B$43),MATCH('Baseline Efficiency'!Z7,'DOE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Efficiency'!Z7,'DOE Stack Loss Data'!$C$3:$V$3)))</f>
        <v>#N/A</v>
      </c>
      <c r="AA31" s="237" t="e">
        <f>1-(((INDEX('DOE Stack Loss Data'!$C$4:$V$43,MATCH('Combustion Reports'!AJ$14,'DOE Stack Loss Data'!$B$4:$B$43)+1,MATCH('Baseline Efficiency'!AA7,'DOE Stack Loss Data'!$C$3:$V$3)+1)-INDEX('DOE Stack Loss Data'!$C$4:$V$43,MATCH('Combustion Reports'!AJ$14,'DOE Stack Loss Data'!$B$4:$B$43),MATCH('Baseline Efficiency'!AA7,'DOE Stack Loss Data'!$C$3:$V$3)+1))/10*('Combustion Reports'!AJ$14-INDEX('DOE Stack Loss Data'!$B$4:$B$43,MATCH('Combustion Reports'!AJ$14,'DOE Stack Loss Data'!$B$4:$B$43),1))+INDEX('DOE Stack Loss Data'!$C$4:$V$43,MATCH('Combustion Reports'!AJ$14,'DOE Stack Loss Data'!$B$4:$B$43),MATCH('Baseline Efficiency'!AA7,'DOE Stack Loss Data'!$C$3:$V$3)+1)-((INDEX('DOE Stack Loss Data'!$C$4:$V$43,MATCH('Combustion Reports'!AJ$14,'DOE Stack Loss Data'!$B$4:$B$43)+1,MATCH('Baseline Efficiency'!AA7,'DOE Stack Loss Data'!$C$3:$V$3))-INDEX('DOE Stack Loss Data'!$C$4:$V$43,MATCH('Combustion Reports'!AJ$14,'DOE Stack Loss Data'!$B$4:$B$43),MATCH('Baseline Efficiency'!AA7,'DOE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Efficiency'!AA7,'DOE Stack Loss Data'!$C$3:$V$3))))/(INDEX('DOE Stack Loss Data'!$C$3:$V$3,1,MATCH('Baseline Efficiency'!AA7,'DOE Stack Loss Data'!$C$3:$V$3)+1)-INDEX('DOE Stack Loss Data'!$C$3:$V$3,1,MATCH('Baseline Efficiency'!AA7,'DOE Stack Loss Data'!$C$3:$V$3)))*('Baseline Efficiency'!AA7-INDEX('DOE Stack Loss Data'!$C$3:$V$3,1,MATCH('Baseline Efficiency'!AA7,'DOE Stack Loss Data'!$C$3:$V$3)))+(INDEX('DOE Stack Loss Data'!$C$4:$V$43,MATCH('Combustion Reports'!AJ$14,'DOE Stack Loss Data'!$B$4:$B$43)+1,MATCH('Baseline Efficiency'!AA7,'DOE Stack Loss Data'!$C$3:$V$3))-INDEX('DOE Stack Loss Data'!$C$4:$V$43,MATCH('Combustion Reports'!AJ$14,'DOE Stack Loss Data'!$B$4:$B$43),MATCH('Baseline Efficiency'!AA7,'DOE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Efficiency'!AA7,'DOE Stack Loss Data'!$C$3:$V$3)))</f>
        <v>#N/A</v>
      </c>
      <c r="AB31" s="209" t="e">
        <f>1-(((INDEX('DOE Stack Loss Data'!$C$4:$V$43,MATCH('Combustion Reports'!AK$14,'DOE Stack Loss Data'!$B$4:$B$43)+1,MATCH('Baseline Efficiency'!AB7,'DOE Stack Loss Data'!$C$3:$V$3)+1)-INDEX('DOE Stack Loss Data'!$C$4:$V$43,MATCH('Combustion Reports'!AK$14,'DOE Stack Loss Data'!$B$4:$B$43),MATCH('Baseline Efficiency'!AB7,'DOE Stack Loss Data'!$C$3:$V$3)+1))/10*('Combustion Reports'!AK$14-INDEX('DOE Stack Loss Data'!$B$4:$B$43,MATCH('Combustion Reports'!AK$14,'DOE Stack Loss Data'!$B$4:$B$43),1))+INDEX('DOE Stack Loss Data'!$C$4:$V$43,MATCH('Combustion Reports'!AK$14,'DOE Stack Loss Data'!$B$4:$B$43),MATCH('Baseline Efficiency'!AB7,'DOE Stack Loss Data'!$C$3:$V$3)+1)-((INDEX('DOE Stack Loss Data'!$C$4:$V$43,MATCH('Combustion Reports'!AK$14,'DOE Stack Loss Data'!$B$4:$B$43)+1,MATCH('Baseline Efficiency'!AB7,'DOE Stack Loss Data'!$C$3:$V$3))-INDEX('DOE Stack Loss Data'!$C$4:$V$43,MATCH('Combustion Reports'!AK$14,'DOE Stack Loss Data'!$B$4:$B$43),MATCH('Baseline Efficiency'!AB7,'DOE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Efficiency'!AB7,'DOE Stack Loss Data'!$C$3:$V$3))))/(INDEX('DOE Stack Loss Data'!$C$3:$V$3,1,MATCH('Baseline Efficiency'!AB7,'DOE Stack Loss Data'!$C$3:$V$3)+1)-INDEX('DOE Stack Loss Data'!$C$3:$V$3,1,MATCH('Baseline Efficiency'!AB7,'DOE Stack Loss Data'!$C$3:$V$3)))*('Baseline Efficiency'!AB7-INDEX('DOE Stack Loss Data'!$C$3:$V$3,1,MATCH('Baseline Efficiency'!AB7,'DOE Stack Loss Data'!$C$3:$V$3)))+(INDEX('DOE Stack Loss Data'!$C$4:$V$43,MATCH('Combustion Reports'!AK$14,'DOE Stack Loss Data'!$B$4:$B$43)+1,MATCH('Baseline Efficiency'!AB7,'DOE Stack Loss Data'!$C$3:$V$3))-INDEX('DOE Stack Loss Data'!$C$4:$V$43,MATCH('Combustion Reports'!AK$14,'DOE Stack Loss Data'!$B$4:$B$43),MATCH('Baseline Efficiency'!AB7,'DOE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Efficiency'!AB7,'DOE Stack Loss Data'!$C$3:$V$3)))</f>
        <v>#N/A</v>
      </c>
      <c r="AD31" s="236">
        <v>-5</v>
      </c>
      <c r="AE31" s="545">
        <v>54</v>
      </c>
      <c r="AF31" s="202">
        <f t="shared" si="10"/>
        <v>75</v>
      </c>
      <c r="AG31" s="237" t="e">
        <f>1-(((INDEX('DOE Stack Loss Data'!$C$4:$V$43,MATCH('Combustion Reports'!AB$20,'DOE Stack Loss Data'!$B$4:$B$43)+1,MATCH('Baseline Efficiency'!AG7,'DOE Stack Loss Data'!$C$3:$V$3)+1)-INDEX('DOE Stack Loss Data'!$C$4:$V$43,MATCH('Combustion Reports'!AB$20,'DOE Stack Loss Data'!$B$4:$B$43),MATCH('Baseline Efficiency'!AG7,'DOE Stack Loss Data'!$C$3:$V$3)+1))/10*('Combustion Reports'!AB$20-INDEX('DOE Stack Loss Data'!$B$4:$B$43,MATCH('Combustion Reports'!AB$20,'DOE Stack Loss Data'!$B$4:$B$43),1))+INDEX('DOE Stack Loss Data'!$C$4:$V$43,MATCH('Combustion Reports'!AB$20,'DOE Stack Loss Data'!$B$4:$B$43),MATCH('Baseline Efficiency'!AG7,'DOE Stack Loss Data'!$C$3:$V$3)+1)-((INDEX('DOE Stack Loss Data'!$C$4:$V$43,MATCH('Combustion Reports'!AB$20,'DOE Stack Loss Data'!$B$4:$B$43)+1,MATCH('Baseline Efficiency'!AG7,'DOE Stack Loss Data'!$C$3:$V$3))-INDEX('DOE Stack Loss Data'!$C$4:$V$43,MATCH('Combustion Reports'!AB$20,'DOE Stack Loss Data'!$B$4:$B$43),MATCH('Baseline Efficiency'!AG7,'DOE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Efficiency'!AG7,'DOE Stack Loss Data'!$C$3:$V$3))))/(INDEX('DOE Stack Loss Data'!$C$3:$V$3,1,MATCH('Baseline Efficiency'!AG7,'DOE Stack Loss Data'!$C$3:$V$3)+1)-INDEX('DOE Stack Loss Data'!$C$3:$V$3,1,MATCH('Baseline Efficiency'!AG7,'DOE Stack Loss Data'!$C$3:$V$3)))*('Baseline Efficiency'!AG7-INDEX('DOE Stack Loss Data'!$C$3:$V$3,1,MATCH('Baseline Efficiency'!AG7,'DOE Stack Loss Data'!$C$3:$V$3)))+(INDEX('DOE Stack Loss Data'!$C$4:$V$43,MATCH('Combustion Reports'!AB$20,'DOE Stack Loss Data'!$B$4:$B$43)+1,MATCH('Baseline Efficiency'!AG7,'DOE Stack Loss Data'!$C$3:$V$3))-INDEX('DOE Stack Loss Data'!$C$4:$V$43,MATCH('Combustion Reports'!AB$20,'DOE Stack Loss Data'!$B$4:$B$43),MATCH('Baseline Efficiency'!AG7,'DOE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Efficiency'!AG7,'DOE Stack Loss Data'!$C$3:$V$3)))</f>
        <v>#N/A</v>
      </c>
      <c r="AH31" s="237" t="e">
        <f>1-(((INDEX('DOE Stack Loss Data'!$C$4:$V$43,MATCH('Combustion Reports'!AC$20,'DOE Stack Loss Data'!$B$4:$B$43)+1,MATCH('Baseline Efficiency'!AH7,'DOE Stack Loss Data'!$C$3:$V$3)+1)-INDEX('DOE Stack Loss Data'!$C$4:$V$43,MATCH('Combustion Reports'!AC$20,'DOE Stack Loss Data'!$B$4:$B$43),MATCH('Baseline Efficiency'!AH7,'DOE Stack Loss Data'!$C$3:$V$3)+1))/10*('Combustion Reports'!AC$20-INDEX('DOE Stack Loss Data'!$B$4:$B$43,MATCH('Combustion Reports'!AC$20,'DOE Stack Loss Data'!$B$4:$B$43),1))+INDEX('DOE Stack Loss Data'!$C$4:$V$43,MATCH('Combustion Reports'!AC$20,'DOE Stack Loss Data'!$B$4:$B$43),MATCH('Baseline Efficiency'!AH7,'DOE Stack Loss Data'!$C$3:$V$3)+1)-((INDEX('DOE Stack Loss Data'!$C$4:$V$43,MATCH('Combustion Reports'!AC$20,'DOE Stack Loss Data'!$B$4:$B$43)+1,MATCH('Baseline Efficiency'!AH7,'DOE Stack Loss Data'!$C$3:$V$3))-INDEX('DOE Stack Loss Data'!$C$4:$V$43,MATCH('Combustion Reports'!AC$20,'DOE Stack Loss Data'!$B$4:$B$43),MATCH('Baseline Efficiency'!AH7,'DOE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Efficiency'!AH7,'DOE Stack Loss Data'!$C$3:$V$3))))/(INDEX('DOE Stack Loss Data'!$C$3:$V$3,1,MATCH('Baseline Efficiency'!AH7,'DOE Stack Loss Data'!$C$3:$V$3)+1)-INDEX('DOE Stack Loss Data'!$C$3:$V$3,1,MATCH('Baseline Efficiency'!AH7,'DOE Stack Loss Data'!$C$3:$V$3)))*('Baseline Efficiency'!AH7-INDEX('DOE Stack Loss Data'!$C$3:$V$3,1,MATCH('Baseline Efficiency'!AH7,'DOE Stack Loss Data'!$C$3:$V$3)))+(INDEX('DOE Stack Loss Data'!$C$4:$V$43,MATCH('Combustion Reports'!AC$20,'DOE Stack Loss Data'!$B$4:$B$43)+1,MATCH('Baseline Efficiency'!AH7,'DOE Stack Loss Data'!$C$3:$V$3))-INDEX('DOE Stack Loss Data'!$C$4:$V$43,MATCH('Combustion Reports'!AC$20,'DOE Stack Loss Data'!$B$4:$B$43),MATCH('Baseline Efficiency'!AH7,'DOE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Efficiency'!AH7,'DOE Stack Loss Data'!$C$3:$V$3)))</f>
        <v>#N/A</v>
      </c>
      <c r="AI31" s="207" t="e">
        <f>1-(((INDEX('DOE Stack Loss Data'!$C$4:$V$43,MATCH('Combustion Reports'!AD$20,'DOE Stack Loss Data'!$B$4:$B$43)+1,MATCH('Baseline Efficiency'!AI7,'DOE Stack Loss Data'!$C$3:$V$3)+1)-INDEX('DOE Stack Loss Data'!$C$4:$V$43,MATCH('Combustion Reports'!AD$20,'DOE Stack Loss Data'!$B$4:$B$43),MATCH('Baseline Efficiency'!AI7,'DOE Stack Loss Data'!$C$3:$V$3)+1))/10*('Combustion Reports'!AD$20-INDEX('DOE Stack Loss Data'!$B$4:$B$43,MATCH('Combustion Reports'!AD$20,'DOE Stack Loss Data'!$B$4:$B$43),1))+INDEX('DOE Stack Loss Data'!$C$4:$V$43,MATCH('Combustion Reports'!AD$20,'DOE Stack Loss Data'!$B$4:$B$43),MATCH('Baseline Efficiency'!AI7,'DOE Stack Loss Data'!$C$3:$V$3)+1)-((INDEX('DOE Stack Loss Data'!$C$4:$V$43,MATCH('Combustion Reports'!AD$20,'DOE Stack Loss Data'!$B$4:$B$43)+1,MATCH('Baseline Efficiency'!AI7,'DOE Stack Loss Data'!$C$3:$V$3))-INDEX('DOE Stack Loss Data'!$C$4:$V$43,MATCH('Combustion Reports'!AD$20,'DOE Stack Loss Data'!$B$4:$B$43),MATCH('Baseline Efficiency'!AI7,'DOE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Efficiency'!AI7,'DOE Stack Loss Data'!$C$3:$V$3))))/(INDEX('DOE Stack Loss Data'!$C$3:$V$3,1,MATCH('Baseline Efficiency'!AI7,'DOE Stack Loss Data'!$C$3:$V$3)+1)-INDEX('DOE Stack Loss Data'!$C$3:$V$3,1,MATCH('Baseline Efficiency'!AI7,'DOE Stack Loss Data'!$C$3:$V$3)))*('Baseline Efficiency'!AI7-INDEX('DOE Stack Loss Data'!$C$3:$V$3,1,MATCH('Baseline Efficiency'!AI7,'DOE Stack Loss Data'!$C$3:$V$3)))+(INDEX('DOE Stack Loss Data'!$C$4:$V$43,MATCH('Combustion Reports'!AD$20,'DOE Stack Loss Data'!$B$4:$B$43)+1,MATCH('Baseline Efficiency'!AI7,'DOE Stack Loss Data'!$C$3:$V$3))-INDEX('DOE Stack Loss Data'!$C$4:$V$43,MATCH('Combustion Reports'!AD$20,'DOE Stack Loss Data'!$B$4:$B$43),MATCH('Baseline Efficiency'!AI7,'DOE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Efficiency'!AI7,'DOE Stack Loss Data'!$C$3:$V$3)))</f>
        <v>#N/A</v>
      </c>
      <c r="AJ31" s="237" t="e">
        <f>1-(((INDEX('DOE Stack Loss Data'!$C$4:$V$43,MATCH('Combustion Reports'!AE$20,'DOE Stack Loss Data'!$B$4:$B$43)+1,MATCH('Baseline Efficiency'!AJ7,'DOE Stack Loss Data'!$C$3:$V$3)+1)-INDEX('DOE Stack Loss Data'!$C$4:$V$43,MATCH('Combustion Reports'!AE$20,'DOE Stack Loss Data'!$B$4:$B$43),MATCH('Baseline Efficiency'!AJ7,'DOE Stack Loss Data'!$C$3:$V$3)+1))/10*('Combustion Reports'!AE$20-INDEX('DOE Stack Loss Data'!$B$4:$B$43,MATCH('Combustion Reports'!AE$20,'DOE Stack Loss Data'!$B$4:$B$43),1))+INDEX('DOE Stack Loss Data'!$C$4:$V$43,MATCH('Combustion Reports'!AE$20,'DOE Stack Loss Data'!$B$4:$B$43),MATCH('Baseline Efficiency'!AJ7,'DOE Stack Loss Data'!$C$3:$V$3)+1)-((INDEX('DOE Stack Loss Data'!$C$4:$V$43,MATCH('Combustion Reports'!AE$20,'DOE Stack Loss Data'!$B$4:$B$43)+1,MATCH('Baseline Efficiency'!AJ7,'DOE Stack Loss Data'!$C$3:$V$3))-INDEX('DOE Stack Loss Data'!$C$4:$V$43,MATCH('Combustion Reports'!AE$20,'DOE Stack Loss Data'!$B$4:$B$43),MATCH('Baseline Efficiency'!AJ7,'DOE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Efficiency'!AJ7,'DOE Stack Loss Data'!$C$3:$V$3))))/(INDEX('DOE Stack Loss Data'!$C$3:$V$3,1,MATCH('Baseline Efficiency'!AJ7,'DOE Stack Loss Data'!$C$3:$V$3)+1)-INDEX('DOE Stack Loss Data'!$C$3:$V$3,1,MATCH('Baseline Efficiency'!AJ7,'DOE Stack Loss Data'!$C$3:$V$3)))*('Baseline Efficiency'!AJ7-INDEX('DOE Stack Loss Data'!$C$3:$V$3,1,MATCH('Baseline Efficiency'!AJ7,'DOE Stack Loss Data'!$C$3:$V$3)))+(INDEX('DOE Stack Loss Data'!$C$4:$V$43,MATCH('Combustion Reports'!AE$20,'DOE Stack Loss Data'!$B$4:$B$43)+1,MATCH('Baseline Efficiency'!AJ7,'DOE Stack Loss Data'!$C$3:$V$3))-INDEX('DOE Stack Loss Data'!$C$4:$V$43,MATCH('Combustion Reports'!AE$20,'DOE Stack Loss Data'!$B$4:$B$43),MATCH('Baseline Efficiency'!AJ7,'DOE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Efficiency'!AJ7,'DOE Stack Loss Data'!$C$3:$V$3)))</f>
        <v>#N/A</v>
      </c>
      <c r="AK31" s="201" t="e">
        <f>1-(((INDEX('DOE Stack Loss Data'!$C$4:$V$43,MATCH('Combustion Reports'!AF$20,'DOE Stack Loss Data'!$B$4:$B$43)+1,MATCH('Baseline Efficiency'!AK7,'DOE Stack Loss Data'!$C$3:$V$3)+1)-INDEX('DOE Stack Loss Data'!$C$4:$V$43,MATCH('Combustion Reports'!AF$20,'DOE Stack Loss Data'!$B$4:$B$43),MATCH('Baseline Efficiency'!AK7,'DOE Stack Loss Data'!$C$3:$V$3)+1))/10*('Combustion Reports'!AF$20-INDEX('DOE Stack Loss Data'!$B$4:$B$43,MATCH('Combustion Reports'!AF$20,'DOE Stack Loss Data'!$B$4:$B$43),1))+INDEX('DOE Stack Loss Data'!$C$4:$V$43,MATCH('Combustion Reports'!AF$20,'DOE Stack Loss Data'!$B$4:$B$43),MATCH('Baseline Efficiency'!AK7,'DOE Stack Loss Data'!$C$3:$V$3)+1)-((INDEX('DOE Stack Loss Data'!$C$4:$V$43,MATCH('Combustion Reports'!AF$20,'DOE Stack Loss Data'!$B$4:$B$43)+1,MATCH('Baseline Efficiency'!AK7,'DOE Stack Loss Data'!$C$3:$V$3))-INDEX('DOE Stack Loss Data'!$C$4:$V$43,MATCH('Combustion Reports'!AF$20,'DOE Stack Loss Data'!$B$4:$B$43),MATCH('Baseline Efficiency'!AK7,'DOE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Efficiency'!AK7,'DOE Stack Loss Data'!$C$3:$V$3))))/(INDEX('DOE Stack Loss Data'!$C$3:$V$3,1,MATCH('Baseline Efficiency'!AK7,'DOE Stack Loss Data'!$C$3:$V$3)+1)-INDEX('DOE Stack Loss Data'!$C$3:$V$3,1,MATCH('Baseline Efficiency'!AK7,'DOE Stack Loss Data'!$C$3:$V$3)))*('Baseline Efficiency'!AK7-INDEX('DOE Stack Loss Data'!$C$3:$V$3,1,MATCH('Baseline Efficiency'!AK7,'DOE Stack Loss Data'!$C$3:$V$3)))+(INDEX('DOE Stack Loss Data'!$C$4:$V$43,MATCH('Combustion Reports'!AF$20,'DOE Stack Loss Data'!$B$4:$B$43)+1,MATCH('Baseline Efficiency'!AK7,'DOE Stack Loss Data'!$C$3:$V$3))-INDEX('DOE Stack Loss Data'!$C$4:$V$43,MATCH('Combustion Reports'!AF$20,'DOE Stack Loss Data'!$B$4:$B$43),MATCH('Baseline Efficiency'!AK7,'DOE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Efficiency'!AK7,'DOE Stack Loss Data'!$C$3:$V$3)))</f>
        <v>#N/A</v>
      </c>
      <c r="AL31" s="237" t="e">
        <f>1-(((INDEX('DOE Stack Loss Data'!$C$4:$V$43,MATCH('Combustion Reports'!AG$20,'DOE Stack Loss Data'!$B$4:$B$43)+1,MATCH('Baseline Efficiency'!AL7,'DOE Stack Loss Data'!$C$3:$V$3)+1)-INDEX('DOE Stack Loss Data'!$C$4:$V$43,MATCH('Combustion Reports'!AG$20,'DOE Stack Loss Data'!$B$4:$B$43),MATCH('Baseline Efficiency'!AL7,'DOE Stack Loss Data'!$C$3:$V$3)+1))/10*('Combustion Reports'!AG$20-INDEX('DOE Stack Loss Data'!$B$4:$B$43,MATCH('Combustion Reports'!AG$20,'DOE Stack Loss Data'!$B$4:$B$43),1))+INDEX('DOE Stack Loss Data'!$C$4:$V$43,MATCH('Combustion Reports'!AG$20,'DOE Stack Loss Data'!$B$4:$B$43),MATCH('Baseline Efficiency'!AL7,'DOE Stack Loss Data'!$C$3:$V$3)+1)-((INDEX('DOE Stack Loss Data'!$C$4:$V$43,MATCH('Combustion Reports'!AG$20,'DOE Stack Loss Data'!$B$4:$B$43)+1,MATCH('Baseline Efficiency'!AL7,'DOE Stack Loss Data'!$C$3:$V$3))-INDEX('DOE Stack Loss Data'!$C$4:$V$43,MATCH('Combustion Reports'!AG$20,'DOE Stack Loss Data'!$B$4:$B$43),MATCH('Baseline Efficiency'!AL7,'DOE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Efficiency'!AL7,'DOE Stack Loss Data'!$C$3:$V$3))))/(INDEX('DOE Stack Loss Data'!$C$3:$V$3,1,MATCH('Baseline Efficiency'!AL7,'DOE Stack Loss Data'!$C$3:$V$3)+1)-INDEX('DOE Stack Loss Data'!$C$3:$V$3,1,MATCH('Baseline Efficiency'!AL7,'DOE Stack Loss Data'!$C$3:$V$3)))*('Baseline Efficiency'!AL7-INDEX('DOE Stack Loss Data'!$C$3:$V$3,1,MATCH('Baseline Efficiency'!AL7,'DOE Stack Loss Data'!$C$3:$V$3)))+(INDEX('DOE Stack Loss Data'!$C$4:$V$43,MATCH('Combustion Reports'!AG$20,'DOE Stack Loss Data'!$B$4:$B$43)+1,MATCH('Baseline Efficiency'!AL7,'DOE Stack Loss Data'!$C$3:$V$3))-INDEX('DOE Stack Loss Data'!$C$4:$V$43,MATCH('Combustion Reports'!AG$20,'DOE Stack Loss Data'!$B$4:$B$43),MATCH('Baseline Efficiency'!AL7,'DOE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Efficiency'!AL7,'DOE Stack Loss Data'!$C$3:$V$3)))</f>
        <v>#N/A</v>
      </c>
      <c r="AM31" s="201" t="e">
        <f>1-(((INDEX('DOE Stack Loss Data'!$C$4:$V$43,MATCH('Combustion Reports'!AH$20,'DOE Stack Loss Data'!$B$4:$B$43)+1,MATCH('Baseline Efficiency'!AM7,'DOE Stack Loss Data'!$C$3:$V$3)+1)-INDEX('DOE Stack Loss Data'!$C$4:$V$43,MATCH('Combustion Reports'!AH$20,'DOE Stack Loss Data'!$B$4:$B$43),MATCH('Baseline Efficiency'!AM7,'DOE Stack Loss Data'!$C$3:$V$3)+1))/10*('Combustion Reports'!AH$20-INDEX('DOE Stack Loss Data'!$B$4:$B$43,MATCH('Combustion Reports'!AH$20,'DOE Stack Loss Data'!$B$4:$B$43),1))+INDEX('DOE Stack Loss Data'!$C$4:$V$43,MATCH('Combustion Reports'!AH$20,'DOE Stack Loss Data'!$B$4:$B$43),MATCH('Baseline Efficiency'!AM7,'DOE Stack Loss Data'!$C$3:$V$3)+1)-((INDEX('DOE Stack Loss Data'!$C$4:$V$43,MATCH('Combustion Reports'!AH$20,'DOE Stack Loss Data'!$B$4:$B$43)+1,MATCH('Baseline Efficiency'!AM7,'DOE Stack Loss Data'!$C$3:$V$3))-INDEX('DOE Stack Loss Data'!$C$4:$V$43,MATCH('Combustion Reports'!AH$20,'DOE Stack Loss Data'!$B$4:$B$43),MATCH('Baseline Efficiency'!AM7,'DOE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Efficiency'!AM7,'DOE Stack Loss Data'!$C$3:$V$3))))/(INDEX('DOE Stack Loss Data'!$C$3:$V$3,1,MATCH('Baseline Efficiency'!AM7,'DOE Stack Loss Data'!$C$3:$V$3)+1)-INDEX('DOE Stack Loss Data'!$C$3:$V$3,1,MATCH('Baseline Efficiency'!AM7,'DOE Stack Loss Data'!$C$3:$V$3)))*('Baseline Efficiency'!AM7-INDEX('DOE Stack Loss Data'!$C$3:$V$3,1,MATCH('Baseline Efficiency'!AM7,'DOE Stack Loss Data'!$C$3:$V$3)))+(INDEX('DOE Stack Loss Data'!$C$4:$V$43,MATCH('Combustion Reports'!AH$20,'DOE Stack Loss Data'!$B$4:$B$43)+1,MATCH('Baseline Efficiency'!AM7,'DOE Stack Loss Data'!$C$3:$V$3))-INDEX('DOE Stack Loss Data'!$C$4:$V$43,MATCH('Combustion Reports'!AH$20,'DOE Stack Loss Data'!$B$4:$B$43),MATCH('Baseline Efficiency'!AM7,'DOE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Efficiency'!AM7,'DOE Stack Loss Data'!$C$3:$V$3)))</f>
        <v>#N/A</v>
      </c>
      <c r="AN31" s="237" t="e">
        <f>1-(((INDEX('DOE Stack Loss Data'!$C$4:$V$43,MATCH('Combustion Reports'!AI$20,'DOE Stack Loss Data'!$B$4:$B$43)+1,MATCH('Baseline Efficiency'!AN7,'DOE Stack Loss Data'!$C$3:$V$3)+1)-INDEX('DOE Stack Loss Data'!$C$4:$V$43,MATCH('Combustion Reports'!AI$20,'DOE Stack Loss Data'!$B$4:$B$43),MATCH('Baseline Efficiency'!AN7,'DOE Stack Loss Data'!$C$3:$V$3)+1))/10*('Combustion Reports'!AI$20-INDEX('DOE Stack Loss Data'!$B$4:$B$43,MATCH('Combustion Reports'!AI$20,'DOE Stack Loss Data'!$B$4:$B$43),1))+INDEX('DOE Stack Loss Data'!$C$4:$V$43,MATCH('Combustion Reports'!AI$20,'DOE Stack Loss Data'!$B$4:$B$43),MATCH('Baseline Efficiency'!AN7,'DOE Stack Loss Data'!$C$3:$V$3)+1)-((INDEX('DOE Stack Loss Data'!$C$4:$V$43,MATCH('Combustion Reports'!AI$20,'DOE Stack Loss Data'!$B$4:$B$43)+1,MATCH('Baseline Efficiency'!AN7,'DOE Stack Loss Data'!$C$3:$V$3))-INDEX('DOE Stack Loss Data'!$C$4:$V$43,MATCH('Combustion Reports'!AI$20,'DOE Stack Loss Data'!$B$4:$B$43),MATCH('Baseline Efficiency'!AN7,'DOE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Efficiency'!AN7,'DOE Stack Loss Data'!$C$3:$V$3))))/(INDEX('DOE Stack Loss Data'!$C$3:$V$3,1,MATCH('Baseline Efficiency'!AN7,'DOE Stack Loss Data'!$C$3:$V$3)+1)-INDEX('DOE Stack Loss Data'!$C$3:$V$3,1,MATCH('Baseline Efficiency'!AN7,'DOE Stack Loss Data'!$C$3:$V$3)))*('Baseline Efficiency'!AN7-INDEX('DOE Stack Loss Data'!$C$3:$V$3,1,MATCH('Baseline Efficiency'!AN7,'DOE Stack Loss Data'!$C$3:$V$3)))+(INDEX('DOE Stack Loss Data'!$C$4:$V$43,MATCH('Combustion Reports'!AI$20,'DOE Stack Loss Data'!$B$4:$B$43)+1,MATCH('Baseline Efficiency'!AN7,'DOE Stack Loss Data'!$C$3:$V$3))-INDEX('DOE Stack Loss Data'!$C$4:$V$43,MATCH('Combustion Reports'!AI$20,'DOE Stack Loss Data'!$B$4:$B$43),MATCH('Baseline Efficiency'!AN7,'DOE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Efficiency'!AN7,'DOE Stack Loss Data'!$C$3:$V$3)))</f>
        <v>#N/A</v>
      </c>
      <c r="AO31" s="237" t="e">
        <f>1-(((INDEX('DOE Stack Loss Data'!$C$4:$V$43,MATCH('Combustion Reports'!AJ$20,'DOE Stack Loss Data'!$B$4:$B$43)+1,MATCH('Baseline Efficiency'!AO7,'DOE Stack Loss Data'!$C$3:$V$3)+1)-INDEX('DOE Stack Loss Data'!$C$4:$V$43,MATCH('Combustion Reports'!AJ$20,'DOE Stack Loss Data'!$B$4:$B$43),MATCH('Baseline Efficiency'!AO7,'DOE Stack Loss Data'!$C$3:$V$3)+1))/10*('Combustion Reports'!AJ$20-INDEX('DOE Stack Loss Data'!$B$4:$B$43,MATCH('Combustion Reports'!AJ$20,'DOE Stack Loss Data'!$B$4:$B$43),1))+INDEX('DOE Stack Loss Data'!$C$4:$V$43,MATCH('Combustion Reports'!AJ$20,'DOE Stack Loss Data'!$B$4:$B$43),MATCH('Baseline Efficiency'!AO7,'DOE Stack Loss Data'!$C$3:$V$3)+1)-((INDEX('DOE Stack Loss Data'!$C$4:$V$43,MATCH('Combustion Reports'!AJ$20,'DOE Stack Loss Data'!$B$4:$B$43)+1,MATCH('Baseline Efficiency'!AO7,'DOE Stack Loss Data'!$C$3:$V$3))-INDEX('DOE Stack Loss Data'!$C$4:$V$43,MATCH('Combustion Reports'!AJ$20,'DOE Stack Loss Data'!$B$4:$B$43),MATCH('Baseline Efficiency'!AO7,'DOE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Efficiency'!AO7,'DOE Stack Loss Data'!$C$3:$V$3))))/(INDEX('DOE Stack Loss Data'!$C$3:$V$3,1,MATCH('Baseline Efficiency'!AO7,'DOE Stack Loss Data'!$C$3:$V$3)+1)-INDEX('DOE Stack Loss Data'!$C$3:$V$3,1,MATCH('Baseline Efficiency'!AO7,'DOE Stack Loss Data'!$C$3:$V$3)))*('Baseline Efficiency'!AO7-INDEX('DOE Stack Loss Data'!$C$3:$V$3,1,MATCH('Baseline Efficiency'!AO7,'DOE Stack Loss Data'!$C$3:$V$3)))+(INDEX('DOE Stack Loss Data'!$C$4:$V$43,MATCH('Combustion Reports'!AJ$20,'DOE Stack Loss Data'!$B$4:$B$43)+1,MATCH('Baseline Efficiency'!AO7,'DOE Stack Loss Data'!$C$3:$V$3))-INDEX('DOE Stack Loss Data'!$C$4:$V$43,MATCH('Combustion Reports'!AJ$20,'DOE Stack Loss Data'!$B$4:$B$43),MATCH('Baseline Efficiency'!AO7,'DOE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Efficiency'!AO7,'DOE Stack Loss Data'!$C$3:$V$3)))</f>
        <v>#N/A</v>
      </c>
      <c r="AP31" s="209" t="e">
        <f>1-(((INDEX('DOE Stack Loss Data'!$C$4:$V$43,MATCH('Combustion Reports'!AK$20,'DOE Stack Loss Data'!$B$4:$B$43)+1,MATCH('Baseline Efficiency'!AP7,'DOE Stack Loss Data'!$C$3:$V$3)+1)-INDEX('DOE Stack Loss Data'!$C$4:$V$43,MATCH('Combustion Reports'!AK$20,'DOE Stack Loss Data'!$B$4:$B$43),MATCH('Baseline Efficiency'!AP7,'DOE Stack Loss Data'!$C$3:$V$3)+1))/10*('Combustion Reports'!AK$20-INDEX('DOE Stack Loss Data'!$B$4:$B$43,MATCH('Combustion Reports'!AK$20,'DOE Stack Loss Data'!$B$4:$B$43),1))+INDEX('DOE Stack Loss Data'!$C$4:$V$43,MATCH('Combustion Reports'!AK$20,'DOE Stack Loss Data'!$B$4:$B$43),MATCH('Baseline Efficiency'!AP7,'DOE Stack Loss Data'!$C$3:$V$3)+1)-((INDEX('DOE Stack Loss Data'!$C$4:$V$43,MATCH('Combustion Reports'!AK$20,'DOE Stack Loss Data'!$B$4:$B$43)+1,MATCH('Baseline Efficiency'!AP7,'DOE Stack Loss Data'!$C$3:$V$3))-INDEX('DOE Stack Loss Data'!$C$4:$V$43,MATCH('Combustion Reports'!AK$20,'DOE Stack Loss Data'!$B$4:$B$43),MATCH('Baseline Efficiency'!AP7,'DOE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Efficiency'!AP7,'DOE Stack Loss Data'!$C$3:$V$3))))/(INDEX('DOE Stack Loss Data'!$C$3:$V$3,1,MATCH('Baseline Efficiency'!AP7,'DOE Stack Loss Data'!$C$3:$V$3)+1)-INDEX('DOE Stack Loss Data'!$C$3:$V$3,1,MATCH('Baseline Efficiency'!AP7,'DOE Stack Loss Data'!$C$3:$V$3)))*('Baseline Efficiency'!AP7-INDEX('DOE Stack Loss Data'!$C$3:$V$3,1,MATCH('Baseline Efficiency'!AP7,'DOE Stack Loss Data'!$C$3:$V$3)))+(INDEX('DOE Stack Loss Data'!$C$4:$V$43,MATCH('Combustion Reports'!AK$20,'DOE Stack Loss Data'!$B$4:$B$43)+1,MATCH('Baseline Efficiency'!AP7,'DOE Stack Loss Data'!$C$3:$V$3))-INDEX('DOE Stack Loss Data'!$C$4:$V$43,MATCH('Combustion Reports'!AK$20,'DOE Stack Loss Data'!$B$4:$B$43),MATCH('Baseline Efficiency'!AP7,'DOE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Efficiency'!AP7,'DOE Stack Loss Data'!$C$3:$V$3)))</f>
        <v>#N/A</v>
      </c>
      <c r="AR31" s="236">
        <v>-5</v>
      </c>
      <c r="AS31" s="545">
        <v>54</v>
      </c>
      <c r="AT31" s="202">
        <f t="shared" si="11"/>
        <v>50</v>
      </c>
      <c r="AU31" s="237" t="e">
        <f>1-(((INDEX('DOE Stack Loss Data'!$C$4:$V$43,MATCH('Combustion Reports'!AB$26,'DOE Stack Loss Data'!$B$4:$B$43)+1,MATCH('Baseline Efficiency'!AU7,'DOE Stack Loss Data'!$C$3:$V$3)+1)-INDEX('DOE Stack Loss Data'!$C$4:$V$43,MATCH('Combustion Reports'!AB$26,'DOE Stack Loss Data'!$B$4:$B$43),MATCH('Baseline Efficiency'!AU7,'DOE Stack Loss Data'!$C$3:$V$3)+1))/10*('Combustion Reports'!AB$26-INDEX('DOE Stack Loss Data'!$B$4:$B$43,MATCH('Combustion Reports'!AB$26,'DOE Stack Loss Data'!$B$4:$B$43),1))+INDEX('DOE Stack Loss Data'!$C$4:$V$43,MATCH('Combustion Reports'!AB$26,'DOE Stack Loss Data'!$B$4:$B$43),MATCH('Baseline Efficiency'!AU7,'DOE Stack Loss Data'!$C$3:$V$3)+1)-((INDEX('DOE Stack Loss Data'!$C$4:$V$43,MATCH('Combustion Reports'!AB$26,'DOE Stack Loss Data'!$B$4:$B$43)+1,MATCH('Baseline Efficiency'!AU7,'DOE Stack Loss Data'!$C$3:$V$3))-INDEX('DOE Stack Loss Data'!$C$4:$V$43,MATCH('Combustion Reports'!AB$26,'DOE Stack Loss Data'!$B$4:$B$43),MATCH('Baseline Efficiency'!AU7,'DOE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Efficiency'!AU7,'DOE Stack Loss Data'!$C$3:$V$3))))/(INDEX('DOE Stack Loss Data'!$C$3:$V$3,1,MATCH('Baseline Efficiency'!AU7,'DOE Stack Loss Data'!$C$3:$V$3)+1)-INDEX('DOE Stack Loss Data'!$C$3:$V$3,1,MATCH('Baseline Efficiency'!AU7,'DOE Stack Loss Data'!$C$3:$V$3)))*('Baseline Efficiency'!AU7-INDEX('DOE Stack Loss Data'!$C$3:$V$3,1,MATCH('Baseline Efficiency'!AU7,'DOE Stack Loss Data'!$C$3:$V$3)))+(INDEX('DOE Stack Loss Data'!$C$4:$V$43,MATCH('Combustion Reports'!AB$26,'DOE Stack Loss Data'!$B$4:$B$43)+1,MATCH('Baseline Efficiency'!AU7,'DOE Stack Loss Data'!$C$3:$V$3))-INDEX('DOE Stack Loss Data'!$C$4:$V$43,MATCH('Combustion Reports'!AB$26,'DOE Stack Loss Data'!$B$4:$B$43),MATCH('Baseline Efficiency'!AU7,'DOE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Efficiency'!AU7,'DOE Stack Loss Data'!$C$3:$V$3)))</f>
        <v>#N/A</v>
      </c>
      <c r="AV31" s="237" t="e">
        <f>1-(((INDEX('DOE Stack Loss Data'!$C$4:$V$43,MATCH('Combustion Reports'!AC$26,'DOE Stack Loss Data'!$B$4:$B$43)+1,MATCH('Baseline Efficiency'!AV7,'DOE Stack Loss Data'!$C$3:$V$3)+1)-INDEX('DOE Stack Loss Data'!$C$4:$V$43,MATCH('Combustion Reports'!AC$26,'DOE Stack Loss Data'!$B$4:$B$43),MATCH('Baseline Efficiency'!AV7,'DOE Stack Loss Data'!$C$3:$V$3)+1))/10*('Combustion Reports'!AC$26-INDEX('DOE Stack Loss Data'!$B$4:$B$43,MATCH('Combustion Reports'!AC$26,'DOE Stack Loss Data'!$B$4:$B$43),1))+INDEX('DOE Stack Loss Data'!$C$4:$V$43,MATCH('Combustion Reports'!AC$26,'DOE Stack Loss Data'!$B$4:$B$43),MATCH('Baseline Efficiency'!AV7,'DOE Stack Loss Data'!$C$3:$V$3)+1)-((INDEX('DOE Stack Loss Data'!$C$4:$V$43,MATCH('Combustion Reports'!AC$26,'DOE Stack Loss Data'!$B$4:$B$43)+1,MATCH('Baseline Efficiency'!AV7,'DOE Stack Loss Data'!$C$3:$V$3))-INDEX('DOE Stack Loss Data'!$C$4:$V$43,MATCH('Combustion Reports'!AC$26,'DOE Stack Loss Data'!$B$4:$B$43),MATCH('Baseline Efficiency'!AV7,'DOE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Efficiency'!AV7,'DOE Stack Loss Data'!$C$3:$V$3))))/(INDEX('DOE Stack Loss Data'!$C$3:$V$3,1,MATCH('Baseline Efficiency'!AV7,'DOE Stack Loss Data'!$C$3:$V$3)+1)-INDEX('DOE Stack Loss Data'!$C$3:$V$3,1,MATCH('Baseline Efficiency'!AV7,'DOE Stack Loss Data'!$C$3:$V$3)))*('Baseline Efficiency'!AV7-INDEX('DOE Stack Loss Data'!$C$3:$V$3,1,MATCH('Baseline Efficiency'!AV7,'DOE Stack Loss Data'!$C$3:$V$3)))+(INDEX('DOE Stack Loss Data'!$C$4:$V$43,MATCH('Combustion Reports'!AC$26,'DOE Stack Loss Data'!$B$4:$B$43)+1,MATCH('Baseline Efficiency'!AV7,'DOE Stack Loss Data'!$C$3:$V$3))-INDEX('DOE Stack Loss Data'!$C$4:$V$43,MATCH('Combustion Reports'!AC$26,'DOE Stack Loss Data'!$B$4:$B$43),MATCH('Baseline Efficiency'!AV7,'DOE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Efficiency'!AV7,'DOE Stack Loss Data'!$C$3:$V$3)))</f>
        <v>#N/A</v>
      </c>
      <c r="AW31" s="207" t="e">
        <f>1-(((INDEX('DOE Stack Loss Data'!$C$4:$V$43,MATCH('Combustion Reports'!AD$26,'DOE Stack Loss Data'!$B$4:$B$43)+1,MATCH('Baseline Efficiency'!AW7,'DOE Stack Loss Data'!$C$3:$V$3)+1)-INDEX('DOE Stack Loss Data'!$C$4:$V$43,MATCH('Combustion Reports'!AD$26,'DOE Stack Loss Data'!$B$4:$B$43),MATCH('Baseline Efficiency'!AW7,'DOE Stack Loss Data'!$C$3:$V$3)+1))/10*('Combustion Reports'!AD$26-INDEX('DOE Stack Loss Data'!$B$4:$B$43,MATCH('Combustion Reports'!AD$26,'DOE Stack Loss Data'!$B$4:$B$43),1))+INDEX('DOE Stack Loss Data'!$C$4:$V$43,MATCH('Combustion Reports'!AD$26,'DOE Stack Loss Data'!$B$4:$B$43),MATCH('Baseline Efficiency'!AW7,'DOE Stack Loss Data'!$C$3:$V$3)+1)-((INDEX('DOE Stack Loss Data'!$C$4:$V$43,MATCH('Combustion Reports'!AD$26,'DOE Stack Loss Data'!$B$4:$B$43)+1,MATCH('Baseline Efficiency'!AW7,'DOE Stack Loss Data'!$C$3:$V$3))-INDEX('DOE Stack Loss Data'!$C$4:$V$43,MATCH('Combustion Reports'!AD$26,'DOE Stack Loss Data'!$B$4:$B$43),MATCH('Baseline Efficiency'!AW7,'DOE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Efficiency'!AW7,'DOE Stack Loss Data'!$C$3:$V$3))))/(INDEX('DOE Stack Loss Data'!$C$3:$V$3,1,MATCH('Baseline Efficiency'!AW7,'DOE Stack Loss Data'!$C$3:$V$3)+1)-INDEX('DOE Stack Loss Data'!$C$3:$V$3,1,MATCH('Baseline Efficiency'!AW7,'DOE Stack Loss Data'!$C$3:$V$3)))*('Baseline Efficiency'!AW7-INDEX('DOE Stack Loss Data'!$C$3:$V$3,1,MATCH('Baseline Efficiency'!AW7,'DOE Stack Loss Data'!$C$3:$V$3)))+(INDEX('DOE Stack Loss Data'!$C$4:$V$43,MATCH('Combustion Reports'!AD$26,'DOE Stack Loss Data'!$B$4:$B$43)+1,MATCH('Baseline Efficiency'!AW7,'DOE Stack Loss Data'!$C$3:$V$3))-INDEX('DOE Stack Loss Data'!$C$4:$V$43,MATCH('Combustion Reports'!AD$26,'DOE Stack Loss Data'!$B$4:$B$43),MATCH('Baseline Efficiency'!AW7,'DOE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Efficiency'!AW7,'DOE Stack Loss Data'!$C$3:$V$3)))</f>
        <v>#N/A</v>
      </c>
      <c r="AX31" s="237" t="e">
        <f>1-(((INDEX('DOE Stack Loss Data'!$C$4:$V$43,MATCH('Combustion Reports'!AE$26,'DOE Stack Loss Data'!$B$4:$B$43)+1,MATCH('Baseline Efficiency'!AX7,'DOE Stack Loss Data'!$C$3:$V$3)+1)-INDEX('DOE Stack Loss Data'!$C$4:$V$43,MATCH('Combustion Reports'!AE$26,'DOE Stack Loss Data'!$B$4:$B$43),MATCH('Baseline Efficiency'!AX7,'DOE Stack Loss Data'!$C$3:$V$3)+1))/10*('Combustion Reports'!AE$26-INDEX('DOE Stack Loss Data'!$B$4:$B$43,MATCH('Combustion Reports'!AE$26,'DOE Stack Loss Data'!$B$4:$B$43),1))+INDEX('DOE Stack Loss Data'!$C$4:$V$43,MATCH('Combustion Reports'!AE$26,'DOE Stack Loss Data'!$B$4:$B$43),MATCH('Baseline Efficiency'!AX7,'DOE Stack Loss Data'!$C$3:$V$3)+1)-((INDEX('DOE Stack Loss Data'!$C$4:$V$43,MATCH('Combustion Reports'!AE$26,'DOE Stack Loss Data'!$B$4:$B$43)+1,MATCH('Baseline Efficiency'!AX7,'DOE Stack Loss Data'!$C$3:$V$3))-INDEX('DOE Stack Loss Data'!$C$4:$V$43,MATCH('Combustion Reports'!AE$26,'DOE Stack Loss Data'!$B$4:$B$43),MATCH('Baseline Efficiency'!AX7,'DOE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Efficiency'!AX7,'DOE Stack Loss Data'!$C$3:$V$3))))/(INDEX('DOE Stack Loss Data'!$C$3:$V$3,1,MATCH('Baseline Efficiency'!AX7,'DOE Stack Loss Data'!$C$3:$V$3)+1)-INDEX('DOE Stack Loss Data'!$C$3:$V$3,1,MATCH('Baseline Efficiency'!AX7,'DOE Stack Loss Data'!$C$3:$V$3)))*('Baseline Efficiency'!AX7-INDEX('DOE Stack Loss Data'!$C$3:$V$3,1,MATCH('Baseline Efficiency'!AX7,'DOE Stack Loss Data'!$C$3:$V$3)))+(INDEX('DOE Stack Loss Data'!$C$4:$V$43,MATCH('Combustion Reports'!AE$26,'DOE Stack Loss Data'!$B$4:$B$43)+1,MATCH('Baseline Efficiency'!AX7,'DOE Stack Loss Data'!$C$3:$V$3))-INDEX('DOE Stack Loss Data'!$C$4:$V$43,MATCH('Combustion Reports'!AE$26,'DOE Stack Loss Data'!$B$4:$B$43),MATCH('Baseline Efficiency'!AX7,'DOE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Efficiency'!AX7,'DOE Stack Loss Data'!$C$3:$V$3)))</f>
        <v>#N/A</v>
      </c>
      <c r="AY31" s="201" t="e">
        <f>1-(((INDEX('DOE Stack Loss Data'!$C$4:$V$43,MATCH('Combustion Reports'!AF$26,'DOE Stack Loss Data'!$B$4:$B$43)+1,MATCH('Baseline Efficiency'!AY7,'DOE Stack Loss Data'!$C$3:$V$3)+1)-INDEX('DOE Stack Loss Data'!$C$4:$V$43,MATCH('Combustion Reports'!AF$26,'DOE Stack Loss Data'!$B$4:$B$43),MATCH('Baseline Efficiency'!AY7,'DOE Stack Loss Data'!$C$3:$V$3)+1))/10*('Combustion Reports'!AF$26-INDEX('DOE Stack Loss Data'!$B$4:$B$43,MATCH('Combustion Reports'!AF$26,'DOE Stack Loss Data'!$B$4:$B$43),1))+INDEX('DOE Stack Loss Data'!$C$4:$V$43,MATCH('Combustion Reports'!AF$26,'DOE Stack Loss Data'!$B$4:$B$43),MATCH('Baseline Efficiency'!AY7,'DOE Stack Loss Data'!$C$3:$V$3)+1)-((INDEX('DOE Stack Loss Data'!$C$4:$V$43,MATCH('Combustion Reports'!AF$26,'DOE Stack Loss Data'!$B$4:$B$43)+1,MATCH('Baseline Efficiency'!AY7,'DOE Stack Loss Data'!$C$3:$V$3))-INDEX('DOE Stack Loss Data'!$C$4:$V$43,MATCH('Combustion Reports'!AF$26,'DOE Stack Loss Data'!$B$4:$B$43),MATCH('Baseline Efficiency'!AY7,'DOE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Efficiency'!AY7,'DOE Stack Loss Data'!$C$3:$V$3))))/(INDEX('DOE Stack Loss Data'!$C$3:$V$3,1,MATCH('Baseline Efficiency'!AY7,'DOE Stack Loss Data'!$C$3:$V$3)+1)-INDEX('DOE Stack Loss Data'!$C$3:$V$3,1,MATCH('Baseline Efficiency'!AY7,'DOE Stack Loss Data'!$C$3:$V$3)))*('Baseline Efficiency'!AY7-INDEX('DOE Stack Loss Data'!$C$3:$V$3,1,MATCH('Baseline Efficiency'!AY7,'DOE Stack Loss Data'!$C$3:$V$3)))+(INDEX('DOE Stack Loss Data'!$C$4:$V$43,MATCH('Combustion Reports'!AF$26,'DOE Stack Loss Data'!$B$4:$B$43)+1,MATCH('Baseline Efficiency'!AY7,'DOE Stack Loss Data'!$C$3:$V$3))-INDEX('DOE Stack Loss Data'!$C$4:$V$43,MATCH('Combustion Reports'!AF$26,'DOE Stack Loss Data'!$B$4:$B$43),MATCH('Baseline Efficiency'!AY7,'DOE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Efficiency'!AY7,'DOE Stack Loss Data'!$C$3:$V$3)))</f>
        <v>#N/A</v>
      </c>
      <c r="AZ31" s="237" t="e">
        <f>1-(((INDEX('DOE Stack Loss Data'!$C$4:$V$43,MATCH('Combustion Reports'!AG$26,'DOE Stack Loss Data'!$B$4:$B$43)+1,MATCH('Baseline Efficiency'!AZ7,'DOE Stack Loss Data'!$C$3:$V$3)+1)-INDEX('DOE Stack Loss Data'!$C$4:$V$43,MATCH('Combustion Reports'!AG$26,'DOE Stack Loss Data'!$B$4:$B$43),MATCH('Baseline Efficiency'!AZ7,'DOE Stack Loss Data'!$C$3:$V$3)+1))/10*('Combustion Reports'!AG$26-INDEX('DOE Stack Loss Data'!$B$4:$B$43,MATCH('Combustion Reports'!AG$26,'DOE Stack Loss Data'!$B$4:$B$43),1))+INDEX('DOE Stack Loss Data'!$C$4:$V$43,MATCH('Combustion Reports'!AG$26,'DOE Stack Loss Data'!$B$4:$B$43),MATCH('Baseline Efficiency'!AZ7,'DOE Stack Loss Data'!$C$3:$V$3)+1)-((INDEX('DOE Stack Loss Data'!$C$4:$V$43,MATCH('Combustion Reports'!AG$26,'DOE Stack Loss Data'!$B$4:$B$43)+1,MATCH('Baseline Efficiency'!AZ7,'DOE Stack Loss Data'!$C$3:$V$3))-INDEX('DOE Stack Loss Data'!$C$4:$V$43,MATCH('Combustion Reports'!AG$26,'DOE Stack Loss Data'!$B$4:$B$43),MATCH('Baseline Efficiency'!AZ7,'DOE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Efficiency'!AZ7,'DOE Stack Loss Data'!$C$3:$V$3))))/(INDEX('DOE Stack Loss Data'!$C$3:$V$3,1,MATCH('Baseline Efficiency'!AZ7,'DOE Stack Loss Data'!$C$3:$V$3)+1)-INDEX('DOE Stack Loss Data'!$C$3:$V$3,1,MATCH('Baseline Efficiency'!AZ7,'DOE Stack Loss Data'!$C$3:$V$3)))*('Baseline Efficiency'!AZ7-INDEX('DOE Stack Loss Data'!$C$3:$V$3,1,MATCH('Baseline Efficiency'!AZ7,'DOE Stack Loss Data'!$C$3:$V$3)))+(INDEX('DOE Stack Loss Data'!$C$4:$V$43,MATCH('Combustion Reports'!AG$26,'DOE Stack Loss Data'!$B$4:$B$43)+1,MATCH('Baseline Efficiency'!AZ7,'DOE Stack Loss Data'!$C$3:$V$3))-INDEX('DOE Stack Loss Data'!$C$4:$V$43,MATCH('Combustion Reports'!AG$26,'DOE Stack Loss Data'!$B$4:$B$43),MATCH('Baseline Efficiency'!AZ7,'DOE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Efficiency'!AZ7,'DOE Stack Loss Data'!$C$3:$V$3)))</f>
        <v>#N/A</v>
      </c>
      <c r="BA31" s="201" t="e">
        <f>1-(((INDEX('DOE Stack Loss Data'!$C$4:$V$43,MATCH('Combustion Reports'!AH$26,'DOE Stack Loss Data'!$B$4:$B$43)+1,MATCH('Baseline Efficiency'!BA7,'DOE Stack Loss Data'!$C$3:$V$3)+1)-INDEX('DOE Stack Loss Data'!$C$4:$V$43,MATCH('Combustion Reports'!AH$26,'DOE Stack Loss Data'!$B$4:$B$43),MATCH('Baseline Efficiency'!BA7,'DOE Stack Loss Data'!$C$3:$V$3)+1))/10*('Combustion Reports'!AH$26-INDEX('DOE Stack Loss Data'!$B$4:$B$43,MATCH('Combustion Reports'!AH$26,'DOE Stack Loss Data'!$B$4:$B$43),1))+INDEX('DOE Stack Loss Data'!$C$4:$V$43,MATCH('Combustion Reports'!AH$26,'DOE Stack Loss Data'!$B$4:$B$43),MATCH('Baseline Efficiency'!BA7,'DOE Stack Loss Data'!$C$3:$V$3)+1)-((INDEX('DOE Stack Loss Data'!$C$4:$V$43,MATCH('Combustion Reports'!AH$26,'DOE Stack Loss Data'!$B$4:$B$43)+1,MATCH('Baseline Efficiency'!BA7,'DOE Stack Loss Data'!$C$3:$V$3))-INDEX('DOE Stack Loss Data'!$C$4:$V$43,MATCH('Combustion Reports'!AH$26,'DOE Stack Loss Data'!$B$4:$B$43),MATCH('Baseline Efficiency'!BA7,'DOE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Efficiency'!BA7,'DOE Stack Loss Data'!$C$3:$V$3))))/(INDEX('DOE Stack Loss Data'!$C$3:$V$3,1,MATCH('Baseline Efficiency'!BA7,'DOE Stack Loss Data'!$C$3:$V$3)+1)-INDEX('DOE Stack Loss Data'!$C$3:$V$3,1,MATCH('Baseline Efficiency'!BA7,'DOE Stack Loss Data'!$C$3:$V$3)))*('Baseline Efficiency'!BA7-INDEX('DOE Stack Loss Data'!$C$3:$V$3,1,MATCH('Baseline Efficiency'!BA7,'DOE Stack Loss Data'!$C$3:$V$3)))+(INDEX('DOE Stack Loss Data'!$C$4:$V$43,MATCH('Combustion Reports'!AH$26,'DOE Stack Loss Data'!$B$4:$B$43)+1,MATCH('Baseline Efficiency'!BA7,'DOE Stack Loss Data'!$C$3:$V$3))-INDEX('DOE Stack Loss Data'!$C$4:$V$43,MATCH('Combustion Reports'!AH$26,'DOE Stack Loss Data'!$B$4:$B$43),MATCH('Baseline Efficiency'!BA7,'DOE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Efficiency'!BA7,'DOE Stack Loss Data'!$C$3:$V$3)))</f>
        <v>#N/A</v>
      </c>
      <c r="BB31" s="237" t="e">
        <f>1-(((INDEX('DOE Stack Loss Data'!$C$4:$V$43,MATCH('Combustion Reports'!AI$26,'DOE Stack Loss Data'!$B$4:$B$43)+1,MATCH('Baseline Efficiency'!BB7,'DOE Stack Loss Data'!$C$3:$V$3)+1)-INDEX('DOE Stack Loss Data'!$C$4:$V$43,MATCH('Combustion Reports'!AI$26,'DOE Stack Loss Data'!$B$4:$B$43),MATCH('Baseline Efficiency'!BB7,'DOE Stack Loss Data'!$C$3:$V$3)+1))/10*('Combustion Reports'!AI$26-INDEX('DOE Stack Loss Data'!$B$4:$B$43,MATCH('Combustion Reports'!AI$26,'DOE Stack Loss Data'!$B$4:$B$43),1))+INDEX('DOE Stack Loss Data'!$C$4:$V$43,MATCH('Combustion Reports'!AI$26,'DOE Stack Loss Data'!$B$4:$B$43),MATCH('Baseline Efficiency'!BB7,'DOE Stack Loss Data'!$C$3:$V$3)+1)-((INDEX('DOE Stack Loss Data'!$C$4:$V$43,MATCH('Combustion Reports'!AI$26,'DOE Stack Loss Data'!$B$4:$B$43)+1,MATCH('Baseline Efficiency'!BB7,'DOE Stack Loss Data'!$C$3:$V$3))-INDEX('DOE Stack Loss Data'!$C$4:$V$43,MATCH('Combustion Reports'!AI$26,'DOE Stack Loss Data'!$B$4:$B$43),MATCH('Baseline Efficiency'!BB7,'DOE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Efficiency'!BB7,'DOE Stack Loss Data'!$C$3:$V$3))))/(INDEX('DOE Stack Loss Data'!$C$3:$V$3,1,MATCH('Baseline Efficiency'!BB7,'DOE Stack Loss Data'!$C$3:$V$3)+1)-INDEX('DOE Stack Loss Data'!$C$3:$V$3,1,MATCH('Baseline Efficiency'!BB7,'DOE Stack Loss Data'!$C$3:$V$3)))*('Baseline Efficiency'!BB7-INDEX('DOE Stack Loss Data'!$C$3:$V$3,1,MATCH('Baseline Efficiency'!BB7,'DOE Stack Loss Data'!$C$3:$V$3)))+(INDEX('DOE Stack Loss Data'!$C$4:$V$43,MATCH('Combustion Reports'!AI$26,'DOE Stack Loss Data'!$B$4:$B$43)+1,MATCH('Baseline Efficiency'!BB7,'DOE Stack Loss Data'!$C$3:$V$3))-INDEX('DOE Stack Loss Data'!$C$4:$V$43,MATCH('Combustion Reports'!AI$26,'DOE Stack Loss Data'!$B$4:$B$43),MATCH('Baseline Efficiency'!BB7,'DOE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Efficiency'!BB7,'DOE Stack Loss Data'!$C$3:$V$3)))</f>
        <v>#N/A</v>
      </c>
      <c r="BC31" s="237" t="e">
        <f>1-(((INDEX('DOE Stack Loss Data'!$C$4:$V$43,MATCH('Combustion Reports'!AJ$26,'DOE Stack Loss Data'!$B$4:$B$43)+1,MATCH('Baseline Efficiency'!BC7,'DOE Stack Loss Data'!$C$3:$V$3)+1)-INDEX('DOE Stack Loss Data'!$C$4:$V$43,MATCH('Combustion Reports'!AJ$26,'DOE Stack Loss Data'!$B$4:$B$43),MATCH('Baseline Efficiency'!BC7,'DOE Stack Loss Data'!$C$3:$V$3)+1))/10*('Combustion Reports'!AJ$26-INDEX('DOE Stack Loss Data'!$B$4:$B$43,MATCH('Combustion Reports'!AJ$26,'DOE Stack Loss Data'!$B$4:$B$43),1))+INDEX('DOE Stack Loss Data'!$C$4:$V$43,MATCH('Combustion Reports'!AJ$26,'DOE Stack Loss Data'!$B$4:$B$43),MATCH('Baseline Efficiency'!BC7,'DOE Stack Loss Data'!$C$3:$V$3)+1)-((INDEX('DOE Stack Loss Data'!$C$4:$V$43,MATCH('Combustion Reports'!AJ$26,'DOE Stack Loss Data'!$B$4:$B$43)+1,MATCH('Baseline Efficiency'!BC7,'DOE Stack Loss Data'!$C$3:$V$3))-INDEX('DOE Stack Loss Data'!$C$4:$V$43,MATCH('Combustion Reports'!AJ$26,'DOE Stack Loss Data'!$B$4:$B$43),MATCH('Baseline Efficiency'!BC7,'DOE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Efficiency'!BC7,'DOE Stack Loss Data'!$C$3:$V$3))))/(INDEX('DOE Stack Loss Data'!$C$3:$V$3,1,MATCH('Baseline Efficiency'!BC7,'DOE Stack Loss Data'!$C$3:$V$3)+1)-INDEX('DOE Stack Loss Data'!$C$3:$V$3,1,MATCH('Baseline Efficiency'!BC7,'DOE Stack Loss Data'!$C$3:$V$3)))*('Baseline Efficiency'!BC7-INDEX('DOE Stack Loss Data'!$C$3:$V$3,1,MATCH('Baseline Efficiency'!BC7,'DOE Stack Loss Data'!$C$3:$V$3)))+(INDEX('DOE Stack Loss Data'!$C$4:$V$43,MATCH('Combustion Reports'!AJ$26,'DOE Stack Loss Data'!$B$4:$B$43)+1,MATCH('Baseline Efficiency'!BC7,'DOE Stack Loss Data'!$C$3:$V$3))-INDEX('DOE Stack Loss Data'!$C$4:$V$43,MATCH('Combustion Reports'!AJ$26,'DOE Stack Loss Data'!$B$4:$B$43),MATCH('Baseline Efficiency'!BC7,'DOE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Efficiency'!BC7,'DOE Stack Loss Data'!$C$3:$V$3)))</f>
        <v>#N/A</v>
      </c>
      <c r="BD31" s="209" t="e">
        <f>1-(((INDEX('DOE Stack Loss Data'!$C$4:$V$43,MATCH('Combustion Reports'!AK$26,'DOE Stack Loss Data'!$B$4:$B$43)+1,MATCH('Baseline Efficiency'!BD7,'DOE Stack Loss Data'!$C$3:$V$3)+1)-INDEX('DOE Stack Loss Data'!$C$4:$V$43,MATCH('Combustion Reports'!AK$26,'DOE Stack Loss Data'!$B$4:$B$43),MATCH('Baseline Efficiency'!BD7,'DOE Stack Loss Data'!$C$3:$V$3)+1))/10*('Combustion Reports'!AK$26-INDEX('DOE Stack Loss Data'!$B$4:$B$43,MATCH('Combustion Reports'!AK$26,'DOE Stack Loss Data'!$B$4:$B$43),1))+INDEX('DOE Stack Loss Data'!$C$4:$V$43,MATCH('Combustion Reports'!AK$26,'DOE Stack Loss Data'!$B$4:$B$43),MATCH('Baseline Efficiency'!BD7,'DOE Stack Loss Data'!$C$3:$V$3)+1)-((INDEX('DOE Stack Loss Data'!$C$4:$V$43,MATCH('Combustion Reports'!AK$26,'DOE Stack Loss Data'!$B$4:$B$43)+1,MATCH('Baseline Efficiency'!BD7,'DOE Stack Loss Data'!$C$3:$V$3))-INDEX('DOE Stack Loss Data'!$C$4:$V$43,MATCH('Combustion Reports'!AK$26,'DOE Stack Loss Data'!$B$4:$B$43),MATCH('Baseline Efficiency'!BD7,'DOE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Efficiency'!BD7,'DOE Stack Loss Data'!$C$3:$V$3))))/(INDEX('DOE Stack Loss Data'!$C$3:$V$3,1,MATCH('Baseline Efficiency'!BD7,'DOE Stack Loss Data'!$C$3:$V$3)+1)-INDEX('DOE Stack Loss Data'!$C$3:$V$3,1,MATCH('Baseline Efficiency'!BD7,'DOE Stack Loss Data'!$C$3:$V$3)))*('Baseline Efficiency'!BD7-INDEX('DOE Stack Loss Data'!$C$3:$V$3,1,MATCH('Baseline Efficiency'!BD7,'DOE Stack Loss Data'!$C$3:$V$3)))+(INDEX('DOE Stack Loss Data'!$C$4:$V$43,MATCH('Combustion Reports'!AK$26,'DOE Stack Loss Data'!$B$4:$B$43)+1,MATCH('Baseline Efficiency'!BD7,'DOE Stack Loss Data'!$C$3:$V$3))-INDEX('DOE Stack Loss Data'!$C$4:$V$43,MATCH('Combustion Reports'!AK$26,'DOE Stack Loss Data'!$B$4:$B$43),MATCH('Baseline Efficiency'!BD7,'DOE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Efficiency'!BD7,'DOE Stack Loss Data'!$C$3:$V$3)))</f>
        <v>#N/A</v>
      </c>
    </row>
    <row r="32" spans="2:56">
      <c r="B32" s="236">
        <v>0</v>
      </c>
      <c r="C32" s="545">
        <v>84</v>
      </c>
      <c r="D32" s="202">
        <f t="shared" si="8"/>
        <v>75</v>
      </c>
      <c r="E32" s="237" t="e">
        <f>1-(((INDEX('DOE Stack Loss Data'!$C$4:$V$43,MATCH('Combustion Reports'!AB$8,'DOE Stack Loss Data'!$B$4:$B$43)+1,MATCH('Baseline Efficiency'!E8,'DOE Stack Loss Data'!$C$3:$V$3)+1)-INDEX('DOE Stack Loss Data'!$C$4:$V$43,MATCH('Combustion Reports'!AB$8,'DOE Stack Loss Data'!$B$4:$B$43),MATCH('Baseline Efficiency'!E8,'DOE Stack Loss Data'!$C$3:$V$3)+1))/10*('Combustion Reports'!AB$8-INDEX('DOE Stack Loss Data'!$B$4:$B$43,MATCH('Combustion Reports'!AB$8,'DOE Stack Loss Data'!$B$4:$B$43),1))+INDEX('DOE Stack Loss Data'!$C$4:$V$43,MATCH('Combustion Reports'!AB$8,'DOE Stack Loss Data'!$B$4:$B$43),MATCH('Baseline Efficiency'!E8,'DOE Stack Loss Data'!$C$3:$V$3)+1)-((INDEX('DOE Stack Loss Data'!$C$4:$V$43,MATCH('Combustion Reports'!AB$8,'DOE Stack Loss Data'!$B$4:$B$43)+1,MATCH('Baseline Efficiency'!E8,'DOE Stack Loss Data'!$C$3:$V$3))-INDEX('DOE Stack Loss Data'!$C$4:$V$43,MATCH('Combustion Reports'!AB$8,'DOE Stack Loss Data'!$B$4:$B$43),MATCH('Baseline Efficiency'!E8,'DOE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Efficiency'!E8,'DOE Stack Loss Data'!$C$3:$V$3))))/(INDEX('DOE Stack Loss Data'!$C$3:$V$3,1,MATCH('Baseline Efficiency'!E8,'DOE Stack Loss Data'!$C$3:$V$3)+1)-INDEX('DOE Stack Loss Data'!$C$3:$V$3,1,MATCH('Baseline Efficiency'!E8,'DOE Stack Loss Data'!$C$3:$V$3)))*('Baseline Efficiency'!E8-INDEX('DOE Stack Loss Data'!$C$3:$V$3,1,MATCH('Baseline Efficiency'!E8,'DOE Stack Loss Data'!$C$3:$V$3)))+(INDEX('DOE Stack Loss Data'!$C$4:$V$43,MATCH('Combustion Reports'!AB$8,'DOE Stack Loss Data'!$B$4:$B$43)+1,MATCH('Baseline Efficiency'!E8,'DOE Stack Loss Data'!$C$3:$V$3))-INDEX('DOE Stack Loss Data'!$C$4:$V$43,MATCH('Combustion Reports'!AB$8,'DOE Stack Loss Data'!$B$4:$B$43),MATCH('Baseline Efficiency'!E8,'DOE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Efficiency'!E8,'DOE Stack Loss Data'!$C$3:$V$3)))</f>
        <v>#N/A</v>
      </c>
      <c r="F32" s="237" t="e">
        <f>1-(((INDEX('DOE Stack Loss Data'!$C$4:$V$43,MATCH('Combustion Reports'!AC$8,'DOE Stack Loss Data'!$B$4:$B$43)+1,MATCH('Baseline Efficiency'!F8,'DOE Stack Loss Data'!$C$3:$V$3)+1)-INDEX('DOE Stack Loss Data'!$C$4:$V$43,MATCH('Combustion Reports'!AC$8,'DOE Stack Loss Data'!$B$4:$B$43),MATCH('Baseline Efficiency'!F8,'DOE Stack Loss Data'!$C$3:$V$3)+1))/10*('Combustion Reports'!AC$8-INDEX('DOE Stack Loss Data'!$B$4:$B$43,MATCH('Combustion Reports'!AC$8,'DOE Stack Loss Data'!$B$4:$B$43),1))+INDEX('DOE Stack Loss Data'!$C$4:$V$43,MATCH('Combustion Reports'!AC$8,'DOE Stack Loss Data'!$B$4:$B$43),MATCH('Baseline Efficiency'!F8,'DOE Stack Loss Data'!$C$3:$V$3)+1)-((INDEX('DOE Stack Loss Data'!$C$4:$V$43,MATCH('Combustion Reports'!AC$8,'DOE Stack Loss Data'!$B$4:$B$43)+1,MATCH('Baseline Efficiency'!F8,'DOE Stack Loss Data'!$C$3:$V$3))-INDEX('DOE Stack Loss Data'!$C$4:$V$43,MATCH('Combustion Reports'!AC$8,'DOE Stack Loss Data'!$B$4:$B$43),MATCH('Baseline Efficiency'!F8,'DOE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Efficiency'!F8,'DOE Stack Loss Data'!$C$3:$V$3))))/(INDEX('DOE Stack Loss Data'!$C$3:$V$3,1,MATCH('Baseline Efficiency'!F8,'DOE Stack Loss Data'!$C$3:$V$3)+1)-INDEX('DOE Stack Loss Data'!$C$3:$V$3,1,MATCH('Baseline Efficiency'!F8,'DOE Stack Loss Data'!$C$3:$V$3)))*('Baseline Efficiency'!F8-INDEX('DOE Stack Loss Data'!$C$3:$V$3,1,MATCH('Baseline Efficiency'!F8,'DOE Stack Loss Data'!$C$3:$V$3)))+(INDEX('DOE Stack Loss Data'!$C$4:$V$43,MATCH('Combustion Reports'!AC$8,'DOE Stack Loss Data'!$B$4:$B$43)+1,MATCH('Baseline Efficiency'!F8,'DOE Stack Loss Data'!$C$3:$V$3))-INDEX('DOE Stack Loss Data'!$C$4:$V$43,MATCH('Combustion Reports'!AC$8,'DOE Stack Loss Data'!$B$4:$B$43),MATCH('Baseline Efficiency'!F8,'DOE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Efficiency'!F8,'DOE Stack Loss Data'!$C$3:$V$3)))</f>
        <v>#N/A</v>
      </c>
      <c r="G32" s="207" t="e">
        <f>1-(((INDEX('DOE Stack Loss Data'!$C$4:$V$43,MATCH('Combustion Reports'!AD$8,'DOE Stack Loss Data'!$B$4:$B$43)+1,MATCH('Baseline Efficiency'!G8,'DOE Stack Loss Data'!$C$3:$V$3)+1)-INDEX('DOE Stack Loss Data'!$C$4:$V$43,MATCH('Combustion Reports'!AD$8,'DOE Stack Loss Data'!$B$4:$B$43),MATCH('Baseline Efficiency'!G8,'DOE Stack Loss Data'!$C$3:$V$3)+1))/10*('Combustion Reports'!AD$8-INDEX('DOE Stack Loss Data'!$B$4:$B$43,MATCH('Combustion Reports'!AD$8,'DOE Stack Loss Data'!$B$4:$B$43),1))+INDEX('DOE Stack Loss Data'!$C$4:$V$43,MATCH('Combustion Reports'!AD$8,'DOE Stack Loss Data'!$B$4:$B$43),MATCH('Baseline Efficiency'!G8,'DOE Stack Loss Data'!$C$3:$V$3)+1)-((INDEX('DOE Stack Loss Data'!$C$4:$V$43,MATCH('Combustion Reports'!AD$8,'DOE Stack Loss Data'!$B$4:$B$43)+1,MATCH('Baseline Efficiency'!G8,'DOE Stack Loss Data'!$C$3:$V$3))-INDEX('DOE Stack Loss Data'!$C$4:$V$43,MATCH('Combustion Reports'!AD$8,'DOE Stack Loss Data'!$B$4:$B$43),MATCH('Baseline Efficiency'!G8,'DOE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Efficiency'!G8,'DOE Stack Loss Data'!$C$3:$V$3))))/(INDEX('DOE Stack Loss Data'!$C$3:$V$3,1,MATCH('Baseline Efficiency'!G8,'DOE Stack Loss Data'!$C$3:$V$3)+1)-INDEX('DOE Stack Loss Data'!$C$3:$V$3,1,MATCH('Baseline Efficiency'!G8,'DOE Stack Loss Data'!$C$3:$V$3)))*('Baseline Efficiency'!G8-INDEX('DOE Stack Loss Data'!$C$3:$V$3,1,MATCH('Baseline Efficiency'!G8,'DOE Stack Loss Data'!$C$3:$V$3)))+(INDEX('DOE Stack Loss Data'!$C$4:$V$43,MATCH('Combustion Reports'!AD$8,'DOE Stack Loss Data'!$B$4:$B$43)+1,MATCH('Baseline Efficiency'!G8,'DOE Stack Loss Data'!$C$3:$V$3))-INDEX('DOE Stack Loss Data'!$C$4:$V$43,MATCH('Combustion Reports'!AD$8,'DOE Stack Loss Data'!$B$4:$B$43),MATCH('Baseline Efficiency'!G8,'DOE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Efficiency'!G8,'DOE Stack Loss Data'!$C$3:$V$3)))</f>
        <v>#N/A</v>
      </c>
      <c r="H32" s="237" t="e">
        <f>1-(((INDEX('DOE Stack Loss Data'!$C$4:$V$43,MATCH('Combustion Reports'!AE$8,'DOE Stack Loss Data'!$B$4:$B$43)+1,MATCH('Baseline Efficiency'!H8,'DOE Stack Loss Data'!$C$3:$V$3)+1)-INDEX('DOE Stack Loss Data'!$C$4:$V$43,MATCH('Combustion Reports'!AE$8,'DOE Stack Loss Data'!$B$4:$B$43),MATCH('Baseline Efficiency'!H8,'DOE Stack Loss Data'!$C$3:$V$3)+1))/10*('Combustion Reports'!AE$8-INDEX('DOE Stack Loss Data'!$B$4:$B$43,MATCH('Combustion Reports'!AE$8,'DOE Stack Loss Data'!$B$4:$B$43),1))+INDEX('DOE Stack Loss Data'!$C$4:$V$43,MATCH('Combustion Reports'!AE$8,'DOE Stack Loss Data'!$B$4:$B$43),MATCH('Baseline Efficiency'!H8,'DOE Stack Loss Data'!$C$3:$V$3)+1)-((INDEX('DOE Stack Loss Data'!$C$4:$V$43,MATCH('Combustion Reports'!AE$8,'DOE Stack Loss Data'!$B$4:$B$43)+1,MATCH('Baseline Efficiency'!H8,'DOE Stack Loss Data'!$C$3:$V$3))-INDEX('DOE Stack Loss Data'!$C$4:$V$43,MATCH('Combustion Reports'!AE$8,'DOE Stack Loss Data'!$B$4:$B$43),MATCH('Baseline Efficiency'!H8,'DOE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Efficiency'!H8,'DOE Stack Loss Data'!$C$3:$V$3))))/(INDEX('DOE Stack Loss Data'!$C$3:$V$3,1,MATCH('Baseline Efficiency'!H8,'DOE Stack Loss Data'!$C$3:$V$3)+1)-INDEX('DOE Stack Loss Data'!$C$3:$V$3,1,MATCH('Baseline Efficiency'!H8,'DOE Stack Loss Data'!$C$3:$V$3)))*('Baseline Efficiency'!H8-INDEX('DOE Stack Loss Data'!$C$3:$V$3,1,MATCH('Baseline Efficiency'!H8,'DOE Stack Loss Data'!$C$3:$V$3)))+(INDEX('DOE Stack Loss Data'!$C$4:$V$43,MATCH('Combustion Reports'!AE$8,'DOE Stack Loss Data'!$B$4:$B$43)+1,MATCH('Baseline Efficiency'!H8,'DOE Stack Loss Data'!$C$3:$V$3))-INDEX('DOE Stack Loss Data'!$C$4:$V$43,MATCH('Combustion Reports'!AE$8,'DOE Stack Loss Data'!$B$4:$B$43),MATCH('Baseline Efficiency'!H8,'DOE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Efficiency'!H8,'DOE Stack Loss Data'!$C$3:$V$3)))</f>
        <v>#N/A</v>
      </c>
      <c r="I32" s="201" t="e">
        <f>1-(((INDEX('DOE Stack Loss Data'!$C$4:$V$43,MATCH('Combustion Reports'!AF$8,'DOE Stack Loss Data'!$B$4:$B$43)+1,MATCH('Baseline Efficiency'!I8,'DOE Stack Loss Data'!$C$3:$V$3)+1)-INDEX('DOE Stack Loss Data'!$C$4:$V$43,MATCH('Combustion Reports'!AF$8,'DOE Stack Loss Data'!$B$4:$B$43),MATCH('Baseline Efficiency'!I8,'DOE Stack Loss Data'!$C$3:$V$3)+1))/10*('Combustion Reports'!AF$8-INDEX('DOE Stack Loss Data'!$B$4:$B$43,MATCH('Combustion Reports'!AF$8,'DOE Stack Loss Data'!$B$4:$B$43),1))+INDEX('DOE Stack Loss Data'!$C$4:$V$43,MATCH('Combustion Reports'!AF$8,'DOE Stack Loss Data'!$B$4:$B$43),MATCH('Baseline Efficiency'!I8,'DOE Stack Loss Data'!$C$3:$V$3)+1)-((INDEX('DOE Stack Loss Data'!$C$4:$V$43,MATCH('Combustion Reports'!AF$8,'DOE Stack Loss Data'!$B$4:$B$43)+1,MATCH('Baseline Efficiency'!I8,'DOE Stack Loss Data'!$C$3:$V$3))-INDEX('DOE Stack Loss Data'!$C$4:$V$43,MATCH('Combustion Reports'!AF$8,'DOE Stack Loss Data'!$B$4:$B$43),MATCH('Baseline Efficiency'!I8,'DOE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Efficiency'!I8,'DOE Stack Loss Data'!$C$3:$V$3))))/(INDEX('DOE Stack Loss Data'!$C$3:$V$3,1,MATCH('Baseline Efficiency'!I8,'DOE Stack Loss Data'!$C$3:$V$3)+1)-INDEX('DOE Stack Loss Data'!$C$3:$V$3,1,MATCH('Baseline Efficiency'!I8,'DOE Stack Loss Data'!$C$3:$V$3)))*('Baseline Efficiency'!I8-INDEX('DOE Stack Loss Data'!$C$3:$V$3,1,MATCH('Baseline Efficiency'!I8,'DOE Stack Loss Data'!$C$3:$V$3)))+(INDEX('DOE Stack Loss Data'!$C$4:$V$43,MATCH('Combustion Reports'!AF$8,'DOE Stack Loss Data'!$B$4:$B$43)+1,MATCH('Baseline Efficiency'!I8,'DOE Stack Loss Data'!$C$3:$V$3))-INDEX('DOE Stack Loss Data'!$C$4:$V$43,MATCH('Combustion Reports'!AF$8,'DOE Stack Loss Data'!$B$4:$B$43),MATCH('Baseline Efficiency'!I8,'DOE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Efficiency'!I8,'DOE Stack Loss Data'!$C$3:$V$3)))</f>
        <v>#N/A</v>
      </c>
      <c r="J32" s="237" t="e">
        <f>1-(((INDEX('DOE Stack Loss Data'!$C$4:$V$43,MATCH('Combustion Reports'!AG$8,'DOE Stack Loss Data'!$B$4:$B$43)+1,MATCH('Baseline Efficiency'!J8,'DOE Stack Loss Data'!$C$3:$V$3)+1)-INDEX('DOE Stack Loss Data'!$C$4:$V$43,MATCH('Combustion Reports'!AG$8,'DOE Stack Loss Data'!$B$4:$B$43),MATCH('Baseline Efficiency'!J8,'DOE Stack Loss Data'!$C$3:$V$3)+1))/10*('Combustion Reports'!AG$8-INDEX('DOE Stack Loss Data'!$B$4:$B$43,MATCH('Combustion Reports'!AG$8,'DOE Stack Loss Data'!$B$4:$B$43),1))+INDEX('DOE Stack Loss Data'!$C$4:$V$43,MATCH('Combustion Reports'!AG$8,'DOE Stack Loss Data'!$B$4:$B$43),MATCH('Baseline Efficiency'!J8,'DOE Stack Loss Data'!$C$3:$V$3)+1)-((INDEX('DOE Stack Loss Data'!$C$4:$V$43,MATCH('Combustion Reports'!AG$8,'DOE Stack Loss Data'!$B$4:$B$43)+1,MATCH('Baseline Efficiency'!J8,'DOE Stack Loss Data'!$C$3:$V$3))-INDEX('DOE Stack Loss Data'!$C$4:$V$43,MATCH('Combustion Reports'!AG$8,'DOE Stack Loss Data'!$B$4:$B$43),MATCH('Baseline Efficiency'!J8,'DOE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Efficiency'!J8,'DOE Stack Loss Data'!$C$3:$V$3))))/(INDEX('DOE Stack Loss Data'!$C$3:$V$3,1,MATCH('Baseline Efficiency'!J8,'DOE Stack Loss Data'!$C$3:$V$3)+1)-INDEX('DOE Stack Loss Data'!$C$3:$V$3,1,MATCH('Baseline Efficiency'!J8,'DOE Stack Loss Data'!$C$3:$V$3)))*('Baseline Efficiency'!J8-INDEX('DOE Stack Loss Data'!$C$3:$V$3,1,MATCH('Baseline Efficiency'!J8,'DOE Stack Loss Data'!$C$3:$V$3)))+(INDEX('DOE Stack Loss Data'!$C$4:$V$43,MATCH('Combustion Reports'!AG$8,'DOE Stack Loss Data'!$B$4:$B$43)+1,MATCH('Baseline Efficiency'!J8,'DOE Stack Loss Data'!$C$3:$V$3))-INDEX('DOE Stack Loss Data'!$C$4:$V$43,MATCH('Combustion Reports'!AG$8,'DOE Stack Loss Data'!$B$4:$B$43),MATCH('Baseline Efficiency'!J8,'DOE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Efficiency'!J8,'DOE Stack Loss Data'!$C$3:$V$3)))</f>
        <v>#N/A</v>
      </c>
      <c r="K32" s="201" t="e">
        <f>1-(((INDEX('DOE Stack Loss Data'!$C$4:$V$43,MATCH('Combustion Reports'!AH$8,'DOE Stack Loss Data'!$B$4:$B$43)+1,MATCH('Baseline Efficiency'!K8,'DOE Stack Loss Data'!$C$3:$V$3)+1)-INDEX('DOE Stack Loss Data'!$C$4:$V$43,MATCH('Combustion Reports'!AH$8,'DOE Stack Loss Data'!$B$4:$B$43),MATCH('Baseline Efficiency'!K8,'DOE Stack Loss Data'!$C$3:$V$3)+1))/10*('Combustion Reports'!AH$8-INDEX('DOE Stack Loss Data'!$B$4:$B$43,MATCH('Combustion Reports'!AH$8,'DOE Stack Loss Data'!$B$4:$B$43),1))+INDEX('DOE Stack Loss Data'!$C$4:$V$43,MATCH('Combustion Reports'!AH$8,'DOE Stack Loss Data'!$B$4:$B$43),MATCH('Baseline Efficiency'!K8,'DOE Stack Loss Data'!$C$3:$V$3)+1)-((INDEX('DOE Stack Loss Data'!$C$4:$V$43,MATCH('Combustion Reports'!AH$8,'DOE Stack Loss Data'!$B$4:$B$43)+1,MATCH('Baseline Efficiency'!K8,'DOE Stack Loss Data'!$C$3:$V$3))-INDEX('DOE Stack Loss Data'!$C$4:$V$43,MATCH('Combustion Reports'!AH$8,'DOE Stack Loss Data'!$B$4:$B$43),MATCH('Baseline Efficiency'!K8,'DOE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Efficiency'!K8,'DOE Stack Loss Data'!$C$3:$V$3))))/(INDEX('DOE Stack Loss Data'!$C$3:$V$3,1,MATCH('Baseline Efficiency'!K8,'DOE Stack Loss Data'!$C$3:$V$3)+1)-INDEX('DOE Stack Loss Data'!$C$3:$V$3,1,MATCH('Baseline Efficiency'!K8,'DOE Stack Loss Data'!$C$3:$V$3)))*('Baseline Efficiency'!K8-INDEX('DOE Stack Loss Data'!$C$3:$V$3,1,MATCH('Baseline Efficiency'!K8,'DOE Stack Loss Data'!$C$3:$V$3)))+(INDEX('DOE Stack Loss Data'!$C$4:$V$43,MATCH('Combustion Reports'!AH$8,'DOE Stack Loss Data'!$B$4:$B$43)+1,MATCH('Baseline Efficiency'!K8,'DOE Stack Loss Data'!$C$3:$V$3))-INDEX('DOE Stack Loss Data'!$C$4:$V$43,MATCH('Combustion Reports'!AH$8,'DOE Stack Loss Data'!$B$4:$B$43),MATCH('Baseline Efficiency'!K8,'DOE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Efficiency'!K8,'DOE Stack Loss Data'!$C$3:$V$3)))</f>
        <v>#N/A</v>
      </c>
      <c r="L32" s="237" t="e">
        <f>1-(((INDEX('DOE Stack Loss Data'!$C$4:$V$43,MATCH('Combustion Reports'!AI$8,'DOE Stack Loss Data'!$B$4:$B$43)+1,MATCH('Baseline Efficiency'!L8,'DOE Stack Loss Data'!$C$3:$V$3)+1)-INDEX('DOE Stack Loss Data'!$C$4:$V$43,MATCH('Combustion Reports'!AI$8,'DOE Stack Loss Data'!$B$4:$B$43),MATCH('Baseline Efficiency'!L8,'DOE Stack Loss Data'!$C$3:$V$3)+1))/10*('Combustion Reports'!AI$8-INDEX('DOE Stack Loss Data'!$B$4:$B$43,MATCH('Combustion Reports'!AI$8,'DOE Stack Loss Data'!$B$4:$B$43),1))+INDEX('DOE Stack Loss Data'!$C$4:$V$43,MATCH('Combustion Reports'!AI$8,'DOE Stack Loss Data'!$B$4:$B$43),MATCH('Baseline Efficiency'!L8,'DOE Stack Loss Data'!$C$3:$V$3)+1)-((INDEX('DOE Stack Loss Data'!$C$4:$V$43,MATCH('Combustion Reports'!AI$8,'DOE Stack Loss Data'!$B$4:$B$43)+1,MATCH('Baseline Efficiency'!L8,'DOE Stack Loss Data'!$C$3:$V$3))-INDEX('DOE Stack Loss Data'!$C$4:$V$43,MATCH('Combustion Reports'!AI$8,'DOE Stack Loss Data'!$B$4:$B$43),MATCH('Baseline Efficiency'!L8,'DOE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Efficiency'!L8,'DOE Stack Loss Data'!$C$3:$V$3))))/(INDEX('DOE Stack Loss Data'!$C$3:$V$3,1,MATCH('Baseline Efficiency'!L8,'DOE Stack Loss Data'!$C$3:$V$3)+1)-INDEX('DOE Stack Loss Data'!$C$3:$V$3,1,MATCH('Baseline Efficiency'!L8,'DOE Stack Loss Data'!$C$3:$V$3)))*('Baseline Efficiency'!L8-INDEX('DOE Stack Loss Data'!$C$3:$V$3,1,MATCH('Baseline Efficiency'!L8,'DOE Stack Loss Data'!$C$3:$V$3)))+(INDEX('DOE Stack Loss Data'!$C$4:$V$43,MATCH('Combustion Reports'!AI$8,'DOE Stack Loss Data'!$B$4:$B$43)+1,MATCH('Baseline Efficiency'!L8,'DOE Stack Loss Data'!$C$3:$V$3))-INDEX('DOE Stack Loss Data'!$C$4:$V$43,MATCH('Combustion Reports'!AI$8,'DOE Stack Loss Data'!$B$4:$B$43),MATCH('Baseline Efficiency'!L8,'DOE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Efficiency'!L8,'DOE Stack Loss Data'!$C$3:$V$3)))</f>
        <v>#N/A</v>
      </c>
      <c r="M32" s="237" t="e">
        <f>1-(((INDEX('DOE Stack Loss Data'!$C$4:$V$43,MATCH('Combustion Reports'!AJ$8,'DOE Stack Loss Data'!$B$4:$B$43)+1,MATCH('Baseline Efficiency'!M8,'DOE Stack Loss Data'!$C$3:$V$3)+1)-INDEX('DOE Stack Loss Data'!$C$4:$V$43,MATCH('Combustion Reports'!AJ$8,'DOE Stack Loss Data'!$B$4:$B$43),MATCH('Baseline Efficiency'!M8,'DOE Stack Loss Data'!$C$3:$V$3)+1))/10*('Combustion Reports'!AJ$8-INDEX('DOE Stack Loss Data'!$B$4:$B$43,MATCH('Combustion Reports'!AJ$8,'DOE Stack Loss Data'!$B$4:$B$43),1))+INDEX('DOE Stack Loss Data'!$C$4:$V$43,MATCH('Combustion Reports'!AJ$8,'DOE Stack Loss Data'!$B$4:$B$43),MATCH('Baseline Efficiency'!M8,'DOE Stack Loss Data'!$C$3:$V$3)+1)-((INDEX('DOE Stack Loss Data'!$C$4:$V$43,MATCH('Combustion Reports'!AJ$8,'DOE Stack Loss Data'!$B$4:$B$43)+1,MATCH('Baseline Efficiency'!M8,'DOE Stack Loss Data'!$C$3:$V$3))-INDEX('DOE Stack Loss Data'!$C$4:$V$43,MATCH('Combustion Reports'!AJ$8,'DOE Stack Loss Data'!$B$4:$B$43),MATCH('Baseline Efficiency'!M8,'DOE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Efficiency'!M8,'DOE Stack Loss Data'!$C$3:$V$3))))/(INDEX('DOE Stack Loss Data'!$C$3:$V$3,1,MATCH('Baseline Efficiency'!M8,'DOE Stack Loss Data'!$C$3:$V$3)+1)-INDEX('DOE Stack Loss Data'!$C$3:$V$3,1,MATCH('Baseline Efficiency'!M8,'DOE Stack Loss Data'!$C$3:$V$3)))*('Baseline Efficiency'!M8-INDEX('DOE Stack Loss Data'!$C$3:$V$3,1,MATCH('Baseline Efficiency'!M8,'DOE Stack Loss Data'!$C$3:$V$3)))+(INDEX('DOE Stack Loss Data'!$C$4:$V$43,MATCH('Combustion Reports'!AJ$8,'DOE Stack Loss Data'!$B$4:$B$43)+1,MATCH('Baseline Efficiency'!M8,'DOE Stack Loss Data'!$C$3:$V$3))-INDEX('DOE Stack Loss Data'!$C$4:$V$43,MATCH('Combustion Reports'!AJ$8,'DOE Stack Loss Data'!$B$4:$B$43),MATCH('Baseline Efficiency'!M8,'DOE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Efficiency'!M8,'DOE Stack Loss Data'!$C$3:$V$3)))</f>
        <v>#N/A</v>
      </c>
      <c r="N32" s="209" t="e">
        <f>1-(((INDEX('DOE Stack Loss Data'!$C$4:$V$43,MATCH('Combustion Reports'!AK$8,'DOE Stack Loss Data'!$B$4:$B$43)+1,MATCH('Baseline Efficiency'!N8,'DOE Stack Loss Data'!$C$3:$V$3)+1)-INDEX('DOE Stack Loss Data'!$C$4:$V$43,MATCH('Combustion Reports'!AK$8,'DOE Stack Loss Data'!$B$4:$B$43),MATCH('Baseline Efficiency'!N8,'DOE Stack Loss Data'!$C$3:$V$3)+1))/10*('Combustion Reports'!AK$8-INDEX('DOE Stack Loss Data'!$B$4:$B$43,MATCH('Combustion Reports'!AK$8,'DOE Stack Loss Data'!$B$4:$B$43),1))+INDEX('DOE Stack Loss Data'!$C$4:$V$43,MATCH('Combustion Reports'!AK$8,'DOE Stack Loss Data'!$B$4:$B$43),MATCH('Baseline Efficiency'!N8,'DOE Stack Loss Data'!$C$3:$V$3)+1)-((INDEX('DOE Stack Loss Data'!$C$4:$V$43,MATCH('Combustion Reports'!AK$8,'DOE Stack Loss Data'!$B$4:$B$43)+1,MATCH('Baseline Efficiency'!N8,'DOE Stack Loss Data'!$C$3:$V$3))-INDEX('DOE Stack Loss Data'!$C$4:$V$43,MATCH('Combustion Reports'!AK$8,'DOE Stack Loss Data'!$B$4:$B$43),MATCH('Baseline Efficiency'!N8,'DOE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Efficiency'!N8,'DOE Stack Loss Data'!$C$3:$V$3))))/(INDEX('DOE Stack Loss Data'!$C$3:$V$3,1,MATCH('Baseline Efficiency'!N8,'DOE Stack Loss Data'!$C$3:$V$3)+1)-INDEX('DOE Stack Loss Data'!$C$3:$V$3,1,MATCH('Baseline Efficiency'!N8,'DOE Stack Loss Data'!$C$3:$V$3)))*('Baseline Efficiency'!N8-INDEX('DOE Stack Loss Data'!$C$3:$V$3,1,MATCH('Baseline Efficiency'!N8,'DOE Stack Loss Data'!$C$3:$V$3)))+(INDEX('DOE Stack Loss Data'!$C$4:$V$43,MATCH('Combustion Reports'!AK$8,'DOE Stack Loss Data'!$B$4:$B$43)+1,MATCH('Baseline Efficiency'!N8,'DOE Stack Loss Data'!$C$3:$V$3))-INDEX('DOE Stack Loss Data'!$C$4:$V$43,MATCH('Combustion Reports'!AK$8,'DOE Stack Loss Data'!$B$4:$B$43),MATCH('Baseline Efficiency'!N8,'DOE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Efficiency'!N8,'DOE Stack Loss Data'!$C$3:$V$3)))</f>
        <v>#N/A</v>
      </c>
      <c r="P32" s="236">
        <v>0</v>
      </c>
      <c r="Q32" s="545">
        <v>84</v>
      </c>
      <c r="R32" s="202">
        <f t="shared" si="9"/>
        <v>75</v>
      </c>
      <c r="S32" s="237" t="e">
        <f>1-(((INDEX('DOE Stack Loss Data'!$C$4:$V$43,MATCH('Combustion Reports'!$AB$14,'DOE Stack Loss Data'!$B$4:$B$43)+1,MATCH('Baseline Efficiency'!S8,'DOE Stack Loss Data'!$C$3:$V$3)+1)-INDEX('DOE Stack Loss Data'!$C$4:$V$43,MATCH('Combustion Reports'!$AB$14,'DOE Stack Loss Data'!$B$4:$B$43),MATCH('Baseline Efficiency'!S8,'DOE Stack Loss Data'!$C$3:$V$3)+1))/10*('Combustion Reports'!$AB$14-INDEX('DOE Stack Loss Data'!$B$4:$B$43,MATCH('Combustion Reports'!$AB$14,'DOE Stack Loss Data'!$B$4:$B$43),1))+INDEX('DOE Stack Loss Data'!$C$4:$V$43,MATCH('Combustion Reports'!$AB$14,'DOE Stack Loss Data'!$B$4:$B$43),MATCH('Baseline Efficiency'!S8,'DOE Stack Loss Data'!$C$3:$V$3)+1)-((INDEX('DOE Stack Loss Data'!$C$4:$V$43,MATCH('Combustion Reports'!$AB$14,'DOE Stack Loss Data'!$B$4:$B$43)+1,MATCH('Baseline Efficiency'!S8,'DOE Stack Loss Data'!$C$3:$V$3))-INDEX('DOE Stack Loss Data'!$C$4:$V$43,MATCH('Combustion Reports'!$AB$14,'DOE Stack Loss Data'!$B$4:$B$43),MATCH('Baseline Efficiency'!S8,'DOE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Efficiency'!S8,'DOE Stack Loss Data'!$C$3:$V$3))))/(INDEX('DOE Stack Loss Data'!$C$3:$V$3,1,MATCH('Baseline Efficiency'!S8,'DOE Stack Loss Data'!$C$3:$V$3)+1)-INDEX('DOE Stack Loss Data'!$C$3:$V$3,1,MATCH('Baseline Efficiency'!S8,'DOE Stack Loss Data'!$C$3:$V$3)))*('Baseline Efficiency'!S8-INDEX('DOE Stack Loss Data'!$C$3:$V$3,1,MATCH('Baseline Efficiency'!S8,'DOE Stack Loss Data'!$C$3:$V$3)))+(INDEX('DOE Stack Loss Data'!$C$4:$V$43,MATCH('Combustion Reports'!$AB$14,'DOE Stack Loss Data'!$B$4:$B$43)+1,MATCH('Baseline Efficiency'!S8,'DOE Stack Loss Data'!$C$3:$V$3))-INDEX('DOE Stack Loss Data'!$C$4:$V$43,MATCH('Combustion Reports'!$AB$14,'DOE Stack Loss Data'!$B$4:$B$43),MATCH('Baseline Efficiency'!S8,'DOE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Efficiency'!S8,'DOE Stack Loss Data'!$C$3:$V$3)))</f>
        <v>#N/A</v>
      </c>
      <c r="T32" s="237" t="e">
        <f>1-(((INDEX('DOE Stack Loss Data'!$C$4:$V$43,MATCH('Combustion Reports'!AC$14,'DOE Stack Loss Data'!$B$4:$B$43)+1,MATCH('Baseline Efficiency'!T8,'DOE Stack Loss Data'!$C$3:$V$3)+1)-INDEX('DOE Stack Loss Data'!$C$4:$V$43,MATCH('Combustion Reports'!AC$14,'DOE Stack Loss Data'!$B$4:$B$43),MATCH('Baseline Efficiency'!T8,'DOE Stack Loss Data'!$C$3:$V$3)+1))/10*('Combustion Reports'!AC$14-INDEX('DOE Stack Loss Data'!$B$4:$B$43,MATCH('Combustion Reports'!AC$14,'DOE Stack Loss Data'!$B$4:$B$43),1))+INDEX('DOE Stack Loss Data'!$C$4:$V$43,MATCH('Combustion Reports'!AC$14,'DOE Stack Loss Data'!$B$4:$B$43),MATCH('Baseline Efficiency'!T8,'DOE Stack Loss Data'!$C$3:$V$3)+1)-((INDEX('DOE Stack Loss Data'!$C$4:$V$43,MATCH('Combustion Reports'!AC$14,'DOE Stack Loss Data'!$B$4:$B$43)+1,MATCH('Baseline Efficiency'!T8,'DOE Stack Loss Data'!$C$3:$V$3))-INDEX('DOE Stack Loss Data'!$C$4:$V$43,MATCH('Combustion Reports'!AC$14,'DOE Stack Loss Data'!$B$4:$B$43),MATCH('Baseline Efficiency'!T8,'DOE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Efficiency'!T8,'DOE Stack Loss Data'!$C$3:$V$3))))/(INDEX('DOE Stack Loss Data'!$C$3:$V$3,1,MATCH('Baseline Efficiency'!T8,'DOE Stack Loss Data'!$C$3:$V$3)+1)-INDEX('DOE Stack Loss Data'!$C$3:$V$3,1,MATCH('Baseline Efficiency'!T8,'DOE Stack Loss Data'!$C$3:$V$3)))*('Baseline Efficiency'!T8-INDEX('DOE Stack Loss Data'!$C$3:$V$3,1,MATCH('Baseline Efficiency'!T8,'DOE Stack Loss Data'!$C$3:$V$3)))+(INDEX('DOE Stack Loss Data'!$C$4:$V$43,MATCH('Combustion Reports'!AC$14,'DOE Stack Loss Data'!$B$4:$B$43)+1,MATCH('Baseline Efficiency'!T8,'DOE Stack Loss Data'!$C$3:$V$3))-INDEX('DOE Stack Loss Data'!$C$4:$V$43,MATCH('Combustion Reports'!AC$14,'DOE Stack Loss Data'!$B$4:$B$43),MATCH('Baseline Efficiency'!T8,'DOE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Efficiency'!T8,'DOE Stack Loss Data'!$C$3:$V$3)))</f>
        <v>#N/A</v>
      </c>
      <c r="U32" s="207" t="e">
        <f>1-(((INDEX('DOE Stack Loss Data'!$C$4:$V$43,MATCH('Combustion Reports'!AD$14,'DOE Stack Loss Data'!$B$4:$B$43)+1,MATCH('Baseline Efficiency'!U8,'DOE Stack Loss Data'!$C$3:$V$3)+1)-INDEX('DOE Stack Loss Data'!$C$4:$V$43,MATCH('Combustion Reports'!AD$14,'DOE Stack Loss Data'!$B$4:$B$43),MATCH('Baseline Efficiency'!U8,'DOE Stack Loss Data'!$C$3:$V$3)+1))/10*('Combustion Reports'!AD$14-INDEX('DOE Stack Loss Data'!$B$4:$B$43,MATCH('Combustion Reports'!AD$14,'DOE Stack Loss Data'!$B$4:$B$43),1))+INDEX('DOE Stack Loss Data'!$C$4:$V$43,MATCH('Combustion Reports'!AD$14,'DOE Stack Loss Data'!$B$4:$B$43),MATCH('Baseline Efficiency'!U8,'DOE Stack Loss Data'!$C$3:$V$3)+1)-((INDEX('DOE Stack Loss Data'!$C$4:$V$43,MATCH('Combustion Reports'!AD$14,'DOE Stack Loss Data'!$B$4:$B$43)+1,MATCH('Baseline Efficiency'!U8,'DOE Stack Loss Data'!$C$3:$V$3))-INDEX('DOE Stack Loss Data'!$C$4:$V$43,MATCH('Combustion Reports'!AD$14,'DOE Stack Loss Data'!$B$4:$B$43),MATCH('Baseline Efficiency'!U8,'DOE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Efficiency'!U8,'DOE Stack Loss Data'!$C$3:$V$3))))/(INDEX('DOE Stack Loss Data'!$C$3:$V$3,1,MATCH('Baseline Efficiency'!U8,'DOE Stack Loss Data'!$C$3:$V$3)+1)-INDEX('DOE Stack Loss Data'!$C$3:$V$3,1,MATCH('Baseline Efficiency'!U8,'DOE Stack Loss Data'!$C$3:$V$3)))*('Baseline Efficiency'!U8-INDEX('DOE Stack Loss Data'!$C$3:$V$3,1,MATCH('Baseline Efficiency'!U8,'DOE Stack Loss Data'!$C$3:$V$3)))+(INDEX('DOE Stack Loss Data'!$C$4:$V$43,MATCH('Combustion Reports'!AD$14,'DOE Stack Loss Data'!$B$4:$B$43)+1,MATCH('Baseline Efficiency'!U8,'DOE Stack Loss Data'!$C$3:$V$3))-INDEX('DOE Stack Loss Data'!$C$4:$V$43,MATCH('Combustion Reports'!AD$14,'DOE Stack Loss Data'!$B$4:$B$43),MATCH('Baseline Efficiency'!U8,'DOE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Efficiency'!U8,'DOE Stack Loss Data'!$C$3:$V$3)))</f>
        <v>#N/A</v>
      </c>
      <c r="V32" s="237" t="e">
        <f>1-(((INDEX('DOE Stack Loss Data'!$C$4:$V$43,MATCH('Combustion Reports'!AE$14,'DOE Stack Loss Data'!$B$4:$B$43)+1,MATCH('Baseline Efficiency'!V8,'DOE Stack Loss Data'!$C$3:$V$3)+1)-INDEX('DOE Stack Loss Data'!$C$4:$V$43,MATCH('Combustion Reports'!AE$14,'DOE Stack Loss Data'!$B$4:$B$43),MATCH('Baseline Efficiency'!V8,'DOE Stack Loss Data'!$C$3:$V$3)+1))/10*('Combustion Reports'!AE$14-INDEX('DOE Stack Loss Data'!$B$4:$B$43,MATCH('Combustion Reports'!AE$14,'DOE Stack Loss Data'!$B$4:$B$43),1))+INDEX('DOE Stack Loss Data'!$C$4:$V$43,MATCH('Combustion Reports'!AE$14,'DOE Stack Loss Data'!$B$4:$B$43),MATCH('Baseline Efficiency'!V8,'DOE Stack Loss Data'!$C$3:$V$3)+1)-((INDEX('DOE Stack Loss Data'!$C$4:$V$43,MATCH('Combustion Reports'!AE$14,'DOE Stack Loss Data'!$B$4:$B$43)+1,MATCH('Baseline Efficiency'!V8,'DOE Stack Loss Data'!$C$3:$V$3))-INDEX('DOE Stack Loss Data'!$C$4:$V$43,MATCH('Combustion Reports'!AE$14,'DOE Stack Loss Data'!$B$4:$B$43),MATCH('Baseline Efficiency'!V8,'DOE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Efficiency'!V8,'DOE Stack Loss Data'!$C$3:$V$3))))/(INDEX('DOE Stack Loss Data'!$C$3:$V$3,1,MATCH('Baseline Efficiency'!V8,'DOE Stack Loss Data'!$C$3:$V$3)+1)-INDEX('DOE Stack Loss Data'!$C$3:$V$3,1,MATCH('Baseline Efficiency'!V8,'DOE Stack Loss Data'!$C$3:$V$3)))*('Baseline Efficiency'!V8-INDEX('DOE Stack Loss Data'!$C$3:$V$3,1,MATCH('Baseline Efficiency'!V8,'DOE Stack Loss Data'!$C$3:$V$3)))+(INDEX('DOE Stack Loss Data'!$C$4:$V$43,MATCH('Combustion Reports'!AE$14,'DOE Stack Loss Data'!$B$4:$B$43)+1,MATCH('Baseline Efficiency'!V8,'DOE Stack Loss Data'!$C$3:$V$3))-INDEX('DOE Stack Loss Data'!$C$4:$V$43,MATCH('Combustion Reports'!AE$14,'DOE Stack Loss Data'!$B$4:$B$43),MATCH('Baseline Efficiency'!V8,'DOE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Efficiency'!V8,'DOE Stack Loss Data'!$C$3:$V$3)))</f>
        <v>#N/A</v>
      </c>
      <c r="W32" s="201" t="e">
        <f>1-(((INDEX('DOE Stack Loss Data'!$C$4:$V$43,MATCH('Combustion Reports'!AF$14,'DOE Stack Loss Data'!$B$4:$B$43)+1,MATCH('Baseline Efficiency'!W8,'DOE Stack Loss Data'!$C$3:$V$3)+1)-INDEX('DOE Stack Loss Data'!$C$4:$V$43,MATCH('Combustion Reports'!AF$14,'DOE Stack Loss Data'!$B$4:$B$43),MATCH('Baseline Efficiency'!W8,'DOE Stack Loss Data'!$C$3:$V$3)+1))/10*('Combustion Reports'!AF$14-INDEX('DOE Stack Loss Data'!$B$4:$B$43,MATCH('Combustion Reports'!AF$14,'DOE Stack Loss Data'!$B$4:$B$43),1))+INDEX('DOE Stack Loss Data'!$C$4:$V$43,MATCH('Combustion Reports'!AF$14,'DOE Stack Loss Data'!$B$4:$B$43),MATCH('Baseline Efficiency'!W8,'DOE Stack Loss Data'!$C$3:$V$3)+1)-((INDEX('DOE Stack Loss Data'!$C$4:$V$43,MATCH('Combustion Reports'!AF$14,'DOE Stack Loss Data'!$B$4:$B$43)+1,MATCH('Baseline Efficiency'!W8,'DOE Stack Loss Data'!$C$3:$V$3))-INDEX('DOE Stack Loss Data'!$C$4:$V$43,MATCH('Combustion Reports'!AF$14,'DOE Stack Loss Data'!$B$4:$B$43),MATCH('Baseline Efficiency'!W8,'DOE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Efficiency'!W8,'DOE Stack Loss Data'!$C$3:$V$3))))/(INDEX('DOE Stack Loss Data'!$C$3:$V$3,1,MATCH('Baseline Efficiency'!W8,'DOE Stack Loss Data'!$C$3:$V$3)+1)-INDEX('DOE Stack Loss Data'!$C$3:$V$3,1,MATCH('Baseline Efficiency'!W8,'DOE Stack Loss Data'!$C$3:$V$3)))*('Baseline Efficiency'!W8-INDEX('DOE Stack Loss Data'!$C$3:$V$3,1,MATCH('Baseline Efficiency'!W8,'DOE Stack Loss Data'!$C$3:$V$3)))+(INDEX('DOE Stack Loss Data'!$C$4:$V$43,MATCH('Combustion Reports'!AF$14,'DOE Stack Loss Data'!$B$4:$B$43)+1,MATCH('Baseline Efficiency'!W8,'DOE Stack Loss Data'!$C$3:$V$3))-INDEX('DOE Stack Loss Data'!$C$4:$V$43,MATCH('Combustion Reports'!AF$14,'DOE Stack Loss Data'!$B$4:$B$43),MATCH('Baseline Efficiency'!W8,'DOE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Efficiency'!W8,'DOE Stack Loss Data'!$C$3:$V$3)))</f>
        <v>#N/A</v>
      </c>
      <c r="X32" s="237" t="e">
        <f>1-(((INDEX('DOE Stack Loss Data'!$C$4:$V$43,MATCH('Combustion Reports'!AG$14,'DOE Stack Loss Data'!$B$4:$B$43)+1,MATCH('Baseline Efficiency'!X8,'DOE Stack Loss Data'!$C$3:$V$3)+1)-INDEX('DOE Stack Loss Data'!$C$4:$V$43,MATCH('Combustion Reports'!AG$14,'DOE Stack Loss Data'!$B$4:$B$43),MATCH('Baseline Efficiency'!X8,'DOE Stack Loss Data'!$C$3:$V$3)+1))/10*('Combustion Reports'!AG$14-INDEX('DOE Stack Loss Data'!$B$4:$B$43,MATCH('Combustion Reports'!AG$14,'DOE Stack Loss Data'!$B$4:$B$43),1))+INDEX('DOE Stack Loss Data'!$C$4:$V$43,MATCH('Combustion Reports'!AG$14,'DOE Stack Loss Data'!$B$4:$B$43),MATCH('Baseline Efficiency'!X8,'DOE Stack Loss Data'!$C$3:$V$3)+1)-((INDEX('DOE Stack Loss Data'!$C$4:$V$43,MATCH('Combustion Reports'!AG$14,'DOE Stack Loss Data'!$B$4:$B$43)+1,MATCH('Baseline Efficiency'!X8,'DOE Stack Loss Data'!$C$3:$V$3))-INDEX('DOE Stack Loss Data'!$C$4:$V$43,MATCH('Combustion Reports'!AG$14,'DOE Stack Loss Data'!$B$4:$B$43),MATCH('Baseline Efficiency'!X8,'DOE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Efficiency'!X8,'DOE Stack Loss Data'!$C$3:$V$3))))/(INDEX('DOE Stack Loss Data'!$C$3:$V$3,1,MATCH('Baseline Efficiency'!X8,'DOE Stack Loss Data'!$C$3:$V$3)+1)-INDEX('DOE Stack Loss Data'!$C$3:$V$3,1,MATCH('Baseline Efficiency'!X8,'DOE Stack Loss Data'!$C$3:$V$3)))*('Baseline Efficiency'!X8-INDEX('DOE Stack Loss Data'!$C$3:$V$3,1,MATCH('Baseline Efficiency'!X8,'DOE Stack Loss Data'!$C$3:$V$3)))+(INDEX('DOE Stack Loss Data'!$C$4:$V$43,MATCH('Combustion Reports'!AG$14,'DOE Stack Loss Data'!$B$4:$B$43)+1,MATCH('Baseline Efficiency'!X8,'DOE Stack Loss Data'!$C$3:$V$3))-INDEX('DOE Stack Loss Data'!$C$4:$V$43,MATCH('Combustion Reports'!AG$14,'DOE Stack Loss Data'!$B$4:$B$43),MATCH('Baseline Efficiency'!X8,'DOE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Efficiency'!X8,'DOE Stack Loss Data'!$C$3:$V$3)))</f>
        <v>#N/A</v>
      </c>
      <c r="Y32" s="201" t="e">
        <f>1-(((INDEX('DOE Stack Loss Data'!$C$4:$V$43,MATCH('Combustion Reports'!AH$14,'DOE Stack Loss Data'!$B$4:$B$43)+1,MATCH('Baseline Efficiency'!Y8,'DOE Stack Loss Data'!$C$3:$V$3)+1)-INDEX('DOE Stack Loss Data'!$C$4:$V$43,MATCH('Combustion Reports'!AH$14,'DOE Stack Loss Data'!$B$4:$B$43),MATCH('Baseline Efficiency'!Y8,'DOE Stack Loss Data'!$C$3:$V$3)+1))/10*('Combustion Reports'!AH$14-INDEX('DOE Stack Loss Data'!$B$4:$B$43,MATCH('Combustion Reports'!AH$14,'DOE Stack Loss Data'!$B$4:$B$43),1))+INDEX('DOE Stack Loss Data'!$C$4:$V$43,MATCH('Combustion Reports'!AH$14,'DOE Stack Loss Data'!$B$4:$B$43),MATCH('Baseline Efficiency'!Y8,'DOE Stack Loss Data'!$C$3:$V$3)+1)-((INDEX('DOE Stack Loss Data'!$C$4:$V$43,MATCH('Combustion Reports'!AH$14,'DOE Stack Loss Data'!$B$4:$B$43)+1,MATCH('Baseline Efficiency'!Y8,'DOE Stack Loss Data'!$C$3:$V$3))-INDEX('DOE Stack Loss Data'!$C$4:$V$43,MATCH('Combustion Reports'!AH$14,'DOE Stack Loss Data'!$B$4:$B$43),MATCH('Baseline Efficiency'!Y8,'DOE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Efficiency'!Y8,'DOE Stack Loss Data'!$C$3:$V$3))))/(INDEX('DOE Stack Loss Data'!$C$3:$V$3,1,MATCH('Baseline Efficiency'!Y8,'DOE Stack Loss Data'!$C$3:$V$3)+1)-INDEX('DOE Stack Loss Data'!$C$3:$V$3,1,MATCH('Baseline Efficiency'!Y8,'DOE Stack Loss Data'!$C$3:$V$3)))*('Baseline Efficiency'!Y8-INDEX('DOE Stack Loss Data'!$C$3:$V$3,1,MATCH('Baseline Efficiency'!Y8,'DOE Stack Loss Data'!$C$3:$V$3)))+(INDEX('DOE Stack Loss Data'!$C$4:$V$43,MATCH('Combustion Reports'!AH$14,'DOE Stack Loss Data'!$B$4:$B$43)+1,MATCH('Baseline Efficiency'!Y8,'DOE Stack Loss Data'!$C$3:$V$3))-INDEX('DOE Stack Loss Data'!$C$4:$V$43,MATCH('Combustion Reports'!AH$14,'DOE Stack Loss Data'!$B$4:$B$43),MATCH('Baseline Efficiency'!Y8,'DOE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Efficiency'!Y8,'DOE Stack Loss Data'!$C$3:$V$3)))</f>
        <v>#N/A</v>
      </c>
      <c r="Z32" s="237" t="e">
        <f>1-(((INDEX('DOE Stack Loss Data'!$C$4:$V$43,MATCH('Combustion Reports'!AI$14,'DOE Stack Loss Data'!$B$4:$B$43)+1,MATCH('Baseline Efficiency'!Z8,'DOE Stack Loss Data'!$C$3:$V$3)+1)-INDEX('DOE Stack Loss Data'!$C$4:$V$43,MATCH('Combustion Reports'!AI$14,'DOE Stack Loss Data'!$B$4:$B$43),MATCH('Baseline Efficiency'!Z8,'DOE Stack Loss Data'!$C$3:$V$3)+1))/10*('Combustion Reports'!AI$14-INDEX('DOE Stack Loss Data'!$B$4:$B$43,MATCH('Combustion Reports'!AI$14,'DOE Stack Loss Data'!$B$4:$B$43),1))+INDEX('DOE Stack Loss Data'!$C$4:$V$43,MATCH('Combustion Reports'!AI$14,'DOE Stack Loss Data'!$B$4:$B$43),MATCH('Baseline Efficiency'!Z8,'DOE Stack Loss Data'!$C$3:$V$3)+1)-((INDEX('DOE Stack Loss Data'!$C$4:$V$43,MATCH('Combustion Reports'!AI$14,'DOE Stack Loss Data'!$B$4:$B$43)+1,MATCH('Baseline Efficiency'!Z8,'DOE Stack Loss Data'!$C$3:$V$3))-INDEX('DOE Stack Loss Data'!$C$4:$V$43,MATCH('Combustion Reports'!AI$14,'DOE Stack Loss Data'!$B$4:$B$43),MATCH('Baseline Efficiency'!Z8,'DOE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Efficiency'!Z8,'DOE Stack Loss Data'!$C$3:$V$3))))/(INDEX('DOE Stack Loss Data'!$C$3:$V$3,1,MATCH('Baseline Efficiency'!Z8,'DOE Stack Loss Data'!$C$3:$V$3)+1)-INDEX('DOE Stack Loss Data'!$C$3:$V$3,1,MATCH('Baseline Efficiency'!Z8,'DOE Stack Loss Data'!$C$3:$V$3)))*('Baseline Efficiency'!Z8-INDEX('DOE Stack Loss Data'!$C$3:$V$3,1,MATCH('Baseline Efficiency'!Z8,'DOE Stack Loss Data'!$C$3:$V$3)))+(INDEX('DOE Stack Loss Data'!$C$4:$V$43,MATCH('Combustion Reports'!AI$14,'DOE Stack Loss Data'!$B$4:$B$43)+1,MATCH('Baseline Efficiency'!Z8,'DOE Stack Loss Data'!$C$3:$V$3))-INDEX('DOE Stack Loss Data'!$C$4:$V$43,MATCH('Combustion Reports'!AI$14,'DOE Stack Loss Data'!$B$4:$B$43),MATCH('Baseline Efficiency'!Z8,'DOE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Efficiency'!Z8,'DOE Stack Loss Data'!$C$3:$V$3)))</f>
        <v>#N/A</v>
      </c>
      <c r="AA32" s="237" t="e">
        <f>1-(((INDEX('DOE Stack Loss Data'!$C$4:$V$43,MATCH('Combustion Reports'!AJ$14,'DOE Stack Loss Data'!$B$4:$B$43)+1,MATCH('Baseline Efficiency'!AA8,'DOE Stack Loss Data'!$C$3:$V$3)+1)-INDEX('DOE Stack Loss Data'!$C$4:$V$43,MATCH('Combustion Reports'!AJ$14,'DOE Stack Loss Data'!$B$4:$B$43),MATCH('Baseline Efficiency'!AA8,'DOE Stack Loss Data'!$C$3:$V$3)+1))/10*('Combustion Reports'!AJ$14-INDEX('DOE Stack Loss Data'!$B$4:$B$43,MATCH('Combustion Reports'!AJ$14,'DOE Stack Loss Data'!$B$4:$B$43),1))+INDEX('DOE Stack Loss Data'!$C$4:$V$43,MATCH('Combustion Reports'!AJ$14,'DOE Stack Loss Data'!$B$4:$B$43),MATCH('Baseline Efficiency'!AA8,'DOE Stack Loss Data'!$C$3:$V$3)+1)-((INDEX('DOE Stack Loss Data'!$C$4:$V$43,MATCH('Combustion Reports'!AJ$14,'DOE Stack Loss Data'!$B$4:$B$43)+1,MATCH('Baseline Efficiency'!AA8,'DOE Stack Loss Data'!$C$3:$V$3))-INDEX('DOE Stack Loss Data'!$C$4:$V$43,MATCH('Combustion Reports'!AJ$14,'DOE Stack Loss Data'!$B$4:$B$43),MATCH('Baseline Efficiency'!AA8,'DOE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Efficiency'!AA8,'DOE Stack Loss Data'!$C$3:$V$3))))/(INDEX('DOE Stack Loss Data'!$C$3:$V$3,1,MATCH('Baseline Efficiency'!AA8,'DOE Stack Loss Data'!$C$3:$V$3)+1)-INDEX('DOE Stack Loss Data'!$C$3:$V$3,1,MATCH('Baseline Efficiency'!AA8,'DOE Stack Loss Data'!$C$3:$V$3)))*('Baseline Efficiency'!AA8-INDEX('DOE Stack Loss Data'!$C$3:$V$3,1,MATCH('Baseline Efficiency'!AA8,'DOE Stack Loss Data'!$C$3:$V$3)))+(INDEX('DOE Stack Loss Data'!$C$4:$V$43,MATCH('Combustion Reports'!AJ$14,'DOE Stack Loss Data'!$B$4:$B$43)+1,MATCH('Baseline Efficiency'!AA8,'DOE Stack Loss Data'!$C$3:$V$3))-INDEX('DOE Stack Loss Data'!$C$4:$V$43,MATCH('Combustion Reports'!AJ$14,'DOE Stack Loss Data'!$B$4:$B$43),MATCH('Baseline Efficiency'!AA8,'DOE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Efficiency'!AA8,'DOE Stack Loss Data'!$C$3:$V$3)))</f>
        <v>#N/A</v>
      </c>
      <c r="AB32" s="209" t="e">
        <f>1-(((INDEX('DOE Stack Loss Data'!$C$4:$V$43,MATCH('Combustion Reports'!AK$14,'DOE Stack Loss Data'!$B$4:$B$43)+1,MATCH('Baseline Efficiency'!AB8,'DOE Stack Loss Data'!$C$3:$V$3)+1)-INDEX('DOE Stack Loss Data'!$C$4:$V$43,MATCH('Combustion Reports'!AK$14,'DOE Stack Loss Data'!$B$4:$B$43),MATCH('Baseline Efficiency'!AB8,'DOE Stack Loss Data'!$C$3:$V$3)+1))/10*('Combustion Reports'!AK$14-INDEX('DOE Stack Loss Data'!$B$4:$B$43,MATCH('Combustion Reports'!AK$14,'DOE Stack Loss Data'!$B$4:$B$43),1))+INDEX('DOE Stack Loss Data'!$C$4:$V$43,MATCH('Combustion Reports'!AK$14,'DOE Stack Loss Data'!$B$4:$B$43),MATCH('Baseline Efficiency'!AB8,'DOE Stack Loss Data'!$C$3:$V$3)+1)-((INDEX('DOE Stack Loss Data'!$C$4:$V$43,MATCH('Combustion Reports'!AK$14,'DOE Stack Loss Data'!$B$4:$B$43)+1,MATCH('Baseline Efficiency'!AB8,'DOE Stack Loss Data'!$C$3:$V$3))-INDEX('DOE Stack Loss Data'!$C$4:$V$43,MATCH('Combustion Reports'!AK$14,'DOE Stack Loss Data'!$B$4:$B$43),MATCH('Baseline Efficiency'!AB8,'DOE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Efficiency'!AB8,'DOE Stack Loss Data'!$C$3:$V$3))))/(INDEX('DOE Stack Loss Data'!$C$3:$V$3,1,MATCH('Baseline Efficiency'!AB8,'DOE Stack Loss Data'!$C$3:$V$3)+1)-INDEX('DOE Stack Loss Data'!$C$3:$V$3,1,MATCH('Baseline Efficiency'!AB8,'DOE Stack Loss Data'!$C$3:$V$3)))*('Baseline Efficiency'!AB8-INDEX('DOE Stack Loss Data'!$C$3:$V$3,1,MATCH('Baseline Efficiency'!AB8,'DOE Stack Loss Data'!$C$3:$V$3)))+(INDEX('DOE Stack Loss Data'!$C$4:$V$43,MATCH('Combustion Reports'!AK$14,'DOE Stack Loss Data'!$B$4:$B$43)+1,MATCH('Baseline Efficiency'!AB8,'DOE Stack Loss Data'!$C$3:$V$3))-INDEX('DOE Stack Loss Data'!$C$4:$V$43,MATCH('Combustion Reports'!AK$14,'DOE Stack Loss Data'!$B$4:$B$43),MATCH('Baseline Efficiency'!AB8,'DOE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Efficiency'!AB8,'DOE Stack Loss Data'!$C$3:$V$3)))</f>
        <v>#N/A</v>
      </c>
      <c r="AD32" s="236">
        <v>0</v>
      </c>
      <c r="AE32" s="545">
        <v>84</v>
      </c>
      <c r="AF32" s="202">
        <f t="shared" si="10"/>
        <v>75</v>
      </c>
      <c r="AG32" s="237" t="e">
        <f>1-(((INDEX('DOE Stack Loss Data'!$C$4:$V$43,MATCH('Combustion Reports'!AB$20,'DOE Stack Loss Data'!$B$4:$B$43)+1,MATCH('Baseline Efficiency'!AG8,'DOE Stack Loss Data'!$C$3:$V$3)+1)-INDEX('DOE Stack Loss Data'!$C$4:$V$43,MATCH('Combustion Reports'!AB$20,'DOE Stack Loss Data'!$B$4:$B$43),MATCH('Baseline Efficiency'!AG8,'DOE Stack Loss Data'!$C$3:$V$3)+1))/10*('Combustion Reports'!AB$20-INDEX('DOE Stack Loss Data'!$B$4:$B$43,MATCH('Combustion Reports'!AB$20,'DOE Stack Loss Data'!$B$4:$B$43),1))+INDEX('DOE Stack Loss Data'!$C$4:$V$43,MATCH('Combustion Reports'!AB$20,'DOE Stack Loss Data'!$B$4:$B$43),MATCH('Baseline Efficiency'!AG8,'DOE Stack Loss Data'!$C$3:$V$3)+1)-((INDEX('DOE Stack Loss Data'!$C$4:$V$43,MATCH('Combustion Reports'!AB$20,'DOE Stack Loss Data'!$B$4:$B$43)+1,MATCH('Baseline Efficiency'!AG8,'DOE Stack Loss Data'!$C$3:$V$3))-INDEX('DOE Stack Loss Data'!$C$4:$V$43,MATCH('Combustion Reports'!AB$20,'DOE Stack Loss Data'!$B$4:$B$43),MATCH('Baseline Efficiency'!AG8,'DOE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Efficiency'!AG8,'DOE Stack Loss Data'!$C$3:$V$3))))/(INDEX('DOE Stack Loss Data'!$C$3:$V$3,1,MATCH('Baseline Efficiency'!AG8,'DOE Stack Loss Data'!$C$3:$V$3)+1)-INDEX('DOE Stack Loss Data'!$C$3:$V$3,1,MATCH('Baseline Efficiency'!AG8,'DOE Stack Loss Data'!$C$3:$V$3)))*('Baseline Efficiency'!AG8-INDEX('DOE Stack Loss Data'!$C$3:$V$3,1,MATCH('Baseline Efficiency'!AG8,'DOE Stack Loss Data'!$C$3:$V$3)))+(INDEX('DOE Stack Loss Data'!$C$4:$V$43,MATCH('Combustion Reports'!AB$20,'DOE Stack Loss Data'!$B$4:$B$43)+1,MATCH('Baseline Efficiency'!AG8,'DOE Stack Loss Data'!$C$3:$V$3))-INDEX('DOE Stack Loss Data'!$C$4:$V$43,MATCH('Combustion Reports'!AB$20,'DOE Stack Loss Data'!$B$4:$B$43),MATCH('Baseline Efficiency'!AG8,'DOE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Efficiency'!AG8,'DOE Stack Loss Data'!$C$3:$V$3)))</f>
        <v>#N/A</v>
      </c>
      <c r="AH32" s="237" t="e">
        <f>1-(((INDEX('DOE Stack Loss Data'!$C$4:$V$43,MATCH('Combustion Reports'!AC$20,'DOE Stack Loss Data'!$B$4:$B$43)+1,MATCH('Baseline Efficiency'!AH8,'DOE Stack Loss Data'!$C$3:$V$3)+1)-INDEX('DOE Stack Loss Data'!$C$4:$V$43,MATCH('Combustion Reports'!AC$20,'DOE Stack Loss Data'!$B$4:$B$43),MATCH('Baseline Efficiency'!AH8,'DOE Stack Loss Data'!$C$3:$V$3)+1))/10*('Combustion Reports'!AC$20-INDEX('DOE Stack Loss Data'!$B$4:$B$43,MATCH('Combustion Reports'!AC$20,'DOE Stack Loss Data'!$B$4:$B$43),1))+INDEX('DOE Stack Loss Data'!$C$4:$V$43,MATCH('Combustion Reports'!AC$20,'DOE Stack Loss Data'!$B$4:$B$43),MATCH('Baseline Efficiency'!AH8,'DOE Stack Loss Data'!$C$3:$V$3)+1)-((INDEX('DOE Stack Loss Data'!$C$4:$V$43,MATCH('Combustion Reports'!AC$20,'DOE Stack Loss Data'!$B$4:$B$43)+1,MATCH('Baseline Efficiency'!AH8,'DOE Stack Loss Data'!$C$3:$V$3))-INDEX('DOE Stack Loss Data'!$C$4:$V$43,MATCH('Combustion Reports'!AC$20,'DOE Stack Loss Data'!$B$4:$B$43),MATCH('Baseline Efficiency'!AH8,'DOE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Efficiency'!AH8,'DOE Stack Loss Data'!$C$3:$V$3))))/(INDEX('DOE Stack Loss Data'!$C$3:$V$3,1,MATCH('Baseline Efficiency'!AH8,'DOE Stack Loss Data'!$C$3:$V$3)+1)-INDEX('DOE Stack Loss Data'!$C$3:$V$3,1,MATCH('Baseline Efficiency'!AH8,'DOE Stack Loss Data'!$C$3:$V$3)))*('Baseline Efficiency'!AH8-INDEX('DOE Stack Loss Data'!$C$3:$V$3,1,MATCH('Baseline Efficiency'!AH8,'DOE Stack Loss Data'!$C$3:$V$3)))+(INDEX('DOE Stack Loss Data'!$C$4:$V$43,MATCH('Combustion Reports'!AC$20,'DOE Stack Loss Data'!$B$4:$B$43)+1,MATCH('Baseline Efficiency'!AH8,'DOE Stack Loss Data'!$C$3:$V$3))-INDEX('DOE Stack Loss Data'!$C$4:$V$43,MATCH('Combustion Reports'!AC$20,'DOE Stack Loss Data'!$B$4:$B$43),MATCH('Baseline Efficiency'!AH8,'DOE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Efficiency'!AH8,'DOE Stack Loss Data'!$C$3:$V$3)))</f>
        <v>#N/A</v>
      </c>
      <c r="AI32" s="207" t="e">
        <f>1-(((INDEX('DOE Stack Loss Data'!$C$4:$V$43,MATCH('Combustion Reports'!AD$20,'DOE Stack Loss Data'!$B$4:$B$43)+1,MATCH('Baseline Efficiency'!AI8,'DOE Stack Loss Data'!$C$3:$V$3)+1)-INDEX('DOE Stack Loss Data'!$C$4:$V$43,MATCH('Combustion Reports'!AD$20,'DOE Stack Loss Data'!$B$4:$B$43),MATCH('Baseline Efficiency'!AI8,'DOE Stack Loss Data'!$C$3:$V$3)+1))/10*('Combustion Reports'!AD$20-INDEX('DOE Stack Loss Data'!$B$4:$B$43,MATCH('Combustion Reports'!AD$20,'DOE Stack Loss Data'!$B$4:$B$43),1))+INDEX('DOE Stack Loss Data'!$C$4:$V$43,MATCH('Combustion Reports'!AD$20,'DOE Stack Loss Data'!$B$4:$B$43),MATCH('Baseline Efficiency'!AI8,'DOE Stack Loss Data'!$C$3:$V$3)+1)-((INDEX('DOE Stack Loss Data'!$C$4:$V$43,MATCH('Combustion Reports'!AD$20,'DOE Stack Loss Data'!$B$4:$B$43)+1,MATCH('Baseline Efficiency'!AI8,'DOE Stack Loss Data'!$C$3:$V$3))-INDEX('DOE Stack Loss Data'!$C$4:$V$43,MATCH('Combustion Reports'!AD$20,'DOE Stack Loss Data'!$B$4:$B$43),MATCH('Baseline Efficiency'!AI8,'DOE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Efficiency'!AI8,'DOE Stack Loss Data'!$C$3:$V$3))))/(INDEX('DOE Stack Loss Data'!$C$3:$V$3,1,MATCH('Baseline Efficiency'!AI8,'DOE Stack Loss Data'!$C$3:$V$3)+1)-INDEX('DOE Stack Loss Data'!$C$3:$V$3,1,MATCH('Baseline Efficiency'!AI8,'DOE Stack Loss Data'!$C$3:$V$3)))*('Baseline Efficiency'!AI8-INDEX('DOE Stack Loss Data'!$C$3:$V$3,1,MATCH('Baseline Efficiency'!AI8,'DOE Stack Loss Data'!$C$3:$V$3)))+(INDEX('DOE Stack Loss Data'!$C$4:$V$43,MATCH('Combustion Reports'!AD$20,'DOE Stack Loss Data'!$B$4:$B$43)+1,MATCH('Baseline Efficiency'!AI8,'DOE Stack Loss Data'!$C$3:$V$3))-INDEX('DOE Stack Loss Data'!$C$4:$V$43,MATCH('Combustion Reports'!AD$20,'DOE Stack Loss Data'!$B$4:$B$43),MATCH('Baseline Efficiency'!AI8,'DOE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Efficiency'!AI8,'DOE Stack Loss Data'!$C$3:$V$3)))</f>
        <v>#N/A</v>
      </c>
      <c r="AJ32" s="237" t="e">
        <f>1-(((INDEX('DOE Stack Loss Data'!$C$4:$V$43,MATCH('Combustion Reports'!AE$20,'DOE Stack Loss Data'!$B$4:$B$43)+1,MATCH('Baseline Efficiency'!AJ8,'DOE Stack Loss Data'!$C$3:$V$3)+1)-INDEX('DOE Stack Loss Data'!$C$4:$V$43,MATCH('Combustion Reports'!AE$20,'DOE Stack Loss Data'!$B$4:$B$43),MATCH('Baseline Efficiency'!AJ8,'DOE Stack Loss Data'!$C$3:$V$3)+1))/10*('Combustion Reports'!AE$20-INDEX('DOE Stack Loss Data'!$B$4:$B$43,MATCH('Combustion Reports'!AE$20,'DOE Stack Loss Data'!$B$4:$B$43),1))+INDEX('DOE Stack Loss Data'!$C$4:$V$43,MATCH('Combustion Reports'!AE$20,'DOE Stack Loss Data'!$B$4:$B$43),MATCH('Baseline Efficiency'!AJ8,'DOE Stack Loss Data'!$C$3:$V$3)+1)-((INDEX('DOE Stack Loss Data'!$C$4:$V$43,MATCH('Combustion Reports'!AE$20,'DOE Stack Loss Data'!$B$4:$B$43)+1,MATCH('Baseline Efficiency'!AJ8,'DOE Stack Loss Data'!$C$3:$V$3))-INDEX('DOE Stack Loss Data'!$C$4:$V$43,MATCH('Combustion Reports'!AE$20,'DOE Stack Loss Data'!$B$4:$B$43),MATCH('Baseline Efficiency'!AJ8,'DOE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Efficiency'!AJ8,'DOE Stack Loss Data'!$C$3:$V$3))))/(INDEX('DOE Stack Loss Data'!$C$3:$V$3,1,MATCH('Baseline Efficiency'!AJ8,'DOE Stack Loss Data'!$C$3:$V$3)+1)-INDEX('DOE Stack Loss Data'!$C$3:$V$3,1,MATCH('Baseline Efficiency'!AJ8,'DOE Stack Loss Data'!$C$3:$V$3)))*('Baseline Efficiency'!AJ8-INDEX('DOE Stack Loss Data'!$C$3:$V$3,1,MATCH('Baseline Efficiency'!AJ8,'DOE Stack Loss Data'!$C$3:$V$3)))+(INDEX('DOE Stack Loss Data'!$C$4:$V$43,MATCH('Combustion Reports'!AE$20,'DOE Stack Loss Data'!$B$4:$B$43)+1,MATCH('Baseline Efficiency'!AJ8,'DOE Stack Loss Data'!$C$3:$V$3))-INDEX('DOE Stack Loss Data'!$C$4:$V$43,MATCH('Combustion Reports'!AE$20,'DOE Stack Loss Data'!$B$4:$B$43),MATCH('Baseline Efficiency'!AJ8,'DOE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Efficiency'!AJ8,'DOE Stack Loss Data'!$C$3:$V$3)))</f>
        <v>#N/A</v>
      </c>
      <c r="AK32" s="201" t="e">
        <f>1-(((INDEX('DOE Stack Loss Data'!$C$4:$V$43,MATCH('Combustion Reports'!AF$20,'DOE Stack Loss Data'!$B$4:$B$43)+1,MATCH('Baseline Efficiency'!AK8,'DOE Stack Loss Data'!$C$3:$V$3)+1)-INDEX('DOE Stack Loss Data'!$C$4:$V$43,MATCH('Combustion Reports'!AF$20,'DOE Stack Loss Data'!$B$4:$B$43),MATCH('Baseline Efficiency'!AK8,'DOE Stack Loss Data'!$C$3:$V$3)+1))/10*('Combustion Reports'!AF$20-INDEX('DOE Stack Loss Data'!$B$4:$B$43,MATCH('Combustion Reports'!AF$20,'DOE Stack Loss Data'!$B$4:$B$43),1))+INDEX('DOE Stack Loss Data'!$C$4:$V$43,MATCH('Combustion Reports'!AF$20,'DOE Stack Loss Data'!$B$4:$B$43),MATCH('Baseline Efficiency'!AK8,'DOE Stack Loss Data'!$C$3:$V$3)+1)-((INDEX('DOE Stack Loss Data'!$C$4:$V$43,MATCH('Combustion Reports'!AF$20,'DOE Stack Loss Data'!$B$4:$B$43)+1,MATCH('Baseline Efficiency'!AK8,'DOE Stack Loss Data'!$C$3:$V$3))-INDEX('DOE Stack Loss Data'!$C$4:$V$43,MATCH('Combustion Reports'!AF$20,'DOE Stack Loss Data'!$B$4:$B$43),MATCH('Baseline Efficiency'!AK8,'DOE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Efficiency'!AK8,'DOE Stack Loss Data'!$C$3:$V$3))))/(INDEX('DOE Stack Loss Data'!$C$3:$V$3,1,MATCH('Baseline Efficiency'!AK8,'DOE Stack Loss Data'!$C$3:$V$3)+1)-INDEX('DOE Stack Loss Data'!$C$3:$V$3,1,MATCH('Baseline Efficiency'!AK8,'DOE Stack Loss Data'!$C$3:$V$3)))*('Baseline Efficiency'!AK8-INDEX('DOE Stack Loss Data'!$C$3:$V$3,1,MATCH('Baseline Efficiency'!AK8,'DOE Stack Loss Data'!$C$3:$V$3)))+(INDEX('DOE Stack Loss Data'!$C$4:$V$43,MATCH('Combustion Reports'!AF$20,'DOE Stack Loss Data'!$B$4:$B$43)+1,MATCH('Baseline Efficiency'!AK8,'DOE Stack Loss Data'!$C$3:$V$3))-INDEX('DOE Stack Loss Data'!$C$4:$V$43,MATCH('Combustion Reports'!AF$20,'DOE Stack Loss Data'!$B$4:$B$43),MATCH('Baseline Efficiency'!AK8,'DOE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Efficiency'!AK8,'DOE Stack Loss Data'!$C$3:$V$3)))</f>
        <v>#N/A</v>
      </c>
      <c r="AL32" s="237" t="e">
        <f>1-(((INDEX('DOE Stack Loss Data'!$C$4:$V$43,MATCH('Combustion Reports'!AG$20,'DOE Stack Loss Data'!$B$4:$B$43)+1,MATCH('Baseline Efficiency'!AL8,'DOE Stack Loss Data'!$C$3:$V$3)+1)-INDEX('DOE Stack Loss Data'!$C$4:$V$43,MATCH('Combustion Reports'!AG$20,'DOE Stack Loss Data'!$B$4:$B$43),MATCH('Baseline Efficiency'!AL8,'DOE Stack Loss Data'!$C$3:$V$3)+1))/10*('Combustion Reports'!AG$20-INDEX('DOE Stack Loss Data'!$B$4:$B$43,MATCH('Combustion Reports'!AG$20,'DOE Stack Loss Data'!$B$4:$B$43),1))+INDEX('DOE Stack Loss Data'!$C$4:$V$43,MATCH('Combustion Reports'!AG$20,'DOE Stack Loss Data'!$B$4:$B$43),MATCH('Baseline Efficiency'!AL8,'DOE Stack Loss Data'!$C$3:$V$3)+1)-((INDEX('DOE Stack Loss Data'!$C$4:$V$43,MATCH('Combustion Reports'!AG$20,'DOE Stack Loss Data'!$B$4:$B$43)+1,MATCH('Baseline Efficiency'!AL8,'DOE Stack Loss Data'!$C$3:$V$3))-INDEX('DOE Stack Loss Data'!$C$4:$V$43,MATCH('Combustion Reports'!AG$20,'DOE Stack Loss Data'!$B$4:$B$43),MATCH('Baseline Efficiency'!AL8,'DOE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Efficiency'!AL8,'DOE Stack Loss Data'!$C$3:$V$3))))/(INDEX('DOE Stack Loss Data'!$C$3:$V$3,1,MATCH('Baseline Efficiency'!AL8,'DOE Stack Loss Data'!$C$3:$V$3)+1)-INDEX('DOE Stack Loss Data'!$C$3:$V$3,1,MATCH('Baseline Efficiency'!AL8,'DOE Stack Loss Data'!$C$3:$V$3)))*('Baseline Efficiency'!AL8-INDEX('DOE Stack Loss Data'!$C$3:$V$3,1,MATCH('Baseline Efficiency'!AL8,'DOE Stack Loss Data'!$C$3:$V$3)))+(INDEX('DOE Stack Loss Data'!$C$4:$V$43,MATCH('Combustion Reports'!AG$20,'DOE Stack Loss Data'!$B$4:$B$43)+1,MATCH('Baseline Efficiency'!AL8,'DOE Stack Loss Data'!$C$3:$V$3))-INDEX('DOE Stack Loss Data'!$C$4:$V$43,MATCH('Combustion Reports'!AG$20,'DOE Stack Loss Data'!$B$4:$B$43),MATCH('Baseline Efficiency'!AL8,'DOE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Efficiency'!AL8,'DOE Stack Loss Data'!$C$3:$V$3)))</f>
        <v>#N/A</v>
      </c>
      <c r="AM32" s="201" t="e">
        <f>1-(((INDEX('DOE Stack Loss Data'!$C$4:$V$43,MATCH('Combustion Reports'!AH$20,'DOE Stack Loss Data'!$B$4:$B$43)+1,MATCH('Baseline Efficiency'!AM8,'DOE Stack Loss Data'!$C$3:$V$3)+1)-INDEX('DOE Stack Loss Data'!$C$4:$V$43,MATCH('Combustion Reports'!AH$20,'DOE Stack Loss Data'!$B$4:$B$43),MATCH('Baseline Efficiency'!AM8,'DOE Stack Loss Data'!$C$3:$V$3)+1))/10*('Combustion Reports'!AH$20-INDEX('DOE Stack Loss Data'!$B$4:$B$43,MATCH('Combustion Reports'!AH$20,'DOE Stack Loss Data'!$B$4:$B$43),1))+INDEX('DOE Stack Loss Data'!$C$4:$V$43,MATCH('Combustion Reports'!AH$20,'DOE Stack Loss Data'!$B$4:$B$43),MATCH('Baseline Efficiency'!AM8,'DOE Stack Loss Data'!$C$3:$V$3)+1)-((INDEX('DOE Stack Loss Data'!$C$4:$V$43,MATCH('Combustion Reports'!AH$20,'DOE Stack Loss Data'!$B$4:$B$43)+1,MATCH('Baseline Efficiency'!AM8,'DOE Stack Loss Data'!$C$3:$V$3))-INDEX('DOE Stack Loss Data'!$C$4:$V$43,MATCH('Combustion Reports'!AH$20,'DOE Stack Loss Data'!$B$4:$B$43),MATCH('Baseline Efficiency'!AM8,'DOE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Efficiency'!AM8,'DOE Stack Loss Data'!$C$3:$V$3))))/(INDEX('DOE Stack Loss Data'!$C$3:$V$3,1,MATCH('Baseline Efficiency'!AM8,'DOE Stack Loss Data'!$C$3:$V$3)+1)-INDEX('DOE Stack Loss Data'!$C$3:$V$3,1,MATCH('Baseline Efficiency'!AM8,'DOE Stack Loss Data'!$C$3:$V$3)))*('Baseline Efficiency'!AM8-INDEX('DOE Stack Loss Data'!$C$3:$V$3,1,MATCH('Baseline Efficiency'!AM8,'DOE Stack Loss Data'!$C$3:$V$3)))+(INDEX('DOE Stack Loss Data'!$C$4:$V$43,MATCH('Combustion Reports'!AH$20,'DOE Stack Loss Data'!$B$4:$B$43)+1,MATCH('Baseline Efficiency'!AM8,'DOE Stack Loss Data'!$C$3:$V$3))-INDEX('DOE Stack Loss Data'!$C$4:$V$43,MATCH('Combustion Reports'!AH$20,'DOE Stack Loss Data'!$B$4:$B$43),MATCH('Baseline Efficiency'!AM8,'DOE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Efficiency'!AM8,'DOE Stack Loss Data'!$C$3:$V$3)))</f>
        <v>#N/A</v>
      </c>
      <c r="AN32" s="237" t="e">
        <f>1-(((INDEX('DOE Stack Loss Data'!$C$4:$V$43,MATCH('Combustion Reports'!AI$20,'DOE Stack Loss Data'!$B$4:$B$43)+1,MATCH('Baseline Efficiency'!AN8,'DOE Stack Loss Data'!$C$3:$V$3)+1)-INDEX('DOE Stack Loss Data'!$C$4:$V$43,MATCH('Combustion Reports'!AI$20,'DOE Stack Loss Data'!$B$4:$B$43),MATCH('Baseline Efficiency'!AN8,'DOE Stack Loss Data'!$C$3:$V$3)+1))/10*('Combustion Reports'!AI$20-INDEX('DOE Stack Loss Data'!$B$4:$B$43,MATCH('Combustion Reports'!AI$20,'DOE Stack Loss Data'!$B$4:$B$43),1))+INDEX('DOE Stack Loss Data'!$C$4:$V$43,MATCH('Combustion Reports'!AI$20,'DOE Stack Loss Data'!$B$4:$B$43),MATCH('Baseline Efficiency'!AN8,'DOE Stack Loss Data'!$C$3:$V$3)+1)-((INDEX('DOE Stack Loss Data'!$C$4:$V$43,MATCH('Combustion Reports'!AI$20,'DOE Stack Loss Data'!$B$4:$B$43)+1,MATCH('Baseline Efficiency'!AN8,'DOE Stack Loss Data'!$C$3:$V$3))-INDEX('DOE Stack Loss Data'!$C$4:$V$43,MATCH('Combustion Reports'!AI$20,'DOE Stack Loss Data'!$B$4:$B$43),MATCH('Baseline Efficiency'!AN8,'DOE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Efficiency'!AN8,'DOE Stack Loss Data'!$C$3:$V$3))))/(INDEX('DOE Stack Loss Data'!$C$3:$V$3,1,MATCH('Baseline Efficiency'!AN8,'DOE Stack Loss Data'!$C$3:$V$3)+1)-INDEX('DOE Stack Loss Data'!$C$3:$V$3,1,MATCH('Baseline Efficiency'!AN8,'DOE Stack Loss Data'!$C$3:$V$3)))*('Baseline Efficiency'!AN8-INDEX('DOE Stack Loss Data'!$C$3:$V$3,1,MATCH('Baseline Efficiency'!AN8,'DOE Stack Loss Data'!$C$3:$V$3)))+(INDEX('DOE Stack Loss Data'!$C$4:$V$43,MATCH('Combustion Reports'!AI$20,'DOE Stack Loss Data'!$B$4:$B$43)+1,MATCH('Baseline Efficiency'!AN8,'DOE Stack Loss Data'!$C$3:$V$3))-INDEX('DOE Stack Loss Data'!$C$4:$V$43,MATCH('Combustion Reports'!AI$20,'DOE Stack Loss Data'!$B$4:$B$43),MATCH('Baseline Efficiency'!AN8,'DOE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Efficiency'!AN8,'DOE Stack Loss Data'!$C$3:$V$3)))</f>
        <v>#N/A</v>
      </c>
      <c r="AO32" s="237" t="e">
        <f>1-(((INDEX('DOE Stack Loss Data'!$C$4:$V$43,MATCH('Combustion Reports'!AJ$20,'DOE Stack Loss Data'!$B$4:$B$43)+1,MATCH('Baseline Efficiency'!AO8,'DOE Stack Loss Data'!$C$3:$V$3)+1)-INDEX('DOE Stack Loss Data'!$C$4:$V$43,MATCH('Combustion Reports'!AJ$20,'DOE Stack Loss Data'!$B$4:$B$43),MATCH('Baseline Efficiency'!AO8,'DOE Stack Loss Data'!$C$3:$V$3)+1))/10*('Combustion Reports'!AJ$20-INDEX('DOE Stack Loss Data'!$B$4:$B$43,MATCH('Combustion Reports'!AJ$20,'DOE Stack Loss Data'!$B$4:$B$43),1))+INDEX('DOE Stack Loss Data'!$C$4:$V$43,MATCH('Combustion Reports'!AJ$20,'DOE Stack Loss Data'!$B$4:$B$43),MATCH('Baseline Efficiency'!AO8,'DOE Stack Loss Data'!$C$3:$V$3)+1)-((INDEX('DOE Stack Loss Data'!$C$4:$V$43,MATCH('Combustion Reports'!AJ$20,'DOE Stack Loss Data'!$B$4:$B$43)+1,MATCH('Baseline Efficiency'!AO8,'DOE Stack Loss Data'!$C$3:$V$3))-INDEX('DOE Stack Loss Data'!$C$4:$V$43,MATCH('Combustion Reports'!AJ$20,'DOE Stack Loss Data'!$B$4:$B$43),MATCH('Baseline Efficiency'!AO8,'DOE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Efficiency'!AO8,'DOE Stack Loss Data'!$C$3:$V$3))))/(INDEX('DOE Stack Loss Data'!$C$3:$V$3,1,MATCH('Baseline Efficiency'!AO8,'DOE Stack Loss Data'!$C$3:$V$3)+1)-INDEX('DOE Stack Loss Data'!$C$3:$V$3,1,MATCH('Baseline Efficiency'!AO8,'DOE Stack Loss Data'!$C$3:$V$3)))*('Baseline Efficiency'!AO8-INDEX('DOE Stack Loss Data'!$C$3:$V$3,1,MATCH('Baseline Efficiency'!AO8,'DOE Stack Loss Data'!$C$3:$V$3)))+(INDEX('DOE Stack Loss Data'!$C$4:$V$43,MATCH('Combustion Reports'!AJ$20,'DOE Stack Loss Data'!$B$4:$B$43)+1,MATCH('Baseline Efficiency'!AO8,'DOE Stack Loss Data'!$C$3:$V$3))-INDEX('DOE Stack Loss Data'!$C$4:$V$43,MATCH('Combustion Reports'!AJ$20,'DOE Stack Loss Data'!$B$4:$B$43),MATCH('Baseline Efficiency'!AO8,'DOE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Efficiency'!AO8,'DOE Stack Loss Data'!$C$3:$V$3)))</f>
        <v>#N/A</v>
      </c>
      <c r="AP32" s="209" t="e">
        <f>1-(((INDEX('DOE Stack Loss Data'!$C$4:$V$43,MATCH('Combustion Reports'!AK$20,'DOE Stack Loss Data'!$B$4:$B$43)+1,MATCH('Baseline Efficiency'!AP8,'DOE Stack Loss Data'!$C$3:$V$3)+1)-INDEX('DOE Stack Loss Data'!$C$4:$V$43,MATCH('Combustion Reports'!AK$20,'DOE Stack Loss Data'!$B$4:$B$43),MATCH('Baseline Efficiency'!AP8,'DOE Stack Loss Data'!$C$3:$V$3)+1))/10*('Combustion Reports'!AK$20-INDEX('DOE Stack Loss Data'!$B$4:$B$43,MATCH('Combustion Reports'!AK$20,'DOE Stack Loss Data'!$B$4:$B$43),1))+INDEX('DOE Stack Loss Data'!$C$4:$V$43,MATCH('Combustion Reports'!AK$20,'DOE Stack Loss Data'!$B$4:$B$43),MATCH('Baseline Efficiency'!AP8,'DOE Stack Loss Data'!$C$3:$V$3)+1)-((INDEX('DOE Stack Loss Data'!$C$4:$V$43,MATCH('Combustion Reports'!AK$20,'DOE Stack Loss Data'!$B$4:$B$43)+1,MATCH('Baseline Efficiency'!AP8,'DOE Stack Loss Data'!$C$3:$V$3))-INDEX('DOE Stack Loss Data'!$C$4:$V$43,MATCH('Combustion Reports'!AK$20,'DOE Stack Loss Data'!$B$4:$B$43),MATCH('Baseline Efficiency'!AP8,'DOE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Efficiency'!AP8,'DOE Stack Loss Data'!$C$3:$V$3))))/(INDEX('DOE Stack Loss Data'!$C$3:$V$3,1,MATCH('Baseline Efficiency'!AP8,'DOE Stack Loss Data'!$C$3:$V$3)+1)-INDEX('DOE Stack Loss Data'!$C$3:$V$3,1,MATCH('Baseline Efficiency'!AP8,'DOE Stack Loss Data'!$C$3:$V$3)))*('Baseline Efficiency'!AP8-INDEX('DOE Stack Loss Data'!$C$3:$V$3,1,MATCH('Baseline Efficiency'!AP8,'DOE Stack Loss Data'!$C$3:$V$3)))+(INDEX('DOE Stack Loss Data'!$C$4:$V$43,MATCH('Combustion Reports'!AK$20,'DOE Stack Loss Data'!$B$4:$B$43)+1,MATCH('Baseline Efficiency'!AP8,'DOE Stack Loss Data'!$C$3:$V$3))-INDEX('DOE Stack Loss Data'!$C$4:$V$43,MATCH('Combustion Reports'!AK$20,'DOE Stack Loss Data'!$B$4:$B$43),MATCH('Baseline Efficiency'!AP8,'DOE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Efficiency'!AP8,'DOE Stack Loss Data'!$C$3:$V$3)))</f>
        <v>#N/A</v>
      </c>
      <c r="AR32" s="236">
        <v>0</v>
      </c>
      <c r="AS32" s="545">
        <v>84</v>
      </c>
      <c r="AT32" s="202">
        <f t="shared" si="11"/>
        <v>50</v>
      </c>
      <c r="AU32" s="237" t="e">
        <f>1-(((INDEX('DOE Stack Loss Data'!$C$4:$V$43,MATCH('Combustion Reports'!AB$26,'DOE Stack Loss Data'!$B$4:$B$43)+1,MATCH('Baseline Efficiency'!AU8,'DOE Stack Loss Data'!$C$3:$V$3)+1)-INDEX('DOE Stack Loss Data'!$C$4:$V$43,MATCH('Combustion Reports'!AB$26,'DOE Stack Loss Data'!$B$4:$B$43),MATCH('Baseline Efficiency'!AU8,'DOE Stack Loss Data'!$C$3:$V$3)+1))/10*('Combustion Reports'!AB$26-INDEX('DOE Stack Loss Data'!$B$4:$B$43,MATCH('Combustion Reports'!AB$26,'DOE Stack Loss Data'!$B$4:$B$43),1))+INDEX('DOE Stack Loss Data'!$C$4:$V$43,MATCH('Combustion Reports'!AB$26,'DOE Stack Loss Data'!$B$4:$B$43),MATCH('Baseline Efficiency'!AU8,'DOE Stack Loss Data'!$C$3:$V$3)+1)-((INDEX('DOE Stack Loss Data'!$C$4:$V$43,MATCH('Combustion Reports'!AB$26,'DOE Stack Loss Data'!$B$4:$B$43)+1,MATCH('Baseline Efficiency'!AU8,'DOE Stack Loss Data'!$C$3:$V$3))-INDEX('DOE Stack Loss Data'!$C$4:$V$43,MATCH('Combustion Reports'!AB$26,'DOE Stack Loss Data'!$B$4:$B$43),MATCH('Baseline Efficiency'!AU8,'DOE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Efficiency'!AU8,'DOE Stack Loss Data'!$C$3:$V$3))))/(INDEX('DOE Stack Loss Data'!$C$3:$V$3,1,MATCH('Baseline Efficiency'!AU8,'DOE Stack Loss Data'!$C$3:$V$3)+1)-INDEX('DOE Stack Loss Data'!$C$3:$V$3,1,MATCH('Baseline Efficiency'!AU8,'DOE Stack Loss Data'!$C$3:$V$3)))*('Baseline Efficiency'!AU8-INDEX('DOE Stack Loss Data'!$C$3:$V$3,1,MATCH('Baseline Efficiency'!AU8,'DOE Stack Loss Data'!$C$3:$V$3)))+(INDEX('DOE Stack Loss Data'!$C$4:$V$43,MATCH('Combustion Reports'!AB$26,'DOE Stack Loss Data'!$B$4:$B$43)+1,MATCH('Baseline Efficiency'!AU8,'DOE Stack Loss Data'!$C$3:$V$3))-INDEX('DOE Stack Loss Data'!$C$4:$V$43,MATCH('Combustion Reports'!AB$26,'DOE Stack Loss Data'!$B$4:$B$43),MATCH('Baseline Efficiency'!AU8,'DOE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Efficiency'!AU8,'DOE Stack Loss Data'!$C$3:$V$3)))</f>
        <v>#N/A</v>
      </c>
      <c r="AV32" s="237" t="e">
        <f>1-(((INDEX('DOE Stack Loss Data'!$C$4:$V$43,MATCH('Combustion Reports'!AC$26,'DOE Stack Loss Data'!$B$4:$B$43)+1,MATCH('Baseline Efficiency'!AV8,'DOE Stack Loss Data'!$C$3:$V$3)+1)-INDEX('DOE Stack Loss Data'!$C$4:$V$43,MATCH('Combustion Reports'!AC$26,'DOE Stack Loss Data'!$B$4:$B$43),MATCH('Baseline Efficiency'!AV8,'DOE Stack Loss Data'!$C$3:$V$3)+1))/10*('Combustion Reports'!AC$26-INDEX('DOE Stack Loss Data'!$B$4:$B$43,MATCH('Combustion Reports'!AC$26,'DOE Stack Loss Data'!$B$4:$B$43),1))+INDEX('DOE Stack Loss Data'!$C$4:$V$43,MATCH('Combustion Reports'!AC$26,'DOE Stack Loss Data'!$B$4:$B$43),MATCH('Baseline Efficiency'!AV8,'DOE Stack Loss Data'!$C$3:$V$3)+1)-((INDEX('DOE Stack Loss Data'!$C$4:$V$43,MATCH('Combustion Reports'!AC$26,'DOE Stack Loss Data'!$B$4:$B$43)+1,MATCH('Baseline Efficiency'!AV8,'DOE Stack Loss Data'!$C$3:$V$3))-INDEX('DOE Stack Loss Data'!$C$4:$V$43,MATCH('Combustion Reports'!AC$26,'DOE Stack Loss Data'!$B$4:$B$43),MATCH('Baseline Efficiency'!AV8,'DOE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Efficiency'!AV8,'DOE Stack Loss Data'!$C$3:$V$3))))/(INDEX('DOE Stack Loss Data'!$C$3:$V$3,1,MATCH('Baseline Efficiency'!AV8,'DOE Stack Loss Data'!$C$3:$V$3)+1)-INDEX('DOE Stack Loss Data'!$C$3:$V$3,1,MATCH('Baseline Efficiency'!AV8,'DOE Stack Loss Data'!$C$3:$V$3)))*('Baseline Efficiency'!AV8-INDEX('DOE Stack Loss Data'!$C$3:$V$3,1,MATCH('Baseline Efficiency'!AV8,'DOE Stack Loss Data'!$C$3:$V$3)))+(INDEX('DOE Stack Loss Data'!$C$4:$V$43,MATCH('Combustion Reports'!AC$26,'DOE Stack Loss Data'!$B$4:$B$43)+1,MATCH('Baseline Efficiency'!AV8,'DOE Stack Loss Data'!$C$3:$V$3))-INDEX('DOE Stack Loss Data'!$C$4:$V$43,MATCH('Combustion Reports'!AC$26,'DOE Stack Loss Data'!$B$4:$B$43),MATCH('Baseline Efficiency'!AV8,'DOE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Efficiency'!AV8,'DOE Stack Loss Data'!$C$3:$V$3)))</f>
        <v>#N/A</v>
      </c>
      <c r="AW32" s="207" t="e">
        <f>1-(((INDEX('DOE Stack Loss Data'!$C$4:$V$43,MATCH('Combustion Reports'!AD$26,'DOE Stack Loss Data'!$B$4:$B$43)+1,MATCH('Baseline Efficiency'!AW8,'DOE Stack Loss Data'!$C$3:$V$3)+1)-INDEX('DOE Stack Loss Data'!$C$4:$V$43,MATCH('Combustion Reports'!AD$26,'DOE Stack Loss Data'!$B$4:$B$43),MATCH('Baseline Efficiency'!AW8,'DOE Stack Loss Data'!$C$3:$V$3)+1))/10*('Combustion Reports'!AD$26-INDEX('DOE Stack Loss Data'!$B$4:$B$43,MATCH('Combustion Reports'!AD$26,'DOE Stack Loss Data'!$B$4:$B$43),1))+INDEX('DOE Stack Loss Data'!$C$4:$V$43,MATCH('Combustion Reports'!AD$26,'DOE Stack Loss Data'!$B$4:$B$43),MATCH('Baseline Efficiency'!AW8,'DOE Stack Loss Data'!$C$3:$V$3)+1)-((INDEX('DOE Stack Loss Data'!$C$4:$V$43,MATCH('Combustion Reports'!AD$26,'DOE Stack Loss Data'!$B$4:$B$43)+1,MATCH('Baseline Efficiency'!AW8,'DOE Stack Loss Data'!$C$3:$V$3))-INDEX('DOE Stack Loss Data'!$C$4:$V$43,MATCH('Combustion Reports'!AD$26,'DOE Stack Loss Data'!$B$4:$B$43),MATCH('Baseline Efficiency'!AW8,'DOE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Efficiency'!AW8,'DOE Stack Loss Data'!$C$3:$V$3))))/(INDEX('DOE Stack Loss Data'!$C$3:$V$3,1,MATCH('Baseline Efficiency'!AW8,'DOE Stack Loss Data'!$C$3:$V$3)+1)-INDEX('DOE Stack Loss Data'!$C$3:$V$3,1,MATCH('Baseline Efficiency'!AW8,'DOE Stack Loss Data'!$C$3:$V$3)))*('Baseline Efficiency'!AW8-INDEX('DOE Stack Loss Data'!$C$3:$V$3,1,MATCH('Baseline Efficiency'!AW8,'DOE Stack Loss Data'!$C$3:$V$3)))+(INDEX('DOE Stack Loss Data'!$C$4:$V$43,MATCH('Combustion Reports'!AD$26,'DOE Stack Loss Data'!$B$4:$B$43)+1,MATCH('Baseline Efficiency'!AW8,'DOE Stack Loss Data'!$C$3:$V$3))-INDEX('DOE Stack Loss Data'!$C$4:$V$43,MATCH('Combustion Reports'!AD$26,'DOE Stack Loss Data'!$B$4:$B$43),MATCH('Baseline Efficiency'!AW8,'DOE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Efficiency'!AW8,'DOE Stack Loss Data'!$C$3:$V$3)))</f>
        <v>#N/A</v>
      </c>
      <c r="AX32" s="237" t="e">
        <f>1-(((INDEX('DOE Stack Loss Data'!$C$4:$V$43,MATCH('Combustion Reports'!AE$26,'DOE Stack Loss Data'!$B$4:$B$43)+1,MATCH('Baseline Efficiency'!AX8,'DOE Stack Loss Data'!$C$3:$V$3)+1)-INDEX('DOE Stack Loss Data'!$C$4:$V$43,MATCH('Combustion Reports'!AE$26,'DOE Stack Loss Data'!$B$4:$B$43),MATCH('Baseline Efficiency'!AX8,'DOE Stack Loss Data'!$C$3:$V$3)+1))/10*('Combustion Reports'!AE$26-INDEX('DOE Stack Loss Data'!$B$4:$B$43,MATCH('Combustion Reports'!AE$26,'DOE Stack Loss Data'!$B$4:$B$43),1))+INDEX('DOE Stack Loss Data'!$C$4:$V$43,MATCH('Combustion Reports'!AE$26,'DOE Stack Loss Data'!$B$4:$B$43),MATCH('Baseline Efficiency'!AX8,'DOE Stack Loss Data'!$C$3:$V$3)+1)-((INDEX('DOE Stack Loss Data'!$C$4:$V$43,MATCH('Combustion Reports'!AE$26,'DOE Stack Loss Data'!$B$4:$B$43)+1,MATCH('Baseline Efficiency'!AX8,'DOE Stack Loss Data'!$C$3:$V$3))-INDEX('DOE Stack Loss Data'!$C$4:$V$43,MATCH('Combustion Reports'!AE$26,'DOE Stack Loss Data'!$B$4:$B$43),MATCH('Baseline Efficiency'!AX8,'DOE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Efficiency'!AX8,'DOE Stack Loss Data'!$C$3:$V$3))))/(INDEX('DOE Stack Loss Data'!$C$3:$V$3,1,MATCH('Baseline Efficiency'!AX8,'DOE Stack Loss Data'!$C$3:$V$3)+1)-INDEX('DOE Stack Loss Data'!$C$3:$V$3,1,MATCH('Baseline Efficiency'!AX8,'DOE Stack Loss Data'!$C$3:$V$3)))*('Baseline Efficiency'!AX8-INDEX('DOE Stack Loss Data'!$C$3:$V$3,1,MATCH('Baseline Efficiency'!AX8,'DOE Stack Loss Data'!$C$3:$V$3)))+(INDEX('DOE Stack Loss Data'!$C$4:$V$43,MATCH('Combustion Reports'!AE$26,'DOE Stack Loss Data'!$B$4:$B$43)+1,MATCH('Baseline Efficiency'!AX8,'DOE Stack Loss Data'!$C$3:$V$3))-INDEX('DOE Stack Loss Data'!$C$4:$V$43,MATCH('Combustion Reports'!AE$26,'DOE Stack Loss Data'!$B$4:$B$43),MATCH('Baseline Efficiency'!AX8,'DOE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Efficiency'!AX8,'DOE Stack Loss Data'!$C$3:$V$3)))</f>
        <v>#N/A</v>
      </c>
      <c r="AY32" s="201" t="e">
        <f>1-(((INDEX('DOE Stack Loss Data'!$C$4:$V$43,MATCH('Combustion Reports'!AF$26,'DOE Stack Loss Data'!$B$4:$B$43)+1,MATCH('Baseline Efficiency'!AY8,'DOE Stack Loss Data'!$C$3:$V$3)+1)-INDEX('DOE Stack Loss Data'!$C$4:$V$43,MATCH('Combustion Reports'!AF$26,'DOE Stack Loss Data'!$B$4:$B$43),MATCH('Baseline Efficiency'!AY8,'DOE Stack Loss Data'!$C$3:$V$3)+1))/10*('Combustion Reports'!AF$26-INDEX('DOE Stack Loss Data'!$B$4:$B$43,MATCH('Combustion Reports'!AF$26,'DOE Stack Loss Data'!$B$4:$B$43),1))+INDEX('DOE Stack Loss Data'!$C$4:$V$43,MATCH('Combustion Reports'!AF$26,'DOE Stack Loss Data'!$B$4:$B$43),MATCH('Baseline Efficiency'!AY8,'DOE Stack Loss Data'!$C$3:$V$3)+1)-((INDEX('DOE Stack Loss Data'!$C$4:$V$43,MATCH('Combustion Reports'!AF$26,'DOE Stack Loss Data'!$B$4:$B$43)+1,MATCH('Baseline Efficiency'!AY8,'DOE Stack Loss Data'!$C$3:$V$3))-INDEX('DOE Stack Loss Data'!$C$4:$V$43,MATCH('Combustion Reports'!AF$26,'DOE Stack Loss Data'!$B$4:$B$43),MATCH('Baseline Efficiency'!AY8,'DOE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Efficiency'!AY8,'DOE Stack Loss Data'!$C$3:$V$3))))/(INDEX('DOE Stack Loss Data'!$C$3:$V$3,1,MATCH('Baseline Efficiency'!AY8,'DOE Stack Loss Data'!$C$3:$V$3)+1)-INDEX('DOE Stack Loss Data'!$C$3:$V$3,1,MATCH('Baseline Efficiency'!AY8,'DOE Stack Loss Data'!$C$3:$V$3)))*('Baseline Efficiency'!AY8-INDEX('DOE Stack Loss Data'!$C$3:$V$3,1,MATCH('Baseline Efficiency'!AY8,'DOE Stack Loss Data'!$C$3:$V$3)))+(INDEX('DOE Stack Loss Data'!$C$4:$V$43,MATCH('Combustion Reports'!AF$26,'DOE Stack Loss Data'!$B$4:$B$43)+1,MATCH('Baseline Efficiency'!AY8,'DOE Stack Loss Data'!$C$3:$V$3))-INDEX('DOE Stack Loss Data'!$C$4:$V$43,MATCH('Combustion Reports'!AF$26,'DOE Stack Loss Data'!$B$4:$B$43),MATCH('Baseline Efficiency'!AY8,'DOE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Efficiency'!AY8,'DOE Stack Loss Data'!$C$3:$V$3)))</f>
        <v>#N/A</v>
      </c>
      <c r="AZ32" s="237" t="e">
        <f>1-(((INDEX('DOE Stack Loss Data'!$C$4:$V$43,MATCH('Combustion Reports'!AG$26,'DOE Stack Loss Data'!$B$4:$B$43)+1,MATCH('Baseline Efficiency'!AZ8,'DOE Stack Loss Data'!$C$3:$V$3)+1)-INDEX('DOE Stack Loss Data'!$C$4:$V$43,MATCH('Combustion Reports'!AG$26,'DOE Stack Loss Data'!$B$4:$B$43),MATCH('Baseline Efficiency'!AZ8,'DOE Stack Loss Data'!$C$3:$V$3)+1))/10*('Combustion Reports'!AG$26-INDEX('DOE Stack Loss Data'!$B$4:$B$43,MATCH('Combustion Reports'!AG$26,'DOE Stack Loss Data'!$B$4:$B$43),1))+INDEX('DOE Stack Loss Data'!$C$4:$V$43,MATCH('Combustion Reports'!AG$26,'DOE Stack Loss Data'!$B$4:$B$43),MATCH('Baseline Efficiency'!AZ8,'DOE Stack Loss Data'!$C$3:$V$3)+1)-((INDEX('DOE Stack Loss Data'!$C$4:$V$43,MATCH('Combustion Reports'!AG$26,'DOE Stack Loss Data'!$B$4:$B$43)+1,MATCH('Baseline Efficiency'!AZ8,'DOE Stack Loss Data'!$C$3:$V$3))-INDEX('DOE Stack Loss Data'!$C$4:$V$43,MATCH('Combustion Reports'!AG$26,'DOE Stack Loss Data'!$B$4:$B$43),MATCH('Baseline Efficiency'!AZ8,'DOE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Efficiency'!AZ8,'DOE Stack Loss Data'!$C$3:$V$3))))/(INDEX('DOE Stack Loss Data'!$C$3:$V$3,1,MATCH('Baseline Efficiency'!AZ8,'DOE Stack Loss Data'!$C$3:$V$3)+1)-INDEX('DOE Stack Loss Data'!$C$3:$V$3,1,MATCH('Baseline Efficiency'!AZ8,'DOE Stack Loss Data'!$C$3:$V$3)))*('Baseline Efficiency'!AZ8-INDEX('DOE Stack Loss Data'!$C$3:$V$3,1,MATCH('Baseline Efficiency'!AZ8,'DOE Stack Loss Data'!$C$3:$V$3)))+(INDEX('DOE Stack Loss Data'!$C$4:$V$43,MATCH('Combustion Reports'!AG$26,'DOE Stack Loss Data'!$B$4:$B$43)+1,MATCH('Baseline Efficiency'!AZ8,'DOE Stack Loss Data'!$C$3:$V$3))-INDEX('DOE Stack Loss Data'!$C$4:$V$43,MATCH('Combustion Reports'!AG$26,'DOE Stack Loss Data'!$B$4:$B$43),MATCH('Baseline Efficiency'!AZ8,'DOE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Efficiency'!AZ8,'DOE Stack Loss Data'!$C$3:$V$3)))</f>
        <v>#N/A</v>
      </c>
      <c r="BA32" s="201" t="e">
        <f>1-(((INDEX('DOE Stack Loss Data'!$C$4:$V$43,MATCH('Combustion Reports'!AH$26,'DOE Stack Loss Data'!$B$4:$B$43)+1,MATCH('Baseline Efficiency'!BA8,'DOE Stack Loss Data'!$C$3:$V$3)+1)-INDEX('DOE Stack Loss Data'!$C$4:$V$43,MATCH('Combustion Reports'!AH$26,'DOE Stack Loss Data'!$B$4:$B$43),MATCH('Baseline Efficiency'!BA8,'DOE Stack Loss Data'!$C$3:$V$3)+1))/10*('Combustion Reports'!AH$26-INDEX('DOE Stack Loss Data'!$B$4:$B$43,MATCH('Combustion Reports'!AH$26,'DOE Stack Loss Data'!$B$4:$B$43),1))+INDEX('DOE Stack Loss Data'!$C$4:$V$43,MATCH('Combustion Reports'!AH$26,'DOE Stack Loss Data'!$B$4:$B$43),MATCH('Baseline Efficiency'!BA8,'DOE Stack Loss Data'!$C$3:$V$3)+1)-((INDEX('DOE Stack Loss Data'!$C$4:$V$43,MATCH('Combustion Reports'!AH$26,'DOE Stack Loss Data'!$B$4:$B$43)+1,MATCH('Baseline Efficiency'!BA8,'DOE Stack Loss Data'!$C$3:$V$3))-INDEX('DOE Stack Loss Data'!$C$4:$V$43,MATCH('Combustion Reports'!AH$26,'DOE Stack Loss Data'!$B$4:$B$43),MATCH('Baseline Efficiency'!BA8,'DOE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Efficiency'!BA8,'DOE Stack Loss Data'!$C$3:$V$3))))/(INDEX('DOE Stack Loss Data'!$C$3:$V$3,1,MATCH('Baseline Efficiency'!BA8,'DOE Stack Loss Data'!$C$3:$V$3)+1)-INDEX('DOE Stack Loss Data'!$C$3:$V$3,1,MATCH('Baseline Efficiency'!BA8,'DOE Stack Loss Data'!$C$3:$V$3)))*('Baseline Efficiency'!BA8-INDEX('DOE Stack Loss Data'!$C$3:$V$3,1,MATCH('Baseline Efficiency'!BA8,'DOE Stack Loss Data'!$C$3:$V$3)))+(INDEX('DOE Stack Loss Data'!$C$4:$V$43,MATCH('Combustion Reports'!AH$26,'DOE Stack Loss Data'!$B$4:$B$43)+1,MATCH('Baseline Efficiency'!BA8,'DOE Stack Loss Data'!$C$3:$V$3))-INDEX('DOE Stack Loss Data'!$C$4:$V$43,MATCH('Combustion Reports'!AH$26,'DOE Stack Loss Data'!$B$4:$B$43),MATCH('Baseline Efficiency'!BA8,'DOE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Efficiency'!BA8,'DOE Stack Loss Data'!$C$3:$V$3)))</f>
        <v>#N/A</v>
      </c>
      <c r="BB32" s="237" t="e">
        <f>1-(((INDEX('DOE Stack Loss Data'!$C$4:$V$43,MATCH('Combustion Reports'!AI$26,'DOE Stack Loss Data'!$B$4:$B$43)+1,MATCH('Baseline Efficiency'!BB8,'DOE Stack Loss Data'!$C$3:$V$3)+1)-INDEX('DOE Stack Loss Data'!$C$4:$V$43,MATCH('Combustion Reports'!AI$26,'DOE Stack Loss Data'!$B$4:$B$43),MATCH('Baseline Efficiency'!BB8,'DOE Stack Loss Data'!$C$3:$V$3)+1))/10*('Combustion Reports'!AI$26-INDEX('DOE Stack Loss Data'!$B$4:$B$43,MATCH('Combustion Reports'!AI$26,'DOE Stack Loss Data'!$B$4:$B$43),1))+INDEX('DOE Stack Loss Data'!$C$4:$V$43,MATCH('Combustion Reports'!AI$26,'DOE Stack Loss Data'!$B$4:$B$43),MATCH('Baseline Efficiency'!BB8,'DOE Stack Loss Data'!$C$3:$V$3)+1)-((INDEX('DOE Stack Loss Data'!$C$4:$V$43,MATCH('Combustion Reports'!AI$26,'DOE Stack Loss Data'!$B$4:$B$43)+1,MATCH('Baseline Efficiency'!BB8,'DOE Stack Loss Data'!$C$3:$V$3))-INDEX('DOE Stack Loss Data'!$C$4:$V$43,MATCH('Combustion Reports'!AI$26,'DOE Stack Loss Data'!$B$4:$B$43),MATCH('Baseline Efficiency'!BB8,'DOE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Efficiency'!BB8,'DOE Stack Loss Data'!$C$3:$V$3))))/(INDEX('DOE Stack Loss Data'!$C$3:$V$3,1,MATCH('Baseline Efficiency'!BB8,'DOE Stack Loss Data'!$C$3:$V$3)+1)-INDEX('DOE Stack Loss Data'!$C$3:$V$3,1,MATCH('Baseline Efficiency'!BB8,'DOE Stack Loss Data'!$C$3:$V$3)))*('Baseline Efficiency'!BB8-INDEX('DOE Stack Loss Data'!$C$3:$V$3,1,MATCH('Baseline Efficiency'!BB8,'DOE Stack Loss Data'!$C$3:$V$3)))+(INDEX('DOE Stack Loss Data'!$C$4:$V$43,MATCH('Combustion Reports'!AI$26,'DOE Stack Loss Data'!$B$4:$B$43)+1,MATCH('Baseline Efficiency'!BB8,'DOE Stack Loss Data'!$C$3:$V$3))-INDEX('DOE Stack Loss Data'!$C$4:$V$43,MATCH('Combustion Reports'!AI$26,'DOE Stack Loss Data'!$B$4:$B$43),MATCH('Baseline Efficiency'!BB8,'DOE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Efficiency'!BB8,'DOE Stack Loss Data'!$C$3:$V$3)))</f>
        <v>#N/A</v>
      </c>
      <c r="BC32" s="237" t="e">
        <f>1-(((INDEX('DOE Stack Loss Data'!$C$4:$V$43,MATCH('Combustion Reports'!AJ$26,'DOE Stack Loss Data'!$B$4:$B$43)+1,MATCH('Baseline Efficiency'!BC8,'DOE Stack Loss Data'!$C$3:$V$3)+1)-INDEX('DOE Stack Loss Data'!$C$4:$V$43,MATCH('Combustion Reports'!AJ$26,'DOE Stack Loss Data'!$B$4:$B$43),MATCH('Baseline Efficiency'!BC8,'DOE Stack Loss Data'!$C$3:$V$3)+1))/10*('Combustion Reports'!AJ$26-INDEX('DOE Stack Loss Data'!$B$4:$B$43,MATCH('Combustion Reports'!AJ$26,'DOE Stack Loss Data'!$B$4:$B$43),1))+INDEX('DOE Stack Loss Data'!$C$4:$V$43,MATCH('Combustion Reports'!AJ$26,'DOE Stack Loss Data'!$B$4:$B$43),MATCH('Baseline Efficiency'!BC8,'DOE Stack Loss Data'!$C$3:$V$3)+1)-((INDEX('DOE Stack Loss Data'!$C$4:$V$43,MATCH('Combustion Reports'!AJ$26,'DOE Stack Loss Data'!$B$4:$B$43)+1,MATCH('Baseline Efficiency'!BC8,'DOE Stack Loss Data'!$C$3:$V$3))-INDEX('DOE Stack Loss Data'!$C$4:$V$43,MATCH('Combustion Reports'!AJ$26,'DOE Stack Loss Data'!$B$4:$B$43),MATCH('Baseline Efficiency'!BC8,'DOE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Efficiency'!BC8,'DOE Stack Loss Data'!$C$3:$V$3))))/(INDEX('DOE Stack Loss Data'!$C$3:$V$3,1,MATCH('Baseline Efficiency'!BC8,'DOE Stack Loss Data'!$C$3:$V$3)+1)-INDEX('DOE Stack Loss Data'!$C$3:$V$3,1,MATCH('Baseline Efficiency'!BC8,'DOE Stack Loss Data'!$C$3:$V$3)))*('Baseline Efficiency'!BC8-INDEX('DOE Stack Loss Data'!$C$3:$V$3,1,MATCH('Baseline Efficiency'!BC8,'DOE Stack Loss Data'!$C$3:$V$3)))+(INDEX('DOE Stack Loss Data'!$C$4:$V$43,MATCH('Combustion Reports'!AJ$26,'DOE Stack Loss Data'!$B$4:$B$43)+1,MATCH('Baseline Efficiency'!BC8,'DOE Stack Loss Data'!$C$3:$V$3))-INDEX('DOE Stack Loss Data'!$C$4:$V$43,MATCH('Combustion Reports'!AJ$26,'DOE Stack Loss Data'!$B$4:$B$43),MATCH('Baseline Efficiency'!BC8,'DOE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Efficiency'!BC8,'DOE Stack Loss Data'!$C$3:$V$3)))</f>
        <v>#N/A</v>
      </c>
      <c r="BD32" s="209" t="e">
        <f>1-(((INDEX('DOE Stack Loss Data'!$C$4:$V$43,MATCH('Combustion Reports'!AK$26,'DOE Stack Loss Data'!$B$4:$B$43)+1,MATCH('Baseline Efficiency'!BD8,'DOE Stack Loss Data'!$C$3:$V$3)+1)-INDEX('DOE Stack Loss Data'!$C$4:$V$43,MATCH('Combustion Reports'!AK$26,'DOE Stack Loss Data'!$B$4:$B$43),MATCH('Baseline Efficiency'!BD8,'DOE Stack Loss Data'!$C$3:$V$3)+1))/10*('Combustion Reports'!AK$26-INDEX('DOE Stack Loss Data'!$B$4:$B$43,MATCH('Combustion Reports'!AK$26,'DOE Stack Loss Data'!$B$4:$B$43),1))+INDEX('DOE Stack Loss Data'!$C$4:$V$43,MATCH('Combustion Reports'!AK$26,'DOE Stack Loss Data'!$B$4:$B$43),MATCH('Baseline Efficiency'!BD8,'DOE Stack Loss Data'!$C$3:$V$3)+1)-((INDEX('DOE Stack Loss Data'!$C$4:$V$43,MATCH('Combustion Reports'!AK$26,'DOE Stack Loss Data'!$B$4:$B$43)+1,MATCH('Baseline Efficiency'!BD8,'DOE Stack Loss Data'!$C$3:$V$3))-INDEX('DOE Stack Loss Data'!$C$4:$V$43,MATCH('Combustion Reports'!AK$26,'DOE Stack Loss Data'!$B$4:$B$43),MATCH('Baseline Efficiency'!BD8,'DOE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Efficiency'!BD8,'DOE Stack Loss Data'!$C$3:$V$3))))/(INDEX('DOE Stack Loss Data'!$C$3:$V$3,1,MATCH('Baseline Efficiency'!BD8,'DOE Stack Loss Data'!$C$3:$V$3)+1)-INDEX('DOE Stack Loss Data'!$C$3:$V$3,1,MATCH('Baseline Efficiency'!BD8,'DOE Stack Loss Data'!$C$3:$V$3)))*('Baseline Efficiency'!BD8-INDEX('DOE Stack Loss Data'!$C$3:$V$3,1,MATCH('Baseline Efficiency'!BD8,'DOE Stack Loss Data'!$C$3:$V$3)))+(INDEX('DOE Stack Loss Data'!$C$4:$V$43,MATCH('Combustion Reports'!AK$26,'DOE Stack Loss Data'!$B$4:$B$43)+1,MATCH('Baseline Efficiency'!BD8,'DOE Stack Loss Data'!$C$3:$V$3))-INDEX('DOE Stack Loss Data'!$C$4:$V$43,MATCH('Combustion Reports'!AK$26,'DOE Stack Loss Data'!$B$4:$B$43),MATCH('Baseline Efficiency'!BD8,'DOE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Efficiency'!BD8,'DOE Stack Loss Data'!$C$3:$V$3)))</f>
        <v>#N/A</v>
      </c>
    </row>
    <row r="33" spans="2:56">
      <c r="B33" s="236">
        <v>5</v>
      </c>
      <c r="C33" s="545">
        <v>92</v>
      </c>
      <c r="D33" s="202">
        <f t="shared" si="8"/>
        <v>75</v>
      </c>
      <c r="E33" s="237" t="e">
        <f>1-(((INDEX('DOE Stack Loss Data'!$C$4:$V$43,MATCH('Combustion Reports'!AB$8,'DOE Stack Loss Data'!$B$4:$B$43)+1,MATCH('Baseline Efficiency'!E9,'DOE Stack Loss Data'!$C$3:$V$3)+1)-INDEX('DOE Stack Loss Data'!$C$4:$V$43,MATCH('Combustion Reports'!AB$8,'DOE Stack Loss Data'!$B$4:$B$43),MATCH('Baseline Efficiency'!E9,'DOE Stack Loss Data'!$C$3:$V$3)+1))/10*('Combustion Reports'!AB$8-INDEX('DOE Stack Loss Data'!$B$4:$B$43,MATCH('Combustion Reports'!AB$8,'DOE Stack Loss Data'!$B$4:$B$43),1))+INDEX('DOE Stack Loss Data'!$C$4:$V$43,MATCH('Combustion Reports'!AB$8,'DOE Stack Loss Data'!$B$4:$B$43),MATCH('Baseline Efficiency'!E9,'DOE Stack Loss Data'!$C$3:$V$3)+1)-((INDEX('DOE Stack Loss Data'!$C$4:$V$43,MATCH('Combustion Reports'!AB$8,'DOE Stack Loss Data'!$B$4:$B$43)+1,MATCH('Baseline Efficiency'!E9,'DOE Stack Loss Data'!$C$3:$V$3))-INDEX('DOE Stack Loss Data'!$C$4:$V$43,MATCH('Combustion Reports'!AB$8,'DOE Stack Loss Data'!$B$4:$B$43),MATCH('Baseline Efficiency'!E9,'DOE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Efficiency'!E9,'DOE Stack Loss Data'!$C$3:$V$3))))/(INDEX('DOE Stack Loss Data'!$C$3:$V$3,1,MATCH('Baseline Efficiency'!E9,'DOE Stack Loss Data'!$C$3:$V$3)+1)-INDEX('DOE Stack Loss Data'!$C$3:$V$3,1,MATCH('Baseline Efficiency'!E9,'DOE Stack Loss Data'!$C$3:$V$3)))*('Baseline Efficiency'!E9-INDEX('DOE Stack Loss Data'!$C$3:$V$3,1,MATCH('Baseline Efficiency'!E9,'DOE Stack Loss Data'!$C$3:$V$3)))+(INDEX('DOE Stack Loss Data'!$C$4:$V$43,MATCH('Combustion Reports'!AB$8,'DOE Stack Loss Data'!$B$4:$B$43)+1,MATCH('Baseline Efficiency'!E9,'DOE Stack Loss Data'!$C$3:$V$3))-INDEX('DOE Stack Loss Data'!$C$4:$V$43,MATCH('Combustion Reports'!AB$8,'DOE Stack Loss Data'!$B$4:$B$43),MATCH('Baseline Efficiency'!E9,'DOE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Efficiency'!E9,'DOE Stack Loss Data'!$C$3:$V$3)))</f>
        <v>#N/A</v>
      </c>
      <c r="F33" s="237" t="e">
        <f>1-(((INDEX('DOE Stack Loss Data'!$C$4:$V$43,MATCH('Combustion Reports'!AC$8,'DOE Stack Loss Data'!$B$4:$B$43)+1,MATCH('Baseline Efficiency'!F9,'DOE Stack Loss Data'!$C$3:$V$3)+1)-INDEX('DOE Stack Loss Data'!$C$4:$V$43,MATCH('Combustion Reports'!AC$8,'DOE Stack Loss Data'!$B$4:$B$43),MATCH('Baseline Efficiency'!F9,'DOE Stack Loss Data'!$C$3:$V$3)+1))/10*('Combustion Reports'!AC$8-INDEX('DOE Stack Loss Data'!$B$4:$B$43,MATCH('Combustion Reports'!AC$8,'DOE Stack Loss Data'!$B$4:$B$43),1))+INDEX('DOE Stack Loss Data'!$C$4:$V$43,MATCH('Combustion Reports'!AC$8,'DOE Stack Loss Data'!$B$4:$B$43),MATCH('Baseline Efficiency'!F9,'DOE Stack Loss Data'!$C$3:$V$3)+1)-((INDEX('DOE Stack Loss Data'!$C$4:$V$43,MATCH('Combustion Reports'!AC$8,'DOE Stack Loss Data'!$B$4:$B$43)+1,MATCH('Baseline Efficiency'!F9,'DOE Stack Loss Data'!$C$3:$V$3))-INDEX('DOE Stack Loss Data'!$C$4:$V$43,MATCH('Combustion Reports'!AC$8,'DOE Stack Loss Data'!$B$4:$B$43),MATCH('Baseline Efficiency'!F9,'DOE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Efficiency'!F9,'DOE Stack Loss Data'!$C$3:$V$3))))/(INDEX('DOE Stack Loss Data'!$C$3:$V$3,1,MATCH('Baseline Efficiency'!F9,'DOE Stack Loss Data'!$C$3:$V$3)+1)-INDEX('DOE Stack Loss Data'!$C$3:$V$3,1,MATCH('Baseline Efficiency'!F9,'DOE Stack Loss Data'!$C$3:$V$3)))*('Baseline Efficiency'!F9-INDEX('DOE Stack Loss Data'!$C$3:$V$3,1,MATCH('Baseline Efficiency'!F9,'DOE Stack Loss Data'!$C$3:$V$3)))+(INDEX('DOE Stack Loss Data'!$C$4:$V$43,MATCH('Combustion Reports'!AC$8,'DOE Stack Loss Data'!$B$4:$B$43)+1,MATCH('Baseline Efficiency'!F9,'DOE Stack Loss Data'!$C$3:$V$3))-INDEX('DOE Stack Loss Data'!$C$4:$V$43,MATCH('Combustion Reports'!AC$8,'DOE Stack Loss Data'!$B$4:$B$43),MATCH('Baseline Efficiency'!F9,'DOE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Efficiency'!F9,'DOE Stack Loss Data'!$C$3:$V$3)))</f>
        <v>#N/A</v>
      </c>
      <c r="G33" s="207" t="e">
        <f>1-(((INDEX('DOE Stack Loss Data'!$C$4:$V$43,MATCH('Combustion Reports'!AD$8,'DOE Stack Loss Data'!$B$4:$B$43)+1,MATCH('Baseline Efficiency'!G9,'DOE Stack Loss Data'!$C$3:$V$3)+1)-INDEX('DOE Stack Loss Data'!$C$4:$V$43,MATCH('Combustion Reports'!AD$8,'DOE Stack Loss Data'!$B$4:$B$43),MATCH('Baseline Efficiency'!G9,'DOE Stack Loss Data'!$C$3:$V$3)+1))/10*('Combustion Reports'!AD$8-INDEX('DOE Stack Loss Data'!$B$4:$B$43,MATCH('Combustion Reports'!AD$8,'DOE Stack Loss Data'!$B$4:$B$43),1))+INDEX('DOE Stack Loss Data'!$C$4:$V$43,MATCH('Combustion Reports'!AD$8,'DOE Stack Loss Data'!$B$4:$B$43),MATCH('Baseline Efficiency'!G9,'DOE Stack Loss Data'!$C$3:$V$3)+1)-((INDEX('DOE Stack Loss Data'!$C$4:$V$43,MATCH('Combustion Reports'!AD$8,'DOE Stack Loss Data'!$B$4:$B$43)+1,MATCH('Baseline Efficiency'!G9,'DOE Stack Loss Data'!$C$3:$V$3))-INDEX('DOE Stack Loss Data'!$C$4:$V$43,MATCH('Combustion Reports'!AD$8,'DOE Stack Loss Data'!$B$4:$B$43),MATCH('Baseline Efficiency'!G9,'DOE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Efficiency'!G9,'DOE Stack Loss Data'!$C$3:$V$3))))/(INDEX('DOE Stack Loss Data'!$C$3:$V$3,1,MATCH('Baseline Efficiency'!G9,'DOE Stack Loss Data'!$C$3:$V$3)+1)-INDEX('DOE Stack Loss Data'!$C$3:$V$3,1,MATCH('Baseline Efficiency'!G9,'DOE Stack Loss Data'!$C$3:$V$3)))*('Baseline Efficiency'!G9-INDEX('DOE Stack Loss Data'!$C$3:$V$3,1,MATCH('Baseline Efficiency'!G9,'DOE Stack Loss Data'!$C$3:$V$3)))+(INDEX('DOE Stack Loss Data'!$C$4:$V$43,MATCH('Combustion Reports'!AD$8,'DOE Stack Loss Data'!$B$4:$B$43)+1,MATCH('Baseline Efficiency'!G9,'DOE Stack Loss Data'!$C$3:$V$3))-INDEX('DOE Stack Loss Data'!$C$4:$V$43,MATCH('Combustion Reports'!AD$8,'DOE Stack Loss Data'!$B$4:$B$43),MATCH('Baseline Efficiency'!G9,'DOE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Efficiency'!G9,'DOE Stack Loss Data'!$C$3:$V$3)))</f>
        <v>#N/A</v>
      </c>
      <c r="H33" s="237" t="e">
        <f>1-(((INDEX('DOE Stack Loss Data'!$C$4:$V$43,MATCH('Combustion Reports'!AE$8,'DOE Stack Loss Data'!$B$4:$B$43)+1,MATCH('Baseline Efficiency'!H9,'DOE Stack Loss Data'!$C$3:$V$3)+1)-INDEX('DOE Stack Loss Data'!$C$4:$V$43,MATCH('Combustion Reports'!AE$8,'DOE Stack Loss Data'!$B$4:$B$43),MATCH('Baseline Efficiency'!H9,'DOE Stack Loss Data'!$C$3:$V$3)+1))/10*('Combustion Reports'!AE$8-INDEX('DOE Stack Loss Data'!$B$4:$B$43,MATCH('Combustion Reports'!AE$8,'DOE Stack Loss Data'!$B$4:$B$43),1))+INDEX('DOE Stack Loss Data'!$C$4:$V$43,MATCH('Combustion Reports'!AE$8,'DOE Stack Loss Data'!$B$4:$B$43),MATCH('Baseline Efficiency'!H9,'DOE Stack Loss Data'!$C$3:$V$3)+1)-((INDEX('DOE Stack Loss Data'!$C$4:$V$43,MATCH('Combustion Reports'!AE$8,'DOE Stack Loss Data'!$B$4:$B$43)+1,MATCH('Baseline Efficiency'!H9,'DOE Stack Loss Data'!$C$3:$V$3))-INDEX('DOE Stack Loss Data'!$C$4:$V$43,MATCH('Combustion Reports'!AE$8,'DOE Stack Loss Data'!$B$4:$B$43),MATCH('Baseline Efficiency'!H9,'DOE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Efficiency'!H9,'DOE Stack Loss Data'!$C$3:$V$3))))/(INDEX('DOE Stack Loss Data'!$C$3:$V$3,1,MATCH('Baseline Efficiency'!H9,'DOE Stack Loss Data'!$C$3:$V$3)+1)-INDEX('DOE Stack Loss Data'!$C$3:$V$3,1,MATCH('Baseline Efficiency'!H9,'DOE Stack Loss Data'!$C$3:$V$3)))*('Baseline Efficiency'!H9-INDEX('DOE Stack Loss Data'!$C$3:$V$3,1,MATCH('Baseline Efficiency'!H9,'DOE Stack Loss Data'!$C$3:$V$3)))+(INDEX('DOE Stack Loss Data'!$C$4:$V$43,MATCH('Combustion Reports'!AE$8,'DOE Stack Loss Data'!$B$4:$B$43)+1,MATCH('Baseline Efficiency'!H9,'DOE Stack Loss Data'!$C$3:$V$3))-INDEX('DOE Stack Loss Data'!$C$4:$V$43,MATCH('Combustion Reports'!AE$8,'DOE Stack Loss Data'!$B$4:$B$43),MATCH('Baseline Efficiency'!H9,'DOE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Efficiency'!H9,'DOE Stack Loss Data'!$C$3:$V$3)))</f>
        <v>#N/A</v>
      </c>
      <c r="I33" s="201" t="e">
        <f>1-(((INDEX('DOE Stack Loss Data'!$C$4:$V$43,MATCH('Combustion Reports'!AF$8,'DOE Stack Loss Data'!$B$4:$B$43)+1,MATCH('Baseline Efficiency'!I9,'DOE Stack Loss Data'!$C$3:$V$3)+1)-INDEX('DOE Stack Loss Data'!$C$4:$V$43,MATCH('Combustion Reports'!AF$8,'DOE Stack Loss Data'!$B$4:$B$43),MATCH('Baseline Efficiency'!I9,'DOE Stack Loss Data'!$C$3:$V$3)+1))/10*('Combustion Reports'!AF$8-INDEX('DOE Stack Loss Data'!$B$4:$B$43,MATCH('Combustion Reports'!AF$8,'DOE Stack Loss Data'!$B$4:$B$43),1))+INDEX('DOE Stack Loss Data'!$C$4:$V$43,MATCH('Combustion Reports'!AF$8,'DOE Stack Loss Data'!$B$4:$B$43),MATCH('Baseline Efficiency'!I9,'DOE Stack Loss Data'!$C$3:$V$3)+1)-((INDEX('DOE Stack Loss Data'!$C$4:$V$43,MATCH('Combustion Reports'!AF$8,'DOE Stack Loss Data'!$B$4:$B$43)+1,MATCH('Baseline Efficiency'!I9,'DOE Stack Loss Data'!$C$3:$V$3))-INDEX('DOE Stack Loss Data'!$C$4:$V$43,MATCH('Combustion Reports'!AF$8,'DOE Stack Loss Data'!$B$4:$B$43),MATCH('Baseline Efficiency'!I9,'DOE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Efficiency'!I9,'DOE Stack Loss Data'!$C$3:$V$3))))/(INDEX('DOE Stack Loss Data'!$C$3:$V$3,1,MATCH('Baseline Efficiency'!I9,'DOE Stack Loss Data'!$C$3:$V$3)+1)-INDEX('DOE Stack Loss Data'!$C$3:$V$3,1,MATCH('Baseline Efficiency'!I9,'DOE Stack Loss Data'!$C$3:$V$3)))*('Baseline Efficiency'!I9-INDEX('DOE Stack Loss Data'!$C$3:$V$3,1,MATCH('Baseline Efficiency'!I9,'DOE Stack Loss Data'!$C$3:$V$3)))+(INDEX('DOE Stack Loss Data'!$C$4:$V$43,MATCH('Combustion Reports'!AF$8,'DOE Stack Loss Data'!$B$4:$B$43)+1,MATCH('Baseline Efficiency'!I9,'DOE Stack Loss Data'!$C$3:$V$3))-INDEX('DOE Stack Loss Data'!$C$4:$V$43,MATCH('Combustion Reports'!AF$8,'DOE Stack Loss Data'!$B$4:$B$43),MATCH('Baseline Efficiency'!I9,'DOE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Efficiency'!I9,'DOE Stack Loss Data'!$C$3:$V$3)))</f>
        <v>#N/A</v>
      </c>
      <c r="J33" s="237" t="e">
        <f>1-(((INDEX('DOE Stack Loss Data'!$C$4:$V$43,MATCH('Combustion Reports'!AG$8,'DOE Stack Loss Data'!$B$4:$B$43)+1,MATCH('Baseline Efficiency'!J9,'DOE Stack Loss Data'!$C$3:$V$3)+1)-INDEX('DOE Stack Loss Data'!$C$4:$V$43,MATCH('Combustion Reports'!AG$8,'DOE Stack Loss Data'!$B$4:$B$43),MATCH('Baseline Efficiency'!J9,'DOE Stack Loss Data'!$C$3:$V$3)+1))/10*('Combustion Reports'!AG$8-INDEX('DOE Stack Loss Data'!$B$4:$B$43,MATCH('Combustion Reports'!AG$8,'DOE Stack Loss Data'!$B$4:$B$43),1))+INDEX('DOE Stack Loss Data'!$C$4:$V$43,MATCH('Combustion Reports'!AG$8,'DOE Stack Loss Data'!$B$4:$B$43),MATCH('Baseline Efficiency'!J9,'DOE Stack Loss Data'!$C$3:$V$3)+1)-((INDEX('DOE Stack Loss Data'!$C$4:$V$43,MATCH('Combustion Reports'!AG$8,'DOE Stack Loss Data'!$B$4:$B$43)+1,MATCH('Baseline Efficiency'!J9,'DOE Stack Loss Data'!$C$3:$V$3))-INDEX('DOE Stack Loss Data'!$C$4:$V$43,MATCH('Combustion Reports'!AG$8,'DOE Stack Loss Data'!$B$4:$B$43),MATCH('Baseline Efficiency'!J9,'DOE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Efficiency'!J9,'DOE Stack Loss Data'!$C$3:$V$3))))/(INDEX('DOE Stack Loss Data'!$C$3:$V$3,1,MATCH('Baseline Efficiency'!J9,'DOE Stack Loss Data'!$C$3:$V$3)+1)-INDEX('DOE Stack Loss Data'!$C$3:$V$3,1,MATCH('Baseline Efficiency'!J9,'DOE Stack Loss Data'!$C$3:$V$3)))*('Baseline Efficiency'!J9-INDEX('DOE Stack Loss Data'!$C$3:$V$3,1,MATCH('Baseline Efficiency'!J9,'DOE Stack Loss Data'!$C$3:$V$3)))+(INDEX('DOE Stack Loss Data'!$C$4:$V$43,MATCH('Combustion Reports'!AG$8,'DOE Stack Loss Data'!$B$4:$B$43)+1,MATCH('Baseline Efficiency'!J9,'DOE Stack Loss Data'!$C$3:$V$3))-INDEX('DOE Stack Loss Data'!$C$4:$V$43,MATCH('Combustion Reports'!AG$8,'DOE Stack Loss Data'!$B$4:$B$43),MATCH('Baseline Efficiency'!J9,'DOE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Efficiency'!J9,'DOE Stack Loss Data'!$C$3:$V$3)))</f>
        <v>#N/A</v>
      </c>
      <c r="K33" s="201" t="e">
        <f>1-(((INDEX('DOE Stack Loss Data'!$C$4:$V$43,MATCH('Combustion Reports'!AH$8,'DOE Stack Loss Data'!$B$4:$B$43)+1,MATCH('Baseline Efficiency'!K9,'DOE Stack Loss Data'!$C$3:$V$3)+1)-INDEX('DOE Stack Loss Data'!$C$4:$V$43,MATCH('Combustion Reports'!AH$8,'DOE Stack Loss Data'!$B$4:$B$43),MATCH('Baseline Efficiency'!K9,'DOE Stack Loss Data'!$C$3:$V$3)+1))/10*('Combustion Reports'!AH$8-INDEX('DOE Stack Loss Data'!$B$4:$B$43,MATCH('Combustion Reports'!AH$8,'DOE Stack Loss Data'!$B$4:$B$43),1))+INDEX('DOE Stack Loss Data'!$C$4:$V$43,MATCH('Combustion Reports'!AH$8,'DOE Stack Loss Data'!$B$4:$B$43),MATCH('Baseline Efficiency'!K9,'DOE Stack Loss Data'!$C$3:$V$3)+1)-((INDEX('DOE Stack Loss Data'!$C$4:$V$43,MATCH('Combustion Reports'!AH$8,'DOE Stack Loss Data'!$B$4:$B$43)+1,MATCH('Baseline Efficiency'!K9,'DOE Stack Loss Data'!$C$3:$V$3))-INDEX('DOE Stack Loss Data'!$C$4:$V$43,MATCH('Combustion Reports'!AH$8,'DOE Stack Loss Data'!$B$4:$B$43),MATCH('Baseline Efficiency'!K9,'DOE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Efficiency'!K9,'DOE Stack Loss Data'!$C$3:$V$3))))/(INDEX('DOE Stack Loss Data'!$C$3:$V$3,1,MATCH('Baseline Efficiency'!K9,'DOE Stack Loss Data'!$C$3:$V$3)+1)-INDEX('DOE Stack Loss Data'!$C$3:$V$3,1,MATCH('Baseline Efficiency'!K9,'DOE Stack Loss Data'!$C$3:$V$3)))*('Baseline Efficiency'!K9-INDEX('DOE Stack Loss Data'!$C$3:$V$3,1,MATCH('Baseline Efficiency'!K9,'DOE Stack Loss Data'!$C$3:$V$3)))+(INDEX('DOE Stack Loss Data'!$C$4:$V$43,MATCH('Combustion Reports'!AH$8,'DOE Stack Loss Data'!$B$4:$B$43)+1,MATCH('Baseline Efficiency'!K9,'DOE Stack Loss Data'!$C$3:$V$3))-INDEX('DOE Stack Loss Data'!$C$4:$V$43,MATCH('Combustion Reports'!AH$8,'DOE Stack Loss Data'!$B$4:$B$43),MATCH('Baseline Efficiency'!K9,'DOE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Efficiency'!K9,'DOE Stack Loss Data'!$C$3:$V$3)))</f>
        <v>#N/A</v>
      </c>
      <c r="L33" s="237" t="e">
        <f>1-(((INDEX('DOE Stack Loss Data'!$C$4:$V$43,MATCH('Combustion Reports'!AI$8,'DOE Stack Loss Data'!$B$4:$B$43)+1,MATCH('Baseline Efficiency'!L9,'DOE Stack Loss Data'!$C$3:$V$3)+1)-INDEX('DOE Stack Loss Data'!$C$4:$V$43,MATCH('Combustion Reports'!AI$8,'DOE Stack Loss Data'!$B$4:$B$43),MATCH('Baseline Efficiency'!L9,'DOE Stack Loss Data'!$C$3:$V$3)+1))/10*('Combustion Reports'!AI$8-INDEX('DOE Stack Loss Data'!$B$4:$B$43,MATCH('Combustion Reports'!AI$8,'DOE Stack Loss Data'!$B$4:$B$43),1))+INDEX('DOE Stack Loss Data'!$C$4:$V$43,MATCH('Combustion Reports'!AI$8,'DOE Stack Loss Data'!$B$4:$B$43),MATCH('Baseline Efficiency'!L9,'DOE Stack Loss Data'!$C$3:$V$3)+1)-((INDEX('DOE Stack Loss Data'!$C$4:$V$43,MATCH('Combustion Reports'!AI$8,'DOE Stack Loss Data'!$B$4:$B$43)+1,MATCH('Baseline Efficiency'!L9,'DOE Stack Loss Data'!$C$3:$V$3))-INDEX('DOE Stack Loss Data'!$C$4:$V$43,MATCH('Combustion Reports'!AI$8,'DOE Stack Loss Data'!$B$4:$B$43),MATCH('Baseline Efficiency'!L9,'DOE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Efficiency'!L9,'DOE Stack Loss Data'!$C$3:$V$3))))/(INDEX('DOE Stack Loss Data'!$C$3:$V$3,1,MATCH('Baseline Efficiency'!L9,'DOE Stack Loss Data'!$C$3:$V$3)+1)-INDEX('DOE Stack Loss Data'!$C$3:$V$3,1,MATCH('Baseline Efficiency'!L9,'DOE Stack Loss Data'!$C$3:$V$3)))*('Baseline Efficiency'!L9-INDEX('DOE Stack Loss Data'!$C$3:$V$3,1,MATCH('Baseline Efficiency'!L9,'DOE Stack Loss Data'!$C$3:$V$3)))+(INDEX('DOE Stack Loss Data'!$C$4:$V$43,MATCH('Combustion Reports'!AI$8,'DOE Stack Loss Data'!$B$4:$B$43)+1,MATCH('Baseline Efficiency'!L9,'DOE Stack Loss Data'!$C$3:$V$3))-INDEX('DOE Stack Loss Data'!$C$4:$V$43,MATCH('Combustion Reports'!AI$8,'DOE Stack Loss Data'!$B$4:$B$43),MATCH('Baseline Efficiency'!L9,'DOE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Efficiency'!L9,'DOE Stack Loss Data'!$C$3:$V$3)))</f>
        <v>#N/A</v>
      </c>
      <c r="M33" s="237" t="e">
        <f>1-(((INDEX('DOE Stack Loss Data'!$C$4:$V$43,MATCH('Combustion Reports'!AJ$8,'DOE Stack Loss Data'!$B$4:$B$43)+1,MATCH('Baseline Efficiency'!M9,'DOE Stack Loss Data'!$C$3:$V$3)+1)-INDEX('DOE Stack Loss Data'!$C$4:$V$43,MATCH('Combustion Reports'!AJ$8,'DOE Stack Loss Data'!$B$4:$B$43),MATCH('Baseline Efficiency'!M9,'DOE Stack Loss Data'!$C$3:$V$3)+1))/10*('Combustion Reports'!AJ$8-INDEX('DOE Stack Loss Data'!$B$4:$B$43,MATCH('Combustion Reports'!AJ$8,'DOE Stack Loss Data'!$B$4:$B$43),1))+INDEX('DOE Stack Loss Data'!$C$4:$V$43,MATCH('Combustion Reports'!AJ$8,'DOE Stack Loss Data'!$B$4:$B$43),MATCH('Baseline Efficiency'!M9,'DOE Stack Loss Data'!$C$3:$V$3)+1)-((INDEX('DOE Stack Loss Data'!$C$4:$V$43,MATCH('Combustion Reports'!AJ$8,'DOE Stack Loss Data'!$B$4:$B$43)+1,MATCH('Baseline Efficiency'!M9,'DOE Stack Loss Data'!$C$3:$V$3))-INDEX('DOE Stack Loss Data'!$C$4:$V$43,MATCH('Combustion Reports'!AJ$8,'DOE Stack Loss Data'!$B$4:$B$43),MATCH('Baseline Efficiency'!M9,'DOE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Efficiency'!M9,'DOE Stack Loss Data'!$C$3:$V$3))))/(INDEX('DOE Stack Loss Data'!$C$3:$V$3,1,MATCH('Baseline Efficiency'!M9,'DOE Stack Loss Data'!$C$3:$V$3)+1)-INDEX('DOE Stack Loss Data'!$C$3:$V$3,1,MATCH('Baseline Efficiency'!M9,'DOE Stack Loss Data'!$C$3:$V$3)))*('Baseline Efficiency'!M9-INDEX('DOE Stack Loss Data'!$C$3:$V$3,1,MATCH('Baseline Efficiency'!M9,'DOE Stack Loss Data'!$C$3:$V$3)))+(INDEX('DOE Stack Loss Data'!$C$4:$V$43,MATCH('Combustion Reports'!AJ$8,'DOE Stack Loss Data'!$B$4:$B$43)+1,MATCH('Baseline Efficiency'!M9,'DOE Stack Loss Data'!$C$3:$V$3))-INDEX('DOE Stack Loss Data'!$C$4:$V$43,MATCH('Combustion Reports'!AJ$8,'DOE Stack Loss Data'!$B$4:$B$43),MATCH('Baseline Efficiency'!M9,'DOE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Efficiency'!M9,'DOE Stack Loss Data'!$C$3:$V$3)))</f>
        <v>#N/A</v>
      </c>
      <c r="N33" s="209" t="e">
        <f>1-(((INDEX('DOE Stack Loss Data'!$C$4:$V$43,MATCH('Combustion Reports'!AK$8,'DOE Stack Loss Data'!$B$4:$B$43)+1,MATCH('Baseline Efficiency'!N9,'DOE Stack Loss Data'!$C$3:$V$3)+1)-INDEX('DOE Stack Loss Data'!$C$4:$V$43,MATCH('Combustion Reports'!AK$8,'DOE Stack Loss Data'!$B$4:$B$43),MATCH('Baseline Efficiency'!N9,'DOE Stack Loss Data'!$C$3:$V$3)+1))/10*('Combustion Reports'!AK$8-INDEX('DOE Stack Loss Data'!$B$4:$B$43,MATCH('Combustion Reports'!AK$8,'DOE Stack Loss Data'!$B$4:$B$43),1))+INDEX('DOE Stack Loss Data'!$C$4:$V$43,MATCH('Combustion Reports'!AK$8,'DOE Stack Loss Data'!$B$4:$B$43),MATCH('Baseline Efficiency'!N9,'DOE Stack Loss Data'!$C$3:$V$3)+1)-((INDEX('DOE Stack Loss Data'!$C$4:$V$43,MATCH('Combustion Reports'!AK$8,'DOE Stack Loss Data'!$B$4:$B$43)+1,MATCH('Baseline Efficiency'!N9,'DOE Stack Loss Data'!$C$3:$V$3))-INDEX('DOE Stack Loss Data'!$C$4:$V$43,MATCH('Combustion Reports'!AK$8,'DOE Stack Loss Data'!$B$4:$B$43),MATCH('Baseline Efficiency'!N9,'DOE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Efficiency'!N9,'DOE Stack Loss Data'!$C$3:$V$3))))/(INDEX('DOE Stack Loss Data'!$C$3:$V$3,1,MATCH('Baseline Efficiency'!N9,'DOE Stack Loss Data'!$C$3:$V$3)+1)-INDEX('DOE Stack Loss Data'!$C$3:$V$3,1,MATCH('Baseline Efficiency'!N9,'DOE Stack Loss Data'!$C$3:$V$3)))*('Baseline Efficiency'!N9-INDEX('DOE Stack Loss Data'!$C$3:$V$3,1,MATCH('Baseline Efficiency'!N9,'DOE Stack Loss Data'!$C$3:$V$3)))+(INDEX('DOE Stack Loss Data'!$C$4:$V$43,MATCH('Combustion Reports'!AK$8,'DOE Stack Loss Data'!$B$4:$B$43)+1,MATCH('Baseline Efficiency'!N9,'DOE Stack Loss Data'!$C$3:$V$3))-INDEX('DOE Stack Loss Data'!$C$4:$V$43,MATCH('Combustion Reports'!AK$8,'DOE Stack Loss Data'!$B$4:$B$43),MATCH('Baseline Efficiency'!N9,'DOE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Efficiency'!N9,'DOE Stack Loss Data'!$C$3:$V$3)))</f>
        <v>#N/A</v>
      </c>
      <c r="P33" s="236">
        <v>5</v>
      </c>
      <c r="Q33" s="545">
        <v>92</v>
      </c>
      <c r="R33" s="202">
        <f t="shared" si="9"/>
        <v>75</v>
      </c>
      <c r="S33" s="237" t="e">
        <f>1-(((INDEX('DOE Stack Loss Data'!$C$4:$V$43,MATCH('Combustion Reports'!$AB$14,'DOE Stack Loss Data'!$B$4:$B$43)+1,MATCH('Baseline Efficiency'!S9,'DOE Stack Loss Data'!$C$3:$V$3)+1)-INDEX('DOE Stack Loss Data'!$C$4:$V$43,MATCH('Combustion Reports'!$AB$14,'DOE Stack Loss Data'!$B$4:$B$43),MATCH('Baseline Efficiency'!S9,'DOE Stack Loss Data'!$C$3:$V$3)+1))/10*('Combustion Reports'!$AB$14-INDEX('DOE Stack Loss Data'!$B$4:$B$43,MATCH('Combustion Reports'!$AB$14,'DOE Stack Loss Data'!$B$4:$B$43),1))+INDEX('DOE Stack Loss Data'!$C$4:$V$43,MATCH('Combustion Reports'!$AB$14,'DOE Stack Loss Data'!$B$4:$B$43),MATCH('Baseline Efficiency'!S9,'DOE Stack Loss Data'!$C$3:$V$3)+1)-((INDEX('DOE Stack Loss Data'!$C$4:$V$43,MATCH('Combustion Reports'!$AB$14,'DOE Stack Loss Data'!$B$4:$B$43)+1,MATCH('Baseline Efficiency'!S9,'DOE Stack Loss Data'!$C$3:$V$3))-INDEX('DOE Stack Loss Data'!$C$4:$V$43,MATCH('Combustion Reports'!$AB$14,'DOE Stack Loss Data'!$B$4:$B$43),MATCH('Baseline Efficiency'!S9,'DOE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Efficiency'!S9,'DOE Stack Loss Data'!$C$3:$V$3))))/(INDEX('DOE Stack Loss Data'!$C$3:$V$3,1,MATCH('Baseline Efficiency'!S9,'DOE Stack Loss Data'!$C$3:$V$3)+1)-INDEX('DOE Stack Loss Data'!$C$3:$V$3,1,MATCH('Baseline Efficiency'!S9,'DOE Stack Loss Data'!$C$3:$V$3)))*('Baseline Efficiency'!S9-INDEX('DOE Stack Loss Data'!$C$3:$V$3,1,MATCH('Baseline Efficiency'!S9,'DOE Stack Loss Data'!$C$3:$V$3)))+(INDEX('DOE Stack Loss Data'!$C$4:$V$43,MATCH('Combustion Reports'!$AB$14,'DOE Stack Loss Data'!$B$4:$B$43)+1,MATCH('Baseline Efficiency'!S9,'DOE Stack Loss Data'!$C$3:$V$3))-INDEX('DOE Stack Loss Data'!$C$4:$V$43,MATCH('Combustion Reports'!$AB$14,'DOE Stack Loss Data'!$B$4:$B$43),MATCH('Baseline Efficiency'!S9,'DOE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Efficiency'!S9,'DOE Stack Loss Data'!$C$3:$V$3)))</f>
        <v>#N/A</v>
      </c>
      <c r="T33" s="237" t="e">
        <f>1-(((INDEX('DOE Stack Loss Data'!$C$4:$V$43,MATCH('Combustion Reports'!AC$14,'DOE Stack Loss Data'!$B$4:$B$43)+1,MATCH('Baseline Efficiency'!T9,'DOE Stack Loss Data'!$C$3:$V$3)+1)-INDEX('DOE Stack Loss Data'!$C$4:$V$43,MATCH('Combustion Reports'!AC$14,'DOE Stack Loss Data'!$B$4:$B$43),MATCH('Baseline Efficiency'!T9,'DOE Stack Loss Data'!$C$3:$V$3)+1))/10*('Combustion Reports'!AC$14-INDEX('DOE Stack Loss Data'!$B$4:$B$43,MATCH('Combustion Reports'!AC$14,'DOE Stack Loss Data'!$B$4:$B$43),1))+INDEX('DOE Stack Loss Data'!$C$4:$V$43,MATCH('Combustion Reports'!AC$14,'DOE Stack Loss Data'!$B$4:$B$43),MATCH('Baseline Efficiency'!T9,'DOE Stack Loss Data'!$C$3:$V$3)+1)-((INDEX('DOE Stack Loss Data'!$C$4:$V$43,MATCH('Combustion Reports'!AC$14,'DOE Stack Loss Data'!$B$4:$B$43)+1,MATCH('Baseline Efficiency'!T9,'DOE Stack Loss Data'!$C$3:$V$3))-INDEX('DOE Stack Loss Data'!$C$4:$V$43,MATCH('Combustion Reports'!AC$14,'DOE Stack Loss Data'!$B$4:$B$43),MATCH('Baseline Efficiency'!T9,'DOE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Efficiency'!T9,'DOE Stack Loss Data'!$C$3:$V$3))))/(INDEX('DOE Stack Loss Data'!$C$3:$V$3,1,MATCH('Baseline Efficiency'!T9,'DOE Stack Loss Data'!$C$3:$V$3)+1)-INDEX('DOE Stack Loss Data'!$C$3:$V$3,1,MATCH('Baseline Efficiency'!T9,'DOE Stack Loss Data'!$C$3:$V$3)))*('Baseline Efficiency'!T9-INDEX('DOE Stack Loss Data'!$C$3:$V$3,1,MATCH('Baseline Efficiency'!T9,'DOE Stack Loss Data'!$C$3:$V$3)))+(INDEX('DOE Stack Loss Data'!$C$4:$V$43,MATCH('Combustion Reports'!AC$14,'DOE Stack Loss Data'!$B$4:$B$43)+1,MATCH('Baseline Efficiency'!T9,'DOE Stack Loss Data'!$C$3:$V$3))-INDEX('DOE Stack Loss Data'!$C$4:$V$43,MATCH('Combustion Reports'!AC$14,'DOE Stack Loss Data'!$B$4:$B$43),MATCH('Baseline Efficiency'!T9,'DOE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Efficiency'!T9,'DOE Stack Loss Data'!$C$3:$V$3)))</f>
        <v>#N/A</v>
      </c>
      <c r="U33" s="207" t="e">
        <f>1-(((INDEX('DOE Stack Loss Data'!$C$4:$V$43,MATCH('Combustion Reports'!AD$14,'DOE Stack Loss Data'!$B$4:$B$43)+1,MATCH('Baseline Efficiency'!U9,'DOE Stack Loss Data'!$C$3:$V$3)+1)-INDEX('DOE Stack Loss Data'!$C$4:$V$43,MATCH('Combustion Reports'!AD$14,'DOE Stack Loss Data'!$B$4:$B$43),MATCH('Baseline Efficiency'!U9,'DOE Stack Loss Data'!$C$3:$V$3)+1))/10*('Combustion Reports'!AD$14-INDEX('DOE Stack Loss Data'!$B$4:$B$43,MATCH('Combustion Reports'!AD$14,'DOE Stack Loss Data'!$B$4:$B$43),1))+INDEX('DOE Stack Loss Data'!$C$4:$V$43,MATCH('Combustion Reports'!AD$14,'DOE Stack Loss Data'!$B$4:$B$43),MATCH('Baseline Efficiency'!U9,'DOE Stack Loss Data'!$C$3:$V$3)+1)-((INDEX('DOE Stack Loss Data'!$C$4:$V$43,MATCH('Combustion Reports'!AD$14,'DOE Stack Loss Data'!$B$4:$B$43)+1,MATCH('Baseline Efficiency'!U9,'DOE Stack Loss Data'!$C$3:$V$3))-INDEX('DOE Stack Loss Data'!$C$4:$V$43,MATCH('Combustion Reports'!AD$14,'DOE Stack Loss Data'!$B$4:$B$43),MATCH('Baseline Efficiency'!U9,'DOE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Efficiency'!U9,'DOE Stack Loss Data'!$C$3:$V$3))))/(INDEX('DOE Stack Loss Data'!$C$3:$V$3,1,MATCH('Baseline Efficiency'!U9,'DOE Stack Loss Data'!$C$3:$V$3)+1)-INDEX('DOE Stack Loss Data'!$C$3:$V$3,1,MATCH('Baseline Efficiency'!U9,'DOE Stack Loss Data'!$C$3:$V$3)))*('Baseline Efficiency'!U9-INDEX('DOE Stack Loss Data'!$C$3:$V$3,1,MATCH('Baseline Efficiency'!U9,'DOE Stack Loss Data'!$C$3:$V$3)))+(INDEX('DOE Stack Loss Data'!$C$4:$V$43,MATCH('Combustion Reports'!AD$14,'DOE Stack Loss Data'!$B$4:$B$43)+1,MATCH('Baseline Efficiency'!U9,'DOE Stack Loss Data'!$C$3:$V$3))-INDEX('DOE Stack Loss Data'!$C$4:$V$43,MATCH('Combustion Reports'!AD$14,'DOE Stack Loss Data'!$B$4:$B$43),MATCH('Baseline Efficiency'!U9,'DOE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Efficiency'!U9,'DOE Stack Loss Data'!$C$3:$V$3)))</f>
        <v>#N/A</v>
      </c>
      <c r="V33" s="237" t="e">
        <f>1-(((INDEX('DOE Stack Loss Data'!$C$4:$V$43,MATCH('Combustion Reports'!AE$14,'DOE Stack Loss Data'!$B$4:$B$43)+1,MATCH('Baseline Efficiency'!V9,'DOE Stack Loss Data'!$C$3:$V$3)+1)-INDEX('DOE Stack Loss Data'!$C$4:$V$43,MATCH('Combustion Reports'!AE$14,'DOE Stack Loss Data'!$B$4:$B$43),MATCH('Baseline Efficiency'!V9,'DOE Stack Loss Data'!$C$3:$V$3)+1))/10*('Combustion Reports'!AE$14-INDEX('DOE Stack Loss Data'!$B$4:$B$43,MATCH('Combustion Reports'!AE$14,'DOE Stack Loss Data'!$B$4:$B$43),1))+INDEX('DOE Stack Loss Data'!$C$4:$V$43,MATCH('Combustion Reports'!AE$14,'DOE Stack Loss Data'!$B$4:$B$43),MATCH('Baseline Efficiency'!V9,'DOE Stack Loss Data'!$C$3:$V$3)+1)-((INDEX('DOE Stack Loss Data'!$C$4:$V$43,MATCH('Combustion Reports'!AE$14,'DOE Stack Loss Data'!$B$4:$B$43)+1,MATCH('Baseline Efficiency'!V9,'DOE Stack Loss Data'!$C$3:$V$3))-INDEX('DOE Stack Loss Data'!$C$4:$V$43,MATCH('Combustion Reports'!AE$14,'DOE Stack Loss Data'!$B$4:$B$43),MATCH('Baseline Efficiency'!V9,'DOE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Efficiency'!V9,'DOE Stack Loss Data'!$C$3:$V$3))))/(INDEX('DOE Stack Loss Data'!$C$3:$V$3,1,MATCH('Baseline Efficiency'!V9,'DOE Stack Loss Data'!$C$3:$V$3)+1)-INDEX('DOE Stack Loss Data'!$C$3:$V$3,1,MATCH('Baseline Efficiency'!V9,'DOE Stack Loss Data'!$C$3:$V$3)))*('Baseline Efficiency'!V9-INDEX('DOE Stack Loss Data'!$C$3:$V$3,1,MATCH('Baseline Efficiency'!V9,'DOE Stack Loss Data'!$C$3:$V$3)))+(INDEX('DOE Stack Loss Data'!$C$4:$V$43,MATCH('Combustion Reports'!AE$14,'DOE Stack Loss Data'!$B$4:$B$43)+1,MATCH('Baseline Efficiency'!V9,'DOE Stack Loss Data'!$C$3:$V$3))-INDEX('DOE Stack Loss Data'!$C$4:$V$43,MATCH('Combustion Reports'!AE$14,'DOE Stack Loss Data'!$B$4:$B$43),MATCH('Baseline Efficiency'!V9,'DOE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Efficiency'!V9,'DOE Stack Loss Data'!$C$3:$V$3)))</f>
        <v>#N/A</v>
      </c>
      <c r="W33" s="201" t="e">
        <f>1-(((INDEX('DOE Stack Loss Data'!$C$4:$V$43,MATCH('Combustion Reports'!AF$14,'DOE Stack Loss Data'!$B$4:$B$43)+1,MATCH('Baseline Efficiency'!W9,'DOE Stack Loss Data'!$C$3:$V$3)+1)-INDEX('DOE Stack Loss Data'!$C$4:$V$43,MATCH('Combustion Reports'!AF$14,'DOE Stack Loss Data'!$B$4:$B$43),MATCH('Baseline Efficiency'!W9,'DOE Stack Loss Data'!$C$3:$V$3)+1))/10*('Combustion Reports'!AF$14-INDEX('DOE Stack Loss Data'!$B$4:$B$43,MATCH('Combustion Reports'!AF$14,'DOE Stack Loss Data'!$B$4:$B$43),1))+INDEX('DOE Stack Loss Data'!$C$4:$V$43,MATCH('Combustion Reports'!AF$14,'DOE Stack Loss Data'!$B$4:$B$43),MATCH('Baseline Efficiency'!W9,'DOE Stack Loss Data'!$C$3:$V$3)+1)-((INDEX('DOE Stack Loss Data'!$C$4:$V$43,MATCH('Combustion Reports'!AF$14,'DOE Stack Loss Data'!$B$4:$B$43)+1,MATCH('Baseline Efficiency'!W9,'DOE Stack Loss Data'!$C$3:$V$3))-INDEX('DOE Stack Loss Data'!$C$4:$V$43,MATCH('Combustion Reports'!AF$14,'DOE Stack Loss Data'!$B$4:$B$43),MATCH('Baseline Efficiency'!W9,'DOE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Efficiency'!W9,'DOE Stack Loss Data'!$C$3:$V$3))))/(INDEX('DOE Stack Loss Data'!$C$3:$V$3,1,MATCH('Baseline Efficiency'!W9,'DOE Stack Loss Data'!$C$3:$V$3)+1)-INDEX('DOE Stack Loss Data'!$C$3:$V$3,1,MATCH('Baseline Efficiency'!W9,'DOE Stack Loss Data'!$C$3:$V$3)))*('Baseline Efficiency'!W9-INDEX('DOE Stack Loss Data'!$C$3:$V$3,1,MATCH('Baseline Efficiency'!W9,'DOE Stack Loss Data'!$C$3:$V$3)))+(INDEX('DOE Stack Loss Data'!$C$4:$V$43,MATCH('Combustion Reports'!AF$14,'DOE Stack Loss Data'!$B$4:$B$43)+1,MATCH('Baseline Efficiency'!W9,'DOE Stack Loss Data'!$C$3:$V$3))-INDEX('DOE Stack Loss Data'!$C$4:$V$43,MATCH('Combustion Reports'!AF$14,'DOE Stack Loss Data'!$B$4:$B$43),MATCH('Baseline Efficiency'!W9,'DOE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Efficiency'!W9,'DOE Stack Loss Data'!$C$3:$V$3)))</f>
        <v>#N/A</v>
      </c>
      <c r="X33" s="237" t="e">
        <f>1-(((INDEX('DOE Stack Loss Data'!$C$4:$V$43,MATCH('Combustion Reports'!AG$14,'DOE Stack Loss Data'!$B$4:$B$43)+1,MATCH('Baseline Efficiency'!X9,'DOE Stack Loss Data'!$C$3:$V$3)+1)-INDEX('DOE Stack Loss Data'!$C$4:$V$43,MATCH('Combustion Reports'!AG$14,'DOE Stack Loss Data'!$B$4:$B$43),MATCH('Baseline Efficiency'!X9,'DOE Stack Loss Data'!$C$3:$V$3)+1))/10*('Combustion Reports'!AG$14-INDEX('DOE Stack Loss Data'!$B$4:$B$43,MATCH('Combustion Reports'!AG$14,'DOE Stack Loss Data'!$B$4:$B$43),1))+INDEX('DOE Stack Loss Data'!$C$4:$V$43,MATCH('Combustion Reports'!AG$14,'DOE Stack Loss Data'!$B$4:$B$43),MATCH('Baseline Efficiency'!X9,'DOE Stack Loss Data'!$C$3:$V$3)+1)-((INDEX('DOE Stack Loss Data'!$C$4:$V$43,MATCH('Combustion Reports'!AG$14,'DOE Stack Loss Data'!$B$4:$B$43)+1,MATCH('Baseline Efficiency'!X9,'DOE Stack Loss Data'!$C$3:$V$3))-INDEX('DOE Stack Loss Data'!$C$4:$V$43,MATCH('Combustion Reports'!AG$14,'DOE Stack Loss Data'!$B$4:$B$43),MATCH('Baseline Efficiency'!X9,'DOE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Efficiency'!X9,'DOE Stack Loss Data'!$C$3:$V$3))))/(INDEX('DOE Stack Loss Data'!$C$3:$V$3,1,MATCH('Baseline Efficiency'!X9,'DOE Stack Loss Data'!$C$3:$V$3)+1)-INDEX('DOE Stack Loss Data'!$C$3:$V$3,1,MATCH('Baseline Efficiency'!X9,'DOE Stack Loss Data'!$C$3:$V$3)))*('Baseline Efficiency'!X9-INDEX('DOE Stack Loss Data'!$C$3:$V$3,1,MATCH('Baseline Efficiency'!X9,'DOE Stack Loss Data'!$C$3:$V$3)))+(INDEX('DOE Stack Loss Data'!$C$4:$V$43,MATCH('Combustion Reports'!AG$14,'DOE Stack Loss Data'!$B$4:$B$43)+1,MATCH('Baseline Efficiency'!X9,'DOE Stack Loss Data'!$C$3:$V$3))-INDEX('DOE Stack Loss Data'!$C$4:$V$43,MATCH('Combustion Reports'!AG$14,'DOE Stack Loss Data'!$B$4:$B$43),MATCH('Baseline Efficiency'!X9,'DOE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Efficiency'!X9,'DOE Stack Loss Data'!$C$3:$V$3)))</f>
        <v>#N/A</v>
      </c>
      <c r="Y33" s="201" t="e">
        <f>1-(((INDEX('DOE Stack Loss Data'!$C$4:$V$43,MATCH('Combustion Reports'!AH$14,'DOE Stack Loss Data'!$B$4:$B$43)+1,MATCH('Baseline Efficiency'!Y9,'DOE Stack Loss Data'!$C$3:$V$3)+1)-INDEX('DOE Stack Loss Data'!$C$4:$V$43,MATCH('Combustion Reports'!AH$14,'DOE Stack Loss Data'!$B$4:$B$43),MATCH('Baseline Efficiency'!Y9,'DOE Stack Loss Data'!$C$3:$V$3)+1))/10*('Combustion Reports'!AH$14-INDEX('DOE Stack Loss Data'!$B$4:$B$43,MATCH('Combustion Reports'!AH$14,'DOE Stack Loss Data'!$B$4:$B$43),1))+INDEX('DOE Stack Loss Data'!$C$4:$V$43,MATCH('Combustion Reports'!AH$14,'DOE Stack Loss Data'!$B$4:$B$43),MATCH('Baseline Efficiency'!Y9,'DOE Stack Loss Data'!$C$3:$V$3)+1)-((INDEX('DOE Stack Loss Data'!$C$4:$V$43,MATCH('Combustion Reports'!AH$14,'DOE Stack Loss Data'!$B$4:$B$43)+1,MATCH('Baseline Efficiency'!Y9,'DOE Stack Loss Data'!$C$3:$V$3))-INDEX('DOE Stack Loss Data'!$C$4:$V$43,MATCH('Combustion Reports'!AH$14,'DOE Stack Loss Data'!$B$4:$B$43),MATCH('Baseline Efficiency'!Y9,'DOE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Efficiency'!Y9,'DOE Stack Loss Data'!$C$3:$V$3))))/(INDEX('DOE Stack Loss Data'!$C$3:$V$3,1,MATCH('Baseline Efficiency'!Y9,'DOE Stack Loss Data'!$C$3:$V$3)+1)-INDEX('DOE Stack Loss Data'!$C$3:$V$3,1,MATCH('Baseline Efficiency'!Y9,'DOE Stack Loss Data'!$C$3:$V$3)))*('Baseline Efficiency'!Y9-INDEX('DOE Stack Loss Data'!$C$3:$V$3,1,MATCH('Baseline Efficiency'!Y9,'DOE Stack Loss Data'!$C$3:$V$3)))+(INDEX('DOE Stack Loss Data'!$C$4:$V$43,MATCH('Combustion Reports'!AH$14,'DOE Stack Loss Data'!$B$4:$B$43)+1,MATCH('Baseline Efficiency'!Y9,'DOE Stack Loss Data'!$C$3:$V$3))-INDEX('DOE Stack Loss Data'!$C$4:$V$43,MATCH('Combustion Reports'!AH$14,'DOE Stack Loss Data'!$B$4:$B$43),MATCH('Baseline Efficiency'!Y9,'DOE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Efficiency'!Y9,'DOE Stack Loss Data'!$C$3:$V$3)))</f>
        <v>#N/A</v>
      </c>
      <c r="Z33" s="237" t="e">
        <f>1-(((INDEX('DOE Stack Loss Data'!$C$4:$V$43,MATCH('Combustion Reports'!AI$14,'DOE Stack Loss Data'!$B$4:$B$43)+1,MATCH('Baseline Efficiency'!Z9,'DOE Stack Loss Data'!$C$3:$V$3)+1)-INDEX('DOE Stack Loss Data'!$C$4:$V$43,MATCH('Combustion Reports'!AI$14,'DOE Stack Loss Data'!$B$4:$B$43),MATCH('Baseline Efficiency'!Z9,'DOE Stack Loss Data'!$C$3:$V$3)+1))/10*('Combustion Reports'!AI$14-INDEX('DOE Stack Loss Data'!$B$4:$B$43,MATCH('Combustion Reports'!AI$14,'DOE Stack Loss Data'!$B$4:$B$43),1))+INDEX('DOE Stack Loss Data'!$C$4:$V$43,MATCH('Combustion Reports'!AI$14,'DOE Stack Loss Data'!$B$4:$B$43),MATCH('Baseline Efficiency'!Z9,'DOE Stack Loss Data'!$C$3:$V$3)+1)-((INDEX('DOE Stack Loss Data'!$C$4:$V$43,MATCH('Combustion Reports'!AI$14,'DOE Stack Loss Data'!$B$4:$B$43)+1,MATCH('Baseline Efficiency'!Z9,'DOE Stack Loss Data'!$C$3:$V$3))-INDEX('DOE Stack Loss Data'!$C$4:$V$43,MATCH('Combustion Reports'!AI$14,'DOE Stack Loss Data'!$B$4:$B$43),MATCH('Baseline Efficiency'!Z9,'DOE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Efficiency'!Z9,'DOE Stack Loss Data'!$C$3:$V$3))))/(INDEX('DOE Stack Loss Data'!$C$3:$V$3,1,MATCH('Baseline Efficiency'!Z9,'DOE Stack Loss Data'!$C$3:$V$3)+1)-INDEX('DOE Stack Loss Data'!$C$3:$V$3,1,MATCH('Baseline Efficiency'!Z9,'DOE Stack Loss Data'!$C$3:$V$3)))*('Baseline Efficiency'!Z9-INDEX('DOE Stack Loss Data'!$C$3:$V$3,1,MATCH('Baseline Efficiency'!Z9,'DOE Stack Loss Data'!$C$3:$V$3)))+(INDEX('DOE Stack Loss Data'!$C$4:$V$43,MATCH('Combustion Reports'!AI$14,'DOE Stack Loss Data'!$B$4:$B$43)+1,MATCH('Baseline Efficiency'!Z9,'DOE Stack Loss Data'!$C$3:$V$3))-INDEX('DOE Stack Loss Data'!$C$4:$V$43,MATCH('Combustion Reports'!AI$14,'DOE Stack Loss Data'!$B$4:$B$43),MATCH('Baseline Efficiency'!Z9,'DOE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Efficiency'!Z9,'DOE Stack Loss Data'!$C$3:$V$3)))</f>
        <v>#N/A</v>
      </c>
      <c r="AA33" s="237" t="e">
        <f>1-(((INDEX('DOE Stack Loss Data'!$C$4:$V$43,MATCH('Combustion Reports'!AJ$14,'DOE Stack Loss Data'!$B$4:$B$43)+1,MATCH('Baseline Efficiency'!AA9,'DOE Stack Loss Data'!$C$3:$V$3)+1)-INDEX('DOE Stack Loss Data'!$C$4:$V$43,MATCH('Combustion Reports'!AJ$14,'DOE Stack Loss Data'!$B$4:$B$43),MATCH('Baseline Efficiency'!AA9,'DOE Stack Loss Data'!$C$3:$V$3)+1))/10*('Combustion Reports'!AJ$14-INDEX('DOE Stack Loss Data'!$B$4:$B$43,MATCH('Combustion Reports'!AJ$14,'DOE Stack Loss Data'!$B$4:$B$43),1))+INDEX('DOE Stack Loss Data'!$C$4:$V$43,MATCH('Combustion Reports'!AJ$14,'DOE Stack Loss Data'!$B$4:$B$43),MATCH('Baseline Efficiency'!AA9,'DOE Stack Loss Data'!$C$3:$V$3)+1)-((INDEX('DOE Stack Loss Data'!$C$4:$V$43,MATCH('Combustion Reports'!AJ$14,'DOE Stack Loss Data'!$B$4:$B$43)+1,MATCH('Baseline Efficiency'!AA9,'DOE Stack Loss Data'!$C$3:$V$3))-INDEX('DOE Stack Loss Data'!$C$4:$V$43,MATCH('Combustion Reports'!AJ$14,'DOE Stack Loss Data'!$B$4:$B$43),MATCH('Baseline Efficiency'!AA9,'DOE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Efficiency'!AA9,'DOE Stack Loss Data'!$C$3:$V$3))))/(INDEX('DOE Stack Loss Data'!$C$3:$V$3,1,MATCH('Baseline Efficiency'!AA9,'DOE Stack Loss Data'!$C$3:$V$3)+1)-INDEX('DOE Stack Loss Data'!$C$3:$V$3,1,MATCH('Baseline Efficiency'!AA9,'DOE Stack Loss Data'!$C$3:$V$3)))*('Baseline Efficiency'!AA9-INDEX('DOE Stack Loss Data'!$C$3:$V$3,1,MATCH('Baseline Efficiency'!AA9,'DOE Stack Loss Data'!$C$3:$V$3)))+(INDEX('DOE Stack Loss Data'!$C$4:$V$43,MATCH('Combustion Reports'!AJ$14,'DOE Stack Loss Data'!$B$4:$B$43)+1,MATCH('Baseline Efficiency'!AA9,'DOE Stack Loss Data'!$C$3:$V$3))-INDEX('DOE Stack Loss Data'!$C$4:$V$43,MATCH('Combustion Reports'!AJ$14,'DOE Stack Loss Data'!$B$4:$B$43),MATCH('Baseline Efficiency'!AA9,'DOE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Efficiency'!AA9,'DOE Stack Loss Data'!$C$3:$V$3)))</f>
        <v>#N/A</v>
      </c>
      <c r="AB33" s="209" t="e">
        <f>1-(((INDEX('DOE Stack Loss Data'!$C$4:$V$43,MATCH('Combustion Reports'!AK$14,'DOE Stack Loss Data'!$B$4:$B$43)+1,MATCH('Baseline Efficiency'!AB9,'DOE Stack Loss Data'!$C$3:$V$3)+1)-INDEX('DOE Stack Loss Data'!$C$4:$V$43,MATCH('Combustion Reports'!AK$14,'DOE Stack Loss Data'!$B$4:$B$43),MATCH('Baseline Efficiency'!AB9,'DOE Stack Loss Data'!$C$3:$V$3)+1))/10*('Combustion Reports'!AK$14-INDEX('DOE Stack Loss Data'!$B$4:$B$43,MATCH('Combustion Reports'!AK$14,'DOE Stack Loss Data'!$B$4:$B$43),1))+INDEX('DOE Stack Loss Data'!$C$4:$V$43,MATCH('Combustion Reports'!AK$14,'DOE Stack Loss Data'!$B$4:$B$43),MATCH('Baseline Efficiency'!AB9,'DOE Stack Loss Data'!$C$3:$V$3)+1)-((INDEX('DOE Stack Loss Data'!$C$4:$V$43,MATCH('Combustion Reports'!AK$14,'DOE Stack Loss Data'!$B$4:$B$43)+1,MATCH('Baseline Efficiency'!AB9,'DOE Stack Loss Data'!$C$3:$V$3))-INDEX('DOE Stack Loss Data'!$C$4:$V$43,MATCH('Combustion Reports'!AK$14,'DOE Stack Loss Data'!$B$4:$B$43),MATCH('Baseline Efficiency'!AB9,'DOE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Efficiency'!AB9,'DOE Stack Loss Data'!$C$3:$V$3))))/(INDEX('DOE Stack Loss Data'!$C$3:$V$3,1,MATCH('Baseline Efficiency'!AB9,'DOE Stack Loss Data'!$C$3:$V$3)+1)-INDEX('DOE Stack Loss Data'!$C$3:$V$3,1,MATCH('Baseline Efficiency'!AB9,'DOE Stack Loss Data'!$C$3:$V$3)))*('Baseline Efficiency'!AB9-INDEX('DOE Stack Loss Data'!$C$3:$V$3,1,MATCH('Baseline Efficiency'!AB9,'DOE Stack Loss Data'!$C$3:$V$3)))+(INDEX('DOE Stack Loss Data'!$C$4:$V$43,MATCH('Combustion Reports'!AK$14,'DOE Stack Loss Data'!$B$4:$B$43)+1,MATCH('Baseline Efficiency'!AB9,'DOE Stack Loss Data'!$C$3:$V$3))-INDEX('DOE Stack Loss Data'!$C$4:$V$43,MATCH('Combustion Reports'!AK$14,'DOE Stack Loss Data'!$B$4:$B$43),MATCH('Baseline Efficiency'!AB9,'DOE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Efficiency'!AB9,'DOE Stack Loss Data'!$C$3:$V$3)))</f>
        <v>#N/A</v>
      </c>
      <c r="AD33" s="236">
        <v>5</v>
      </c>
      <c r="AE33" s="545">
        <v>92</v>
      </c>
      <c r="AF33" s="202">
        <f t="shared" si="10"/>
        <v>75</v>
      </c>
      <c r="AG33" s="237" t="e">
        <f>1-(((INDEX('DOE Stack Loss Data'!$C$4:$V$43,MATCH('Combustion Reports'!AB$20,'DOE Stack Loss Data'!$B$4:$B$43)+1,MATCH('Baseline Efficiency'!AG9,'DOE Stack Loss Data'!$C$3:$V$3)+1)-INDEX('DOE Stack Loss Data'!$C$4:$V$43,MATCH('Combustion Reports'!AB$20,'DOE Stack Loss Data'!$B$4:$B$43),MATCH('Baseline Efficiency'!AG9,'DOE Stack Loss Data'!$C$3:$V$3)+1))/10*('Combustion Reports'!AB$20-INDEX('DOE Stack Loss Data'!$B$4:$B$43,MATCH('Combustion Reports'!AB$20,'DOE Stack Loss Data'!$B$4:$B$43),1))+INDEX('DOE Stack Loss Data'!$C$4:$V$43,MATCH('Combustion Reports'!AB$20,'DOE Stack Loss Data'!$B$4:$B$43),MATCH('Baseline Efficiency'!AG9,'DOE Stack Loss Data'!$C$3:$V$3)+1)-((INDEX('DOE Stack Loss Data'!$C$4:$V$43,MATCH('Combustion Reports'!AB$20,'DOE Stack Loss Data'!$B$4:$B$43)+1,MATCH('Baseline Efficiency'!AG9,'DOE Stack Loss Data'!$C$3:$V$3))-INDEX('DOE Stack Loss Data'!$C$4:$V$43,MATCH('Combustion Reports'!AB$20,'DOE Stack Loss Data'!$B$4:$B$43),MATCH('Baseline Efficiency'!AG9,'DOE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Efficiency'!AG9,'DOE Stack Loss Data'!$C$3:$V$3))))/(INDEX('DOE Stack Loss Data'!$C$3:$V$3,1,MATCH('Baseline Efficiency'!AG9,'DOE Stack Loss Data'!$C$3:$V$3)+1)-INDEX('DOE Stack Loss Data'!$C$3:$V$3,1,MATCH('Baseline Efficiency'!AG9,'DOE Stack Loss Data'!$C$3:$V$3)))*('Baseline Efficiency'!AG9-INDEX('DOE Stack Loss Data'!$C$3:$V$3,1,MATCH('Baseline Efficiency'!AG9,'DOE Stack Loss Data'!$C$3:$V$3)))+(INDEX('DOE Stack Loss Data'!$C$4:$V$43,MATCH('Combustion Reports'!AB$20,'DOE Stack Loss Data'!$B$4:$B$43)+1,MATCH('Baseline Efficiency'!AG9,'DOE Stack Loss Data'!$C$3:$V$3))-INDEX('DOE Stack Loss Data'!$C$4:$V$43,MATCH('Combustion Reports'!AB$20,'DOE Stack Loss Data'!$B$4:$B$43),MATCH('Baseline Efficiency'!AG9,'DOE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Efficiency'!AG9,'DOE Stack Loss Data'!$C$3:$V$3)))</f>
        <v>#N/A</v>
      </c>
      <c r="AH33" s="237" t="e">
        <f>1-(((INDEX('DOE Stack Loss Data'!$C$4:$V$43,MATCH('Combustion Reports'!AC$20,'DOE Stack Loss Data'!$B$4:$B$43)+1,MATCH('Baseline Efficiency'!AH9,'DOE Stack Loss Data'!$C$3:$V$3)+1)-INDEX('DOE Stack Loss Data'!$C$4:$V$43,MATCH('Combustion Reports'!AC$20,'DOE Stack Loss Data'!$B$4:$B$43),MATCH('Baseline Efficiency'!AH9,'DOE Stack Loss Data'!$C$3:$V$3)+1))/10*('Combustion Reports'!AC$20-INDEX('DOE Stack Loss Data'!$B$4:$B$43,MATCH('Combustion Reports'!AC$20,'DOE Stack Loss Data'!$B$4:$B$43),1))+INDEX('DOE Stack Loss Data'!$C$4:$V$43,MATCH('Combustion Reports'!AC$20,'DOE Stack Loss Data'!$B$4:$B$43),MATCH('Baseline Efficiency'!AH9,'DOE Stack Loss Data'!$C$3:$V$3)+1)-((INDEX('DOE Stack Loss Data'!$C$4:$V$43,MATCH('Combustion Reports'!AC$20,'DOE Stack Loss Data'!$B$4:$B$43)+1,MATCH('Baseline Efficiency'!AH9,'DOE Stack Loss Data'!$C$3:$V$3))-INDEX('DOE Stack Loss Data'!$C$4:$V$43,MATCH('Combustion Reports'!AC$20,'DOE Stack Loss Data'!$B$4:$B$43),MATCH('Baseline Efficiency'!AH9,'DOE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Efficiency'!AH9,'DOE Stack Loss Data'!$C$3:$V$3))))/(INDEX('DOE Stack Loss Data'!$C$3:$V$3,1,MATCH('Baseline Efficiency'!AH9,'DOE Stack Loss Data'!$C$3:$V$3)+1)-INDEX('DOE Stack Loss Data'!$C$3:$V$3,1,MATCH('Baseline Efficiency'!AH9,'DOE Stack Loss Data'!$C$3:$V$3)))*('Baseline Efficiency'!AH9-INDEX('DOE Stack Loss Data'!$C$3:$V$3,1,MATCH('Baseline Efficiency'!AH9,'DOE Stack Loss Data'!$C$3:$V$3)))+(INDEX('DOE Stack Loss Data'!$C$4:$V$43,MATCH('Combustion Reports'!AC$20,'DOE Stack Loss Data'!$B$4:$B$43)+1,MATCH('Baseline Efficiency'!AH9,'DOE Stack Loss Data'!$C$3:$V$3))-INDEX('DOE Stack Loss Data'!$C$4:$V$43,MATCH('Combustion Reports'!AC$20,'DOE Stack Loss Data'!$B$4:$B$43),MATCH('Baseline Efficiency'!AH9,'DOE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Efficiency'!AH9,'DOE Stack Loss Data'!$C$3:$V$3)))</f>
        <v>#N/A</v>
      </c>
      <c r="AI33" s="207" t="e">
        <f>1-(((INDEX('DOE Stack Loss Data'!$C$4:$V$43,MATCH('Combustion Reports'!AD$20,'DOE Stack Loss Data'!$B$4:$B$43)+1,MATCH('Baseline Efficiency'!AI9,'DOE Stack Loss Data'!$C$3:$V$3)+1)-INDEX('DOE Stack Loss Data'!$C$4:$V$43,MATCH('Combustion Reports'!AD$20,'DOE Stack Loss Data'!$B$4:$B$43),MATCH('Baseline Efficiency'!AI9,'DOE Stack Loss Data'!$C$3:$V$3)+1))/10*('Combustion Reports'!AD$20-INDEX('DOE Stack Loss Data'!$B$4:$B$43,MATCH('Combustion Reports'!AD$20,'DOE Stack Loss Data'!$B$4:$B$43),1))+INDEX('DOE Stack Loss Data'!$C$4:$V$43,MATCH('Combustion Reports'!AD$20,'DOE Stack Loss Data'!$B$4:$B$43),MATCH('Baseline Efficiency'!AI9,'DOE Stack Loss Data'!$C$3:$V$3)+1)-((INDEX('DOE Stack Loss Data'!$C$4:$V$43,MATCH('Combustion Reports'!AD$20,'DOE Stack Loss Data'!$B$4:$B$43)+1,MATCH('Baseline Efficiency'!AI9,'DOE Stack Loss Data'!$C$3:$V$3))-INDEX('DOE Stack Loss Data'!$C$4:$V$43,MATCH('Combustion Reports'!AD$20,'DOE Stack Loss Data'!$B$4:$B$43),MATCH('Baseline Efficiency'!AI9,'DOE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Efficiency'!AI9,'DOE Stack Loss Data'!$C$3:$V$3))))/(INDEX('DOE Stack Loss Data'!$C$3:$V$3,1,MATCH('Baseline Efficiency'!AI9,'DOE Stack Loss Data'!$C$3:$V$3)+1)-INDEX('DOE Stack Loss Data'!$C$3:$V$3,1,MATCH('Baseline Efficiency'!AI9,'DOE Stack Loss Data'!$C$3:$V$3)))*('Baseline Efficiency'!AI9-INDEX('DOE Stack Loss Data'!$C$3:$V$3,1,MATCH('Baseline Efficiency'!AI9,'DOE Stack Loss Data'!$C$3:$V$3)))+(INDEX('DOE Stack Loss Data'!$C$4:$V$43,MATCH('Combustion Reports'!AD$20,'DOE Stack Loss Data'!$B$4:$B$43)+1,MATCH('Baseline Efficiency'!AI9,'DOE Stack Loss Data'!$C$3:$V$3))-INDEX('DOE Stack Loss Data'!$C$4:$V$43,MATCH('Combustion Reports'!AD$20,'DOE Stack Loss Data'!$B$4:$B$43),MATCH('Baseline Efficiency'!AI9,'DOE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Efficiency'!AI9,'DOE Stack Loss Data'!$C$3:$V$3)))</f>
        <v>#N/A</v>
      </c>
      <c r="AJ33" s="237" t="e">
        <f>1-(((INDEX('DOE Stack Loss Data'!$C$4:$V$43,MATCH('Combustion Reports'!AE$20,'DOE Stack Loss Data'!$B$4:$B$43)+1,MATCH('Baseline Efficiency'!AJ9,'DOE Stack Loss Data'!$C$3:$V$3)+1)-INDEX('DOE Stack Loss Data'!$C$4:$V$43,MATCH('Combustion Reports'!AE$20,'DOE Stack Loss Data'!$B$4:$B$43),MATCH('Baseline Efficiency'!AJ9,'DOE Stack Loss Data'!$C$3:$V$3)+1))/10*('Combustion Reports'!AE$20-INDEX('DOE Stack Loss Data'!$B$4:$B$43,MATCH('Combustion Reports'!AE$20,'DOE Stack Loss Data'!$B$4:$B$43),1))+INDEX('DOE Stack Loss Data'!$C$4:$V$43,MATCH('Combustion Reports'!AE$20,'DOE Stack Loss Data'!$B$4:$B$43),MATCH('Baseline Efficiency'!AJ9,'DOE Stack Loss Data'!$C$3:$V$3)+1)-((INDEX('DOE Stack Loss Data'!$C$4:$V$43,MATCH('Combustion Reports'!AE$20,'DOE Stack Loss Data'!$B$4:$B$43)+1,MATCH('Baseline Efficiency'!AJ9,'DOE Stack Loss Data'!$C$3:$V$3))-INDEX('DOE Stack Loss Data'!$C$4:$V$43,MATCH('Combustion Reports'!AE$20,'DOE Stack Loss Data'!$B$4:$B$43),MATCH('Baseline Efficiency'!AJ9,'DOE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Efficiency'!AJ9,'DOE Stack Loss Data'!$C$3:$V$3))))/(INDEX('DOE Stack Loss Data'!$C$3:$V$3,1,MATCH('Baseline Efficiency'!AJ9,'DOE Stack Loss Data'!$C$3:$V$3)+1)-INDEX('DOE Stack Loss Data'!$C$3:$V$3,1,MATCH('Baseline Efficiency'!AJ9,'DOE Stack Loss Data'!$C$3:$V$3)))*('Baseline Efficiency'!AJ9-INDEX('DOE Stack Loss Data'!$C$3:$V$3,1,MATCH('Baseline Efficiency'!AJ9,'DOE Stack Loss Data'!$C$3:$V$3)))+(INDEX('DOE Stack Loss Data'!$C$4:$V$43,MATCH('Combustion Reports'!AE$20,'DOE Stack Loss Data'!$B$4:$B$43)+1,MATCH('Baseline Efficiency'!AJ9,'DOE Stack Loss Data'!$C$3:$V$3))-INDEX('DOE Stack Loss Data'!$C$4:$V$43,MATCH('Combustion Reports'!AE$20,'DOE Stack Loss Data'!$B$4:$B$43),MATCH('Baseline Efficiency'!AJ9,'DOE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Efficiency'!AJ9,'DOE Stack Loss Data'!$C$3:$V$3)))</f>
        <v>#N/A</v>
      </c>
      <c r="AK33" s="201" t="e">
        <f>1-(((INDEX('DOE Stack Loss Data'!$C$4:$V$43,MATCH('Combustion Reports'!AF$20,'DOE Stack Loss Data'!$B$4:$B$43)+1,MATCH('Baseline Efficiency'!AK9,'DOE Stack Loss Data'!$C$3:$V$3)+1)-INDEX('DOE Stack Loss Data'!$C$4:$V$43,MATCH('Combustion Reports'!AF$20,'DOE Stack Loss Data'!$B$4:$B$43),MATCH('Baseline Efficiency'!AK9,'DOE Stack Loss Data'!$C$3:$V$3)+1))/10*('Combustion Reports'!AF$20-INDEX('DOE Stack Loss Data'!$B$4:$B$43,MATCH('Combustion Reports'!AF$20,'DOE Stack Loss Data'!$B$4:$B$43),1))+INDEX('DOE Stack Loss Data'!$C$4:$V$43,MATCH('Combustion Reports'!AF$20,'DOE Stack Loss Data'!$B$4:$B$43),MATCH('Baseline Efficiency'!AK9,'DOE Stack Loss Data'!$C$3:$V$3)+1)-((INDEX('DOE Stack Loss Data'!$C$4:$V$43,MATCH('Combustion Reports'!AF$20,'DOE Stack Loss Data'!$B$4:$B$43)+1,MATCH('Baseline Efficiency'!AK9,'DOE Stack Loss Data'!$C$3:$V$3))-INDEX('DOE Stack Loss Data'!$C$4:$V$43,MATCH('Combustion Reports'!AF$20,'DOE Stack Loss Data'!$B$4:$B$43),MATCH('Baseline Efficiency'!AK9,'DOE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Efficiency'!AK9,'DOE Stack Loss Data'!$C$3:$V$3))))/(INDEX('DOE Stack Loss Data'!$C$3:$V$3,1,MATCH('Baseline Efficiency'!AK9,'DOE Stack Loss Data'!$C$3:$V$3)+1)-INDEX('DOE Stack Loss Data'!$C$3:$V$3,1,MATCH('Baseline Efficiency'!AK9,'DOE Stack Loss Data'!$C$3:$V$3)))*('Baseline Efficiency'!AK9-INDEX('DOE Stack Loss Data'!$C$3:$V$3,1,MATCH('Baseline Efficiency'!AK9,'DOE Stack Loss Data'!$C$3:$V$3)))+(INDEX('DOE Stack Loss Data'!$C$4:$V$43,MATCH('Combustion Reports'!AF$20,'DOE Stack Loss Data'!$B$4:$B$43)+1,MATCH('Baseline Efficiency'!AK9,'DOE Stack Loss Data'!$C$3:$V$3))-INDEX('DOE Stack Loss Data'!$C$4:$V$43,MATCH('Combustion Reports'!AF$20,'DOE Stack Loss Data'!$B$4:$B$43),MATCH('Baseline Efficiency'!AK9,'DOE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Efficiency'!AK9,'DOE Stack Loss Data'!$C$3:$V$3)))</f>
        <v>#N/A</v>
      </c>
      <c r="AL33" s="237" t="e">
        <f>1-(((INDEX('DOE Stack Loss Data'!$C$4:$V$43,MATCH('Combustion Reports'!AG$20,'DOE Stack Loss Data'!$B$4:$B$43)+1,MATCH('Baseline Efficiency'!AL9,'DOE Stack Loss Data'!$C$3:$V$3)+1)-INDEX('DOE Stack Loss Data'!$C$4:$V$43,MATCH('Combustion Reports'!AG$20,'DOE Stack Loss Data'!$B$4:$B$43),MATCH('Baseline Efficiency'!AL9,'DOE Stack Loss Data'!$C$3:$V$3)+1))/10*('Combustion Reports'!AG$20-INDEX('DOE Stack Loss Data'!$B$4:$B$43,MATCH('Combustion Reports'!AG$20,'DOE Stack Loss Data'!$B$4:$B$43),1))+INDEX('DOE Stack Loss Data'!$C$4:$V$43,MATCH('Combustion Reports'!AG$20,'DOE Stack Loss Data'!$B$4:$B$43),MATCH('Baseline Efficiency'!AL9,'DOE Stack Loss Data'!$C$3:$V$3)+1)-((INDEX('DOE Stack Loss Data'!$C$4:$V$43,MATCH('Combustion Reports'!AG$20,'DOE Stack Loss Data'!$B$4:$B$43)+1,MATCH('Baseline Efficiency'!AL9,'DOE Stack Loss Data'!$C$3:$V$3))-INDEX('DOE Stack Loss Data'!$C$4:$V$43,MATCH('Combustion Reports'!AG$20,'DOE Stack Loss Data'!$B$4:$B$43),MATCH('Baseline Efficiency'!AL9,'DOE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Efficiency'!AL9,'DOE Stack Loss Data'!$C$3:$V$3))))/(INDEX('DOE Stack Loss Data'!$C$3:$V$3,1,MATCH('Baseline Efficiency'!AL9,'DOE Stack Loss Data'!$C$3:$V$3)+1)-INDEX('DOE Stack Loss Data'!$C$3:$V$3,1,MATCH('Baseline Efficiency'!AL9,'DOE Stack Loss Data'!$C$3:$V$3)))*('Baseline Efficiency'!AL9-INDEX('DOE Stack Loss Data'!$C$3:$V$3,1,MATCH('Baseline Efficiency'!AL9,'DOE Stack Loss Data'!$C$3:$V$3)))+(INDEX('DOE Stack Loss Data'!$C$4:$V$43,MATCH('Combustion Reports'!AG$20,'DOE Stack Loss Data'!$B$4:$B$43)+1,MATCH('Baseline Efficiency'!AL9,'DOE Stack Loss Data'!$C$3:$V$3))-INDEX('DOE Stack Loss Data'!$C$4:$V$43,MATCH('Combustion Reports'!AG$20,'DOE Stack Loss Data'!$B$4:$B$43),MATCH('Baseline Efficiency'!AL9,'DOE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Efficiency'!AL9,'DOE Stack Loss Data'!$C$3:$V$3)))</f>
        <v>#N/A</v>
      </c>
      <c r="AM33" s="201" t="e">
        <f>1-(((INDEX('DOE Stack Loss Data'!$C$4:$V$43,MATCH('Combustion Reports'!AH$20,'DOE Stack Loss Data'!$B$4:$B$43)+1,MATCH('Baseline Efficiency'!AM9,'DOE Stack Loss Data'!$C$3:$V$3)+1)-INDEX('DOE Stack Loss Data'!$C$4:$V$43,MATCH('Combustion Reports'!AH$20,'DOE Stack Loss Data'!$B$4:$B$43),MATCH('Baseline Efficiency'!AM9,'DOE Stack Loss Data'!$C$3:$V$3)+1))/10*('Combustion Reports'!AH$20-INDEX('DOE Stack Loss Data'!$B$4:$B$43,MATCH('Combustion Reports'!AH$20,'DOE Stack Loss Data'!$B$4:$B$43),1))+INDEX('DOE Stack Loss Data'!$C$4:$V$43,MATCH('Combustion Reports'!AH$20,'DOE Stack Loss Data'!$B$4:$B$43),MATCH('Baseline Efficiency'!AM9,'DOE Stack Loss Data'!$C$3:$V$3)+1)-((INDEX('DOE Stack Loss Data'!$C$4:$V$43,MATCH('Combustion Reports'!AH$20,'DOE Stack Loss Data'!$B$4:$B$43)+1,MATCH('Baseline Efficiency'!AM9,'DOE Stack Loss Data'!$C$3:$V$3))-INDEX('DOE Stack Loss Data'!$C$4:$V$43,MATCH('Combustion Reports'!AH$20,'DOE Stack Loss Data'!$B$4:$B$43),MATCH('Baseline Efficiency'!AM9,'DOE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Efficiency'!AM9,'DOE Stack Loss Data'!$C$3:$V$3))))/(INDEX('DOE Stack Loss Data'!$C$3:$V$3,1,MATCH('Baseline Efficiency'!AM9,'DOE Stack Loss Data'!$C$3:$V$3)+1)-INDEX('DOE Stack Loss Data'!$C$3:$V$3,1,MATCH('Baseline Efficiency'!AM9,'DOE Stack Loss Data'!$C$3:$V$3)))*('Baseline Efficiency'!AM9-INDEX('DOE Stack Loss Data'!$C$3:$V$3,1,MATCH('Baseline Efficiency'!AM9,'DOE Stack Loss Data'!$C$3:$V$3)))+(INDEX('DOE Stack Loss Data'!$C$4:$V$43,MATCH('Combustion Reports'!AH$20,'DOE Stack Loss Data'!$B$4:$B$43)+1,MATCH('Baseline Efficiency'!AM9,'DOE Stack Loss Data'!$C$3:$V$3))-INDEX('DOE Stack Loss Data'!$C$4:$V$43,MATCH('Combustion Reports'!AH$20,'DOE Stack Loss Data'!$B$4:$B$43),MATCH('Baseline Efficiency'!AM9,'DOE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Efficiency'!AM9,'DOE Stack Loss Data'!$C$3:$V$3)))</f>
        <v>#N/A</v>
      </c>
      <c r="AN33" s="237" t="e">
        <f>1-(((INDEX('DOE Stack Loss Data'!$C$4:$V$43,MATCH('Combustion Reports'!AI$20,'DOE Stack Loss Data'!$B$4:$B$43)+1,MATCH('Baseline Efficiency'!AN9,'DOE Stack Loss Data'!$C$3:$V$3)+1)-INDEX('DOE Stack Loss Data'!$C$4:$V$43,MATCH('Combustion Reports'!AI$20,'DOE Stack Loss Data'!$B$4:$B$43),MATCH('Baseline Efficiency'!AN9,'DOE Stack Loss Data'!$C$3:$V$3)+1))/10*('Combustion Reports'!AI$20-INDEX('DOE Stack Loss Data'!$B$4:$B$43,MATCH('Combustion Reports'!AI$20,'DOE Stack Loss Data'!$B$4:$B$43),1))+INDEX('DOE Stack Loss Data'!$C$4:$V$43,MATCH('Combustion Reports'!AI$20,'DOE Stack Loss Data'!$B$4:$B$43),MATCH('Baseline Efficiency'!AN9,'DOE Stack Loss Data'!$C$3:$V$3)+1)-((INDEX('DOE Stack Loss Data'!$C$4:$V$43,MATCH('Combustion Reports'!AI$20,'DOE Stack Loss Data'!$B$4:$B$43)+1,MATCH('Baseline Efficiency'!AN9,'DOE Stack Loss Data'!$C$3:$V$3))-INDEX('DOE Stack Loss Data'!$C$4:$V$43,MATCH('Combustion Reports'!AI$20,'DOE Stack Loss Data'!$B$4:$B$43),MATCH('Baseline Efficiency'!AN9,'DOE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Efficiency'!AN9,'DOE Stack Loss Data'!$C$3:$V$3))))/(INDEX('DOE Stack Loss Data'!$C$3:$V$3,1,MATCH('Baseline Efficiency'!AN9,'DOE Stack Loss Data'!$C$3:$V$3)+1)-INDEX('DOE Stack Loss Data'!$C$3:$V$3,1,MATCH('Baseline Efficiency'!AN9,'DOE Stack Loss Data'!$C$3:$V$3)))*('Baseline Efficiency'!AN9-INDEX('DOE Stack Loss Data'!$C$3:$V$3,1,MATCH('Baseline Efficiency'!AN9,'DOE Stack Loss Data'!$C$3:$V$3)))+(INDEX('DOE Stack Loss Data'!$C$4:$V$43,MATCH('Combustion Reports'!AI$20,'DOE Stack Loss Data'!$B$4:$B$43)+1,MATCH('Baseline Efficiency'!AN9,'DOE Stack Loss Data'!$C$3:$V$3))-INDEX('DOE Stack Loss Data'!$C$4:$V$43,MATCH('Combustion Reports'!AI$20,'DOE Stack Loss Data'!$B$4:$B$43),MATCH('Baseline Efficiency'!AN9,'DOE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Efficiency'!AN9,'DOE Stack Loss Data'!$C$3:$V$3)))</f>
        <v>#N/A</v>
      </c>
      <c r="AO33" s="237" t="e">
        <f>1-(((INDEX('DOE Stack Loss Data'!$C$4:$V$43,MATCH('Combustion Reports'!AJ$20,'DOE Stack Loss Data'!$B$4:$B$43)+1,MATCH('Baseline Efficiency'!AO9,'DOE Stack Loss Data'!$C$3:$V$3)+1)-INDEX('DOE Stack Loss Data'!$C$4:$V$43,MATCH('Combustion Reports'!AJ$20,'DOE Stack Loss Data'!$B$4:$B$43),MATCH('Baseline Efficiency'!AO9,'DOE Stack Loss Data'!$C$3:$V$3)+1))/10*('Combustion Reports'!AJ$20-INDEX('DOE Stack Loss Data'!$B$4:$B$43,MATCH('Combustion Reports'!AJ$20,'DOE Stack Loss Data'!$B$4:$B$43),1))+INDEX('DOE Stack Loss Data'!$C$4:$V$43,MATCH('Combustion Reports'!AJ$20,'DOE Stack Loss Data'!$B$4:$B$43),MATCH('Baseline Efficiency'!AO9,'DOE Stack Loss Data'!$C$3:$V$3)+1)-((INDEX('DOE Stack Loss Data'!$C$4:$V$43,MATCH('Combustion Reports'!AJ$20,'DOE Stack Loss Data'!$B$4:$B$43)+1,MATCH('Baseline Efficiency'!AO9,'DOE Stack Loss Data'!$C$3:$V$3))-INDEX('DOE Stack Loss Data'!$C$4:$V$43,MATCH('Combustion Reports'!AJ$20,'DOE Stack Loss Data'!$B$4:$B$43),MATCH('Baseline Efficiency'!AO9,'DOE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Efficiency'!AO9,'DOE Stack Loss Data'!$C$3:$V$3))))/(INDEX('DOE Stack Loss Data'!$C$3:$V$3,1,MATCH('Baseline Efficiency'!AO9,'DOE Stack Loss Data'!$C$3:$V$3)+1)-INDEX('DOE Stack Loss Data'!$C$3:$V$3,1,MATCH('Baseline Efficiency'!AO9,'DOE Stack Loss Data'!$C$3:$V$3)))*('Baseline Efficiency'!AO9-INDEX('DOE Stack Loss Data'!$C$3:$V$3,1,MATCH('Baseline Efficiency'!AO9,'DOE Stack Loss Data'!$C$3:$V$3)))+(INDEX('DOE Stack Loss Data'!$C$4:$V$43,MATCH('Combustion Reports'!AJ$20,'DOE Stack Loss Data'!$B$4:$B$43)+1,MATCH('Baseline Efficiency'!AO9,'DOE Stack Loss Data'!$C$3:$V$3))-INDEX('DOE Stack Loss Data'!$C$4:$V$43,MATCH('Combustion Reports'!AJ$20,'DOE Stack Loss Data'!$B$4:$B$43),MATCH('Baseline Efficiency'!AO9,'DOE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Efficiency'!AO9,'DOE Stack Loss Data'!$C$3:$V$3)))</f>
        <v>#N/A</v>
      </c>
      <c r="AP33" s="209" t="e">
        <f>1-(((INDEX('DOE Stack Loss Data'!$C$4:$V$43,MATCH('Combustion Reports'!AK$20,'DOE Stack Loss Data'!$B$4:$B$43)+1,MATCH('Baseline Efficiency'!AP9,'DOE Stack Loss Data'!$C$3:$V$3)+1)-INDEX('DOE Stack Loss Data'!$C$4:$V$43,MATCH('Combustion Reports'!AK$20,'DOE Stack Loss Data'!$B$4:$B$43),MATCH('Baseline Efficiency'!AP9,'DOE Stack Loss Data'!$C$3:$V$3)+1))/10*('Combustion Reports'!AK$20-INDEX('DOE Stack Loss Data'!$B$4:$B$43,MATCH('Combustion Reports'!AK$20,'DOE Stack Loss Data'!$B$4:$B$43),1))+INDEX('DOE Stack Loss Data'!$C$4:$V$43,MATCH('Combustion Reports'!AK$20,'DOE Stack Loss Data'!$B$4:$B$43),MATCH('Baseline Efficiency'!AP9,'DOE Stack Loss Data'!$C$3:$V$3)+1)-((INDEX('DOE Stack Loss Data'!$C$4:$V$43,MATCH('Combustion Reports'!AK$20,'DOE Stack Loss Data'!$B$4:$B$43)+1,MATCH('Baseline Efficiency'!AP9,'DOE Stack Loss Data'!$C$3:$V$3))-INDEX('DOE Stack Loss Data'!$C$4:$V$43,MATCH('Combustion Reports'!AK$20,'DOE Stack Loss Data'!$B$4:$B$43),MATCH('Baseline Efficiency'!AP9,'DOE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Efficiency'!AP9,'DOE Stack Loss Data'!$C$3:$V$3))))/(INDEX('DOE Stack Loss Data'!$C$3:$V$3,1,MATCH('Baseline Efficiency'!AP9,'DOE Stack Loss Data'!$C$3:$V$3)+1)-INDEX('DOE Stack Loss Data'!$C$3:$V$3,1,MATCH('Baseline Efficiency'!AP9,'DOE Stack Loss Data'!$C$3:$V$3)))*('Baseline Efficiency'!AP9-INDEX('DOE Stack Loss Data'!$C$3:$V$3,1,MATCH('Baseline Efficiency'!AP9,'DOE Stack Loss Data'!$C$3:$V$3)))+(INDEX('DOE Stack Loss Data'!$C$4:$V$43,MATCH('Combustion Reports'!AK$20,'DOE Stack Loss Data'!$B$4:$B$43)+1,MATCH('Baseline Efficiency'!AP9,'DOE Stack Loss Data'!$C$3:$V$3))-INDEX('DOE Stack Loss Data'!$C$4:$V$43,MATCH('Combustion Reports'!AK$20,'DOE Stack Loss Data'!$B$4:$B$43),MATCH('Baseline Efficiency'!AP9,'DOE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Efficiency'!AP9,'DOE Stack Loss Data'!$C$3:$V$3)))</f>
        <v>#N/A</v>
      </c>
      <c r="AR33" s="236">
        <v>5</v>
      </c>
      <c r="AS33" s="545">
        <v>92</v>
      </c>
      <c r="AT33" s="202">
        <f t="shared" si="11"/>
        <v>50</v>
      </c>
      <c r="AU33" s="237" t="e">
        <f>1-(((INDEX('DOE Stack Loss Data'!$C$4:$V$43,MATCH('Combustion Reports'!AB$26,'DOE Stack Loss Data'!$B$4:$B$43)+1,MATCH('Baseline Efficiency'!AU9,'DOE Stack Loss Data'!$C$3:$V$3)+1)-INDEX('DOE Stack Loss Data'!$C$4:$V$43,MATCH('Combustion Reports'!AB$26,'DOE Stack Loss Data'!$B$4:$B$43),MATCH('Baseline Efficiency'!AU9,'DOE Stack Loss Data'!$C$3:$V$3)+1))/10*('Combustion Reports'!AB$26-INDEX('DOE Stack Loss Data'!$B$4:$B$43,MATCH('Combustion Reports'!AB$26,'DOE Stack Loss Data'!$B$4:$B$43),1))+INDEX('DOE Stack Loss Data'!$C$4:$V$43,MATCH('Combustion Reports'!AB$26,'DOE Stack Loss Data'!$B$4:$B$43),MATCH('Baseline Efficiency'!AU9,'DOE Stack Loss Data'!$C$3:$V$3)+1)-((INDEX('DOE Stack Loss Data'!$C$4:$V$43,MATCH('Combustion Reports'!AB$26,'DOE Stack Loss Data'!$B$4:$B$43)+1,MATCH('Baseline Efficiency'!AU9,'DOE Stack Loss Data'!$C$3:$V$3))-INDEX('DOE Stack Loss Data'!$C$4:$V$43,MATCH('Combustion Reports'!AB$26,'DOE Stack Loss Data'!$B$4:$B$43),MATCH('Baseline Efficiency'!AU9,'DOE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Efficiency'!AU9,'DOE Stack Loss Data'!$C$3:$V$3))))/(INDEX('DOE Stack Loss Data'!$C$3:$V$3,1,MATCH('Baseline Efficiency'!AU9,'DOE Stack Loss Data'!$C$3:$V$3)+1)-INDEX('DOE Stack Loss Data'!$C$3:$V$3,1,MATCH('Baseline Efficiency'!AU9,'DOE Stack Loss Data'!$C$3:$V$3)))*('Baseline Efficiency'!AU9-INDEX('DOE Stack Loss Data'!$C$3:$V$3,1,MATCH('Baseline Efficiency'!AU9,'DOE Stack Loss Data'!$C$3:$V$3)))+(INDEX('DOE Stack Loss Data'!$C$4:$V$43,MATCH('Combustion Reports'!AB$26,'DOE Stack Loss Data'!$B$4:$B$43)+1,MATCH('Baseline Efficiency'!AU9,'DOE Stack Loss Data'!$C$3:$V$3))-INDEX('DOE Stack Loss Data'!$C$4:$V$43,MATCH('Combustion Reports'!AB$26,'DOE Stack Loss Data'!$B$4:$B$43),MATCH('Baseline Efficiency'!AU9,'DOE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Efficiency'!AU9,'DOE Stack Loss Data'!$C$3:$V$3)))</f>
        <v>#N/A</v>
      </c>
      <c r="AV33" s="237" t="e">
        <f>1-(((INDEX('DOE Stack Loss Data'!$C$4:$V$43,MATCH('Combustion Reports'!AC$26,'DOE Stack Loss Data'!$B$4:$B$43)+1,MATCH('Baseline Efficiency'!AV9,'DOE Stack Loss Data'!$C$3:$V$3)+1)-INDEX('DOE Stack Loss Data'!$C$4:$V$43,MATCH('Combustion Reports'!AC$26,'DOE Stack Loss Data'!$B$4:$B$43),MATCH('Baseline Efficiency'!AV9,'DOE Stack Loss Data'!$C$3:$V$3)+1))/10*('Combustion Reports'!AC$26-INDEX('DOE Stack Loss Data'!$B$4:$B$43,MATCH('Combustion Reports'!AC$26,'DOE Stack Loss Data'!$B$4:$B$43),1))+INDEX('DOE Stack Loss Data'!$C$4:$V$43,MATCH('Combustion Reports'!AC$26,'DOE Stack Loss Data'!$B$4:$B$43),MATCH('Baseline Efficiency'!AV9,'DOE Stack Loss Data'!$C$3:$V$3)+1)-((INDEX('DOE Stack Loss Data'!$C$4:$V$43,MATCH('Combustion Reports'!AC$26,'DOE Stack Loss Data'!$B$4:$B$43)+1,MATCH('Baseline Efficiency'!AV9,'DOE Stack Loss Data'!$C$3:$V$3))-INDEX('DOE Stack Loss Data'!$C$4:$V$43,MATCH('Combustion Reports'!AC$26,'DOE Stack Loss Data'!$B$4:$B$43),MATCH('Baseline Efficiency'!AV9,'DOE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Efficiency'!AV9,'DOE Stack Loss Data'!$C$3:$V$3))))/(INDEX('DOE Stack Loss Data'!$C$3:$V$3,1,MATCH('Baseline Efficiency'!AV9,'DOE Stack Loss Data'!$C$3:$V$3)+1)-INDEX('DOE Stack Loss Data'!$C$3:$V$3,1,MATCH('Baseline Efficiency'!AV9,'DOE Stack Loss Data'!$C$3:$V$3)))*('Baseline Efficiency'!AV9-INDEX('DOE Stack Loss Data'!$C$3:$V$3,1,MATCH('Baseline Efficiency'!AV9,'DOE Stack Loss Data'!$C$3:$V$3)))+(INDEX('DOE Stack Loss Data'!$C$4:$V$43,MATCH('Combustion Reports'!AC$26,'DOE Stack Loss Data'!$B$4:$B$43)+1,MATCH('Baseline Efficiency'!AV9,'DOE Stack Loss Data'!$C$3:$V$3))-INDEX('DOE Stack Loss Data'!$C$4:$V$43,MATCH('Combustion Reports'!AC$26,'DOE Stack Loss Data'!$B$4:$B$43),MATCH('Baseline Efficiency'!AV9,'DOE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Efficiency'!AV9,'DOE Stack Loss Data'!$C$3:$V$3)))</f>
        <v>#N/A</v>
      </c>
      <c r="AW33" s="207" t="e">
        <f>1-(((INDEX('DOE Stack Loss Data'!$C$4:$V$43,MATCH('Combustion Reports'!AD$26,'DOE Stack Loss Data'!$B$4:$B$43)+1,MATCH('Baseline Efficiency'!AW9,'DOE Stack Loss Data'!$C$3:$V$3)+1)-INDEX('DOE Stack Loss Data'!$C$4:$V$43,MATCH('Combustion Reports'!AD$26,'DOE Stack Loss Data'!$B$4:$B$43),MATCH('Baseline Efficiency'!AW9,'DOE Stack Loss Data'!$C$3:$V$3)+1))/10*('Combustion Reports'!AD$26-INDEX('DOE Stack Loss Data'!$B$4:$B$43,MATCH('Combustion Reports'!AD$26,'DOE Stack Loss Data'!$B$4:$B$43),1))+INDEX('DOE Stack Loss Data'!$C$4:$V$43,MATCH('Combustion Reports'!AD$26,'DOE Stack Loss Data'!$B$4:$B$43),MATCH('Baseline Efficiency'!AW9,'DOE Stack Loss Data'!$C$3:$V$3)+1)-((INDEX('DOE Stack Loss Data'!$C$4:$V$43,MATCH('Combustion Reports'!AD$26,'DOE Stack Loss Data'!$B$4:$B$43)+1,MATCH('Baseline Efficiency'!AW9,'DOE Stack Loss Data'!$C$3:$V$3))-INDEX('DOE Stack Loss Data'!$C$4:$V$43,MATCH('Combustion Reports'!AD$26,'DOE Stack Loss Data'!$B$4:$B$43),MATCH('Baseline Efficiency'!AW9,'DOE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Efficiency'!AW9,'DOE Stack Loss Data'!$C$3:$V$3))))/(INDEX('DOE Stack Loss Data'!$C$3:$V$3,1,MATCH('Baseline Efficiency'!AW9,'DOE Stack Loss Data'!$C$3:$V$3)+1)-INDEX('DOE Stack Loss Data'!$C$3:$V$3,1,MATCH('Baseline Efficiency'!AW9,'DOE Stack Loss Data'!$C$3:$V$3)))*('Baseline Efficiency'!AW9-INDEX('DOE Stack Loss Data'!$C$3:$V$3,1,MATCH('Baseline Efficiency'!AW9,'DOE Stack Loss Data'!$C$3:$V$3)))+(INDEX('DOE Stack Loss Data'!$C$4:$V$43,MATCH('Combustion Reports'!AD$26,'DOE Stack Loss Data'!$B$4:$B$43)+1,MATCH('Baseline Efficiency'!AW9,'DOE Stack Loss Data'!$C$3:$V$3))-INDEX('DOE Stack Loss Data'!$C$4:$V$43,MATCH('Combustion Reports'!AD$26,'DOE Stack Loss Data'!$B$4:$B$43),MATCH('Baseline Efficiency'!AW9,'DOE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Efficiency'!AW9,'DOE Stack Loss Data'!$C$3:$V$3)))</f>
        <v>#N/A</v>
      </c>
      <c r="AX33" s="237" t="e">
        <f>1-(((INDEX('DOE Stack Loss Data'!$C$4:$V$43,MATCH('Combustion Reports'!AE$26,'DOE Stack Loss Data'!$B$4:$B$43)+1,MATCH('Baseline Efficiency'!AX9,'DOE Stack Loss Data'!$C$3:$V$3)+1)-INDEX('DOE Stack Loss Data'!$C$4:$V$43,MATCH('Combustion Reports'!AE$26,'DOE Stack Loss Data'!$B$4:$B$43),MATCH('Baseline Efficiency'!AX9,'DOE Stack Loss Data'!$C$3:$V$3)+1))/10*('Combustion Reports'!AE$26-INDEX('DOE Stack Loss Data'!$B$4:$B$43,MATCH('Combustion Reports'!AE$26,'DOE Stack Loss Data'!$B$4:$B$43),1))+INDEX('DOE Stack Loss Data'!$C$4:$V$43,MATCH('Combustion Reports'!AE$26,'DOE Stack Loss Data'!$B$4:$B$43),MATCH('Baseline Efficiency'!AX9,'DOE Stack Loss Data'!$C$3:$V$3)+1)-((INDEX('DOE Stack Loss Data'!$C$4:$V$43,MATCH('Combustion Reports'!AE$26,'DOE Stack Loss Data'!$B$4:$B$43)+1,MATCH('Baseline Efficiency'!AX9,'DOE Stack Loss Data'!$C$3:$V$3))-INDEX('DOE Stack Loss Data'!$C$4:$V$43,MATCH('Combustion Reports'!AE$26,'DOE Stack Loss Data'!$B$4:$B$43),MATCH('Baseline Efficiency'!AX9,'DOE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Efficiency'!AX9,'DOE Stack Loss Data'!$C$3:$V$3))))/(INDEX('DOE Stack Loss Data'!$C$3:$V$3,1,MATCH('Baseline Efficiency'!AX9,'DOE Stack Loss Data'!$C$3:$V$3)+1)-INDEX('DOE Stack Loss Data'!$C$3:$V$3,1,MATCH('Baseline Efficiency'!AX9,'DOE Stack Loss Data'!$C$3:$V$3)))*('Baseline Efficiency'!AX9-INDEX('DOE Stack Loss Data'!$C$3:$V$3,1,MATCH('Baseline Efficiency'!AX9,'DOE Stack Loss Data'!$C$3:$V$3)))+(INDEX('DOE Stack Loss Data'!$C$4:$V$43,MATCH('Combustion Reports'!AE$26,'DOE Stack Loss Data'!$B$4:$B$43)+1,MATCH('Baseline Efficiency'!AX9,'DOE Stack Loss Data'!$C$3:$V$3))-INDEX('DOE Stack Loss Data'!$C$4:$V$43,MATCH('Combustion Reports'!AE$26,'DOE Stack Loss Data'!$B$4:$B$43),MATCH('Baseline Efficiency'!AX9,'DOE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Efficiency'!AX9,'DOE Stack Loss Data'!$C$3:$V$3)))</f>
        <v>#N/A</v>
      </c>
      <c r="AY33" s="201" t="e">
        <f>1-(((INDEX('DOE Stack Loss Data'!$C$4:$V$43,MATCH('Combustion Reports'!AF$26,'DOE Stack Loss Data'!$B$4:$B$43)+1,MATCH('Baseline Efficiency'!AY9,'DOE Stack Loss Data'!$C$3:$V$3)+1)-INDEX('DOE Stack Loss Data'!$C$4:$V$43,MATCH('Combustion Reports'!AF$26,'DOE Stack Loss Data'!$B$4:$B$43),MATCH('Baseline Efficiency'!AY9,'DOE Stack Loss Data'!$C$3:$V$3)+1))/10*('Combustion Reports'!AF$26-INDEX('DOE Stack Loss Data'!$B$4:$B$43,MATCH('Combustion Reports'!AF$26,'DOE Stack Loss Data'!$B$4:$B$43),1))+INDEX('DOE Stack Loss Data'!$C$4:$V$43,MATCH('Combustion Reports'!AF$26,'DOE Stack Loss Data'!$B$4:$B$43),MATCH('Baseline Efficiency'!AY9,'DOE Stack Loss Data'!$C$3:$V$3)+1)-((INDEX('DOE Stack Loss Data'!$C$4:$V$43,MATCH('Combustion Reports'!AF$26,'DOE Stack Loss Data'!$B$4:$B$43)+1,MATCH('Baseline Efficiency'!AY9,'DOE Stack Loss Data'!$C$3:$V$3))-INDEX('DOE Stack Loss Data'!$C$4:$V$43,MATCH('Combustion Reports'!AF$26,'DOE Stack Loss Data'!$B$4:$B$43),MATCH('Baseline Efficiency'!AY9,'DOE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Efficiency'!AY9,'DOE Stack Loss Data'!$C$3:$V$3))))/(INDEX('DOE Stack Loss Data'!$C$3:$V$3,1,MATCH('Baseline Efficiency'!AY9,'DOE Stack Loss Data'!$C$3:$V$3)+1)-INDEX('DOE Stack Loss Data'!$C$3:$V$3,1,MATCH('Baseline Efficiency'!AY9,'DOE Stack Loss Data'!$C$3:$V$3)))*('Baseline Efficiency'!AY9-INDEX('DOE Stack Loss Data'!$C$3:$V$3,1,MATCH('Baseline Efficiency'!AY9,'DOE Stack Loss Data'!$C$3:$V$3)))+(INDEX('DOE Stack Loss Data'!$C$4:$V$43,MATCH('Combustion Reports'!AF$26,'DOE Stack Loss Data'!$B$4:$B$43)+1,MATCH('Baseline Efficiency'!AY9,'DOE Stack Loss Data'!$C$3:$V$3))-INDEX('DOE Stack Loss Data'!$C$4:$V$43,MATCH('Combustion Reports'!AF$26,'DOE Stack Loss Data'!$B$4:$B$43),MATCH('Baseline Efficiency'!AY9,'DOE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Efficiency'!AY9,'DOE Stack Loss Data'!$C$3:$V$3)))</f>
        <v>#N/A</v>
      </c>
      <c r="AZ33" s="237" t="e">
        <f>1-(((INDEX('DOE Stack Loss Data'!$C$4:$V$43,MATCH('Combustion Reports'!AG$26,'DOE Stack Loss Data'!$B$4:$B$43)+1,MATCH('Baseline Efficiency'!AZ9,'DOE Stack Loss Data'!$C$3:$V$3)+1)-INDEX('DOE Stack Loss Data'!$C$4:$V$43,MATCH('Combustion Reports'!AG$26,'DOE Stack Loss Data'!$B$4:$B$43),MATCH('Baseline Efficiency'!AZ9,'DOE Stack Loss Data'!$C$3:$V$3)+1))/10*('Combustion Reports'!AG$26-INDEX('DOE Stack Loss Data'!$B$4:$B$43,MATCH('Combustion Reports'!AG$26,'DOE Stack Loss Data'!$B$4:$B$43),1))+INDEX('DOE Stack Loss Data'!$C$4:$V$43,MATCH('Combustion Reports'!AG$26,'DOE Stack Loss Data'!$B$4:$B$43),MATCH('Baseline Efficiency'!AZ9,'DOE Stack Loss Data'!$C$3:$V$3)+1)-((INDEX('DOE Stack Loss Data'!$C$4:$V$43,MATCH('Combustion Reports'!AG$26,'DOE Stack Loss Data'!$B$4:$B$43)+1,MATCH('Baseline Efficiency'!AZ9,'DOE Stack Loss Data'!$C$3:$V$3))-INDEX('DOE Stack Loss Data'!$C$4:$V$43,MATCH('Combustion Reports'!AG$26,'DOE Stack Loss Data'!$B$4:$B$43),MATCH('Baseline Efficiency'!AZ9,'DOE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Efficiency'!AZ9,'DOE Stack Loss Data'!$C$3:$V$3))))/(INDEX('DOE Stack Loss Data'!$C$3:$V$3,1,MATCH('Baseline Efficiency'!AZ9,'DOE Stack Loss Data'!$C$3:$V$3)+1)-INDEX('DOE Stack Loss Data'!$C$3:$V$3,1,MATCH('Baseline Efficiency'!AZ9,'DOE Stack Loss Data'!$C$3:$V$3)))*('Baseline Efficiency'!AZ9-INDEX('DOE Stack Loss Data'!$C$3:$V$3,1,MATCH('Baseline Efficiency'!AZ9,'DOE Stack Loss Data'!$C$3:$V$3)))+(INDEX('DOE Stack Loss Data'!$C$4:$V$43,MATCH('Combustion Reports'!AG$26,'DOE Stack Loss Data'!$B$4:$B$43)+1,MATCH('Baseline Efficiency'!AZ9,'DOE Stack Loss Data'!$C$3:$V$3))-INDEX('DOE Stack Loss Data'!$C$4:$V$43,MATCH('Combustion Reports'!AG$26,'DOE Stack Loss Data'!$B$4:$B$43),MATCH('Baseline Efficiency'!AZ9,'DOE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Efficiency'!AZ9,'DOE Stack Loss Data'!$C$3:$V$3)))</f>
        <v>#N/A</v>
      </c>
      <c r="BA33" s="201" t="e">
        <f>1-(((INDEX('DOE Stack Loss Data'!$C$4:$V$43,MATCH('Combustion Reports'!AH$26,'DOE Stack Loss Data'!$B$4:$B$43)+1,MATCH('Baseline Efficiency'!BA9,'DOE Stack Loss Data'!$C$3:$V$3)+1)-INDEX('DOE Stack Loss Data'!$C$4:$V$43,MATCH('Combustion Reports'!AH$26,'DOE Stack Loss Data'!$B$4:$B$43),MATCH('Baseline Efficiency'!BA9,'DOE Stack Loss Data'!$C$3:$V$3)+1))/10*('Combustion Reports'!AH$26-INDEX('DOE Stack Loss Data'!$B$4:$B$43,MATCH('Combustion Reports'!AH$26,'DOE Stack Loss Data'!$B$4:$B$43),1))+INDEX('DOE Stack Loss Data'!$C$4:$V$43,MATCH('Combustion Reports'!AH$26,'DOE Stack Loss Data'!$B$4:$B$43),MATCH('Baseline Efficiency'!BA9,'DOE Stack Loss Data'!$C$3:$V$3)+1)-((INDEX('DOE Stack Loss Data'!$C$4:$V$43,MATCH('Combustion Reports'!AH$26,'DOE Stack Loss Data'!$B$4:$B$43)+1,MATCH('Baseline Efficiency'!BA9,'DOE Stack Loss Data'!$C$3:$V$3))-INDEX('DOE Stack Loss Data'!$C$4:$V$43,MATCH('Combustion Reports'!AH$26,'DOE Stack Loss Data'!$B$4:$B$43),MATCH('Baseline Efficiency'!BA9,'DOE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Efficiency'!BA9,'DOE Stack Loss Data'!$C$3:$V$3))))/(INDEX('DOE Stack Loss Data'!$C$3:$V$3,1,MATCH('Baseline Efficiency'!BA9,'DOE Stack Loss Data'!$C$3:$V$3)+1)-INDEX('DOE Stack Loss Data'!$C$3:$V$3,1,MATCH('Baseline Efficiency'!BA9,'DOE Stack Loss Data'!$C$3:$V$3)))*('Baseline Efficiency'!BA9-INDEX('DOE Stack Loss Data'!$C$3:$V$3,1,MATCH('Baseline Efficiency'!BA9,'DOE Stack Loss Data'!$C$3:$V$3)))+(INDEX('DOE Stack Loss Data'!$C$4:$V$43,MATCH('Combustion Reports'!AH$26,'DOE Stack Loss Data'!$B$4:$B$43)+1,MATCH('Baseline Efficiency'!BA9,'DOE Stack Loss Data'!$C$3:$V$3))-INDEX('DOE Stack Loss Data'!$C$4:$V$43,MATCH('Combustion Reports'!AH$26,'DOE Stack Loss Data'!$B$4:$B$43),MATCH('Baseline Efficiency'!BA9,'DOE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Efficiency'!BA9,'DOE Stack Loss Data'!$C$3:$V$3)))</f>
        <v>#N/A</v>
      </c>
      <c r="BB33" s="237" t="e">
        <f>1-(((INDEX('DOE Stack Loss Data'!$C$4:$V$43,MATCH('Combustion Reports'!AI$26,'DOE Stack Loss Data'!$B$4:$B$43)+1,MATCH('Baseline Efficiency'!BB9,'DOE Stack Loss Data'!$C$3:$V$3)+1)-INDEX('DOE Stack Loss Data'!$C$4:$V$43,MATCH('Combustion Reports'!AI$26,'DOE Stack Loss Data'!$B$4:$B$43),MATCH('Baseline Efficiency'!BB9,'DOE Stack Loss Data'!$C$3:$V$3)+1))/10*('Combustion Reports'!AI$26-INDEX('DOE Stack Loss Data'!$B$4:$B$43,MATCH('Combustion Reports'!AI$26,'DOE Stack Loss Data'!$B$4:$B$43),1))+INDEX('DOE Stack Loss Data'!$C$4:$V$43,MATCH('Combustion Reports'!AI$26,'DOE Stack Loss Data'!$B$4:$B$43),MATCH('Baseline Efficiency'!BB9,'DOE Stack Loss Data'!$C$3:$V$3)+1)-((INDEX('DOE Stack Loss Data'!$C$4:$V$43,MATCH('Combustion Reports'!AI$26,'DOE Stack Loss Data'!$B$4:$B$43)+1,MATCH('Baseline Efficiency'!BB9,'DOE Stack Loss Data'!$C$3:$V$3))-INDEX('DOE Stack Loss Data'!$C$4:$V$43,MATCH('Combustion Reports'!AI$26,'DOE Stack Loss Data'!$B$4:$B$43),MATCH('Baseline Efficiency'!BB9,'DOE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Efficiency'!BB9,'DOE Stack Loss Data'!$C$3:$V$3))))/(INDEX('DOE Stack Loss Data'!$C$3:$V$3,1,MATCH('Baseline Efficiency'!BB9,'DOE Stack Loss Data'!$C$3:$V$3)+1)-INDEX('DOE Stack Loss Data'!$C$3:$V$3,1,MATCH('Baseline Efficiency'!BB9,'DOE Stack Loss Data'!$C$3:$V$3)))*('Baseline Efficiency'!BB9-INDEX('DOE Stack Loss Data'!$C$3:$V$3,1,MATCH('Baseline Efficiency'!BB9,'DOE Stack Loss Data'!$C$3:$V$3)))+(INDEX('DOE Stack Loss Data'!$C$4:$V$43,MATCH('Combustion Reports'!AI$26,'DOE Stack Loss Data'!$B$4:$B$43)+1,MATCH('Baseline Efficiency'!BB9,'DOE Stack Loss Data'!$C$3:$V$3))-INDEX('DOE Stack Loss Data'!$C$4:$V$43,MATCH('Combustion Reports'!AI$26,'DOE Stack Loss Data'!$B$4:$B$43),MATCH('Baseline Efficiency'!BB9,'DOE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Efficiency'!BB9,'DOE Stack Loss Data'!$C$3:$V$3)))</f>
        <v>#N/A</v>
      </c>
      <c r="BC33" s="237" t="e">
        <f>1-(((INDEX('DOE Stack Loss Data'!$C$4:$V$43,MATCH('Combustion Reports'!AJ$26,'DOE Stack Loss Data'!$B$4:$B$43)+1,MATCH('Baseline Efficiency'!BC9,'DOE Stack Loss Data'!$C$3:$V$3)+1)-INDEX('DOE Stack Loss Data'!$C$4:$V$43,MATCH('Combustion Reports'!AJ$26,'DOE Stack Loss Data'!$B$4:$B$43),MATCH('Baseline Efficiency'!BC9,'DOE Stack Loss Data'!$C$3:$V$3)+1))/10*('Combustion Reports'!AJ$26-INDEX('DOE Stack Loss Data'!$B$4:$B$43,MATCH('Combustion Reports'!AJ$26,'DOE Stack Loss Data'!$B$4:$B$43),1))+INDEX('DOE Stack Loss Data'!$C$4:$V$43,MATCH('Combustion Reports'!AJ$26,'DOE Stack Loss Data'!$B$4:$B$43),MATCH('Baseline Efficiency'!BC9,'DOE Stack Loss Data'!$C$3:$V$3)+1)-((INDEX('DOE Stack Loss Data'!$C$4:$V$43,MATCH('Combustion Reports'!AJ$26,'DOE Stack Loss Data'!$B$4:$B$43)+1,MATCH('Baseline Efficiency'!BC9,'DOE Stack Loss Data'!$C$3:$V$3))-INDEX('DOE Stack Loss Data'!$C$4:$V$43,MATCH('Combustion Reports'!AJ$26,'DOE Stack Loss Data'!$B$4:$B$43),MATCH('Baseline Efficiency'!BC9,'DOE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Efficiency'!BC9,'DOE Stack Loss Data'!$C$3:$V$3))))/(INDEX('DOE Stack Loss Data'!$C$3:$V$3,1,MATCH('Baseline Efficiency'!BC9,'DOE Stack Loss Data'!$C$3:$V$3)+1)-INDEX('DOE Stack Loss Data'!$C$3:$V$3,1,MATCH('Baseline Efficiency'!BC9,'DOE Stack Loss Data'!$C$3:$V$3)))*('Baseline Efficiency'!BC9-INDEX('DOE Stack Loss Data'!$C$3:$V$3,1,MATCH('Baseline Efficiency'!BC9,'DOE Stack Loss Data'!$C$3:$V$3)))+(INDEX('DOE Stack Loss Data'!$C$4:$V$43,MATCH('Combustion Reports'!AJ$26,'DOE Stack Loss Data'!$B$4:$B$43)+1,MATCH('Baseline Efficiency'!BC9,'DOE Stack Loss Data'!$C$3:$V$3))-INDEX('DOE Stack Loss Data'!$C$4:$V$43,MATCH('Combustion Reports'!AJ$26,'DOE Stack Loss Data'!$B$4:$B$43),MATCH('Baseline Efficiency'!BC9,'DOE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Efficiency'!BC9,'DOE Stack Loss Data'!$C$3:$V$3)))</f>
        <v>#N/A</v>
      </c>
      <c r="BD33" s="209" t="e">
        <f>1-(((INDEX('DOE Stack Loss Data'!$C$4:$V$43,MATCH('Combustion Reports'!AK$26,'DOE Stack Loss Data'!$B$4:$B$43)+1,MATCH('Baseline Efficiency'!BD9,'DOE Stack Loss Data'!$C$3:$V$3)+1)-INDEX('DOE Stack Loss Data'!$C$4:$V$43,MATCH('Combustion Reports'!AK$26,'DOE Stack Loss Data'!$B$4:$B$43),MATCH('Baseline Efficiency'!BD9,'DOE Stack Loss Data'!$C$3:$V$3)+1))/10*('Combustion Reports'!AK$26-INDEX('DOE Stack Loss Data'!$B$4:$B$43,MATCH('Combustion Reports'!AK$26,'DOE Stack Loss Data'!$B$4:$B$43),1))+INDEX('DOE Stack Loss Data'!$C$4:$V$43,MATCH('Combustion Reports'!AK$26,'DOE Stack Loss Data'!$B$4:$B$43),MATCH('Baseline Efficiency'!BD9,'DOE Stack Loss Data'!$C$3:$V$3)+1)-((INDEX('DOE Stack Loss Data'!$C$4:$V$43,MATCH('Combustion Reports'!AK$26,'DOE Stack Loss Data'!$B$4:$B$43)+1,MATCH('Baseline Efficiency'!BD9,'DOE Stack Loss Data'!$C$3:$V$3))-INDEX('DOE Stack Loss Data'!$C$4:$V$43,MATCH('Combustion Reports'!AK$26,'DOE Stack Loss Data'!$B$4:$B$43),MATCH('Baseline Efficiency'!BD9,'DOE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Efficiency'!BD9,'DOE Stack Loss Data'!$C$3:$V$3))))/(INDEX('DOE Stack Loss Data'!$C$3:$V$3,1,MATCH('Baseline Efficiency'!BD9,'DOE Stack Loss Data'!$C$3:$V$3)+1)-INDEX('DOE Stack Loss Data'!$C$3:$V$3,1,MATCH('Baseline Efficiency'!BD9,'DOE Stack Loss Data'!$C$3:$V$3)))*('Baseline Efficiency'!BD9-INDEX('DOE Stack Loss Data'!$C$3:$V$3,1,MATCH('Baseline Efficiency'!BD9,'DOE Stack Loss Data'!$C$3:$V$3)))+(INDEX('DOE Stack Loss Data'!$C$4:$V$43,MATCH('Combustion Reports'!AK$26,'DOE Stack Loss Data'!$B$4:$B$43)+1,MATCH('Baseline Efficiency'!BD9,'DOE Stack Loss Data'!$C$3:$V$3))-INDEX('DOE Stack Loss Data'!$C$4:$V$43,MATCH('Combustion Reports'!AK$26,'DOE Stack Loss Data'!$B$4:$B$43),MATCH('Baseline Efficiency'!BD9,'DOE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Efficiency'!BD9,'DOE Stack Loss Data'!$C$3:$V$3)))</f>
        <v>#N/A</v>
      </c>
    </row>
    <row r="34" spans="2:56">
      <c r="B34" s="236">
        <v>10</v>
      </c>
      <c r="C34" s="545">
        <v>157</v>
      </c>
      <c r="D34" s="202">
        <f t="shared" si="8"/>
        <v>75</v>
      </c>
      <c r="E34" s="237" t="e">
        <f>1-(((INDEX('DOE Stack Loss Data'!$C$4:$V$43,MATCH('Combustion Reports'!AB$8,'DOE Stack Loss Data'!$B$4:$B$43)+1,MATCH('Baseline Efficiency'!E10,'DOE Stack Loss Data'!$C$3:$V$3)+1)-INDEX('DOE Stack Loss Data'!$C$4:$V$43,MATCH('Combustion Reports'!AB$8,'DOE Stack Loss Data'!$B$4:$B$43),MATCH('Baseline Efficiency'!E10,'DOE Stack Loss Data'!$C$3:$V$3)+1))/10*('Combustion Reports'!AB$8-INDEX('DOE Stack Loss Data'!$B$4:$B$43,MATCH('Combustion Reports'!AB$8,'DOE Stack Loss Data'!$B$4:$B$43),1))+INDEX('DOE Stack Loss Data'!$C$4:$V$43,MATCH('Combustion Reports'!AB$8,'DOE Stack Loss Data'!$B$4:$B$43),MATCH('Baseline Efficiency'!E10,'DOE Stack Loss Data'!$C$3:$V$3)+1)-((INDEX('DOE Stack Loss Data'!$C$4:$V$43,MATCH('Combustion Reports'!AB$8,'DOE Stack Loss Data'!$B$4:$B$43)+1,MATCH('Baseline Efficiency'!E10,'DOE Stack Loss Data'!$C$3:$V$3))-INDEX('DOE Stack Loss Data'!$C$4:$V$43,MATCH('Combustion Reports'!AB$8,'DOE Stack Loss Data'!$B$4:$B$43),MATCH('Baseline Efficiency'!E10,'DOE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Efficiency'!E10,'DOE Stack Loss Data'!$C$3:$V$3))))/(INDEX('DOE Stack Loss Data'!$C$3:$V$3,1,MATCH('Baseline Efficiency'!E10,'DOE Stack Loss Data'!$C$3:$V$3)+1)-INDEX('DOE Stack Loss Data'!$C$3:$V$3,1,MATCH('Baseline Efficiency'!E10,'DOE Stack Loss Data'!$C$3:$V$3)))*('Baseline Efficiency'!E10-INDEX('DOE Stack Loss Data'!$C$3:$V$3,1,MATCH('Baseline Efficiency'!E10,'DOE Stack Loss Data'!$C$3:$V$3)))+(INDEX('DOE Stack Loss Data'!$C$4:$V$43,MATCH('Combustion Reports'!AB$8,'DOE Stack Loss Data'!$B$4:$B$43)+1,MATCH('Baseline Efficiency'!E10,'DOE Stack Loss Data'!$C$3:$V$3))-INDEX('DOE Stack Loss Data'!$C$4:$V$43,MATCH('Combustion Reports'!AB$8,'DOE Stack Loss Data'!$B$4:$B$43),MATCH('Baseline Efficiency'!E10,'DOE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Efficiency'!E10,'DOE Stack Loss Data'!$C$3:$V$3)))</f>
        <v>#N/A</v>
      </c>
      <c r="F34" s="237" t="e">
        <f>1-(((INDEX('DOE Stack Loss Data'!$C$4:$V$43,MATCH('Combustion Reports'!AC$8,'DOE Stack Loss Data'!$B$4:$B$43)+1,MATCH('Baseline Efficiency'!F10,'DOE Stack Loss Data'!$C$3:$V$3)+1)-INDEX('DOE Stack Loss Data'!$C$4:$V$43,MATCH('Combustion Reports'!AC$8,'DOE Stack Loss Data'!$B$4:$B$43),MATCH('Baseline Efficiency'!F10,'DOE Stack Loss Data'!$C$3:$V$3)+1))/10*('Combustion Reports'!AC$8-INDEX('DOE Stack Loss Data'!$B$4:$B$43,MATCH('Combustion Reports'!AC$8,'DOE Stack Loss Data'!$B$4:$B$43),1))+INDEX('DOE Stack Loss Data'!$C$4:$V$43,MATCH('Combustion Reports'!AC$8,'DOE Stack Loss Data'!$B$4:$B$43),MATCH('Baseline Efficiency'!F10,'DOE Stack Loss Data'!$C$3:$V$3)+1)-((INDEX('DOE Stack Loss Data'!$C$4:$V$43,MATCH('Combustion Reports'!AC$8,'DOE Stack Loss Data'!$B$4:$B$43)+1,MATCH('Baseline Efficiency'!F10,'DOE Stack Loss Data'!$C$3:$V$3))-INDEX('DOE Stack Loss Data'!$C$4:$V$43,MATCH('Combustion Reports'!AC$8,'DOE Stack Loss Data'!$B$4:$B$43),MATCH('Baseline Efficiency'!F10,'DOE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Efficiency'!F10,'DOE Stack Loss Data'!$C$3:$V$3))))/(INDEX('DOE Stack Loss Data'!$C$3:$V$3,1,MATCH('Baseline Efficiency'!F10,'DOE Stack Loss Data'!$C$3:$V$3)+1)-INDEX('DOE Stack Loss Data'!$C$3:$V$3,1,MATCH('Baseline Efficiency'!F10,'DOE Stack Loss Data'!$C$3:$V$3)))*('Baseline Efficiency'!F10-INDEX('DOE Stack Loss Data'!$C$3:$V$3,1,MATCH('Baseline Efficiency'!F10,'DOE Stack Loss Data'!$C$3:$V$3)))+(INDEX('DOE Stack Loss Data'!$C$4:$V$43,MATCH('Combustion Reports'!AC$8,'DOE Stack Loss Data'!$B$4:$B$43)+1,MATCH('Baseline Efficiency'!F10,'DOE Stack Loss Data'!$C$3:$V$3))-INDEX('DOE Stack Loss Data'!$C$4:$V$43,MATCH('Combustion Reports'!AC$8,'DOE Stack Loss Data'!$B$4:$B$43),MATCH('Baseline Efficiency'!F10,'DOE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Efficiency'!F10,'DOE Stack Loss Data'!$C$3:$V$3)))</f>
        <v>#N/A</v>
      </c>
      <c r="G34" s="207" t="e">
        <f>1-(((INDEX('DOE Stack Loss Data'!$C$4:$V$43,MATCH('Combustion Reports'!AD$8,'DOE Stack Loss Data'!$B$4:$B$43)+1,MATCH('Baseline Efficiency'!G10,'DOE Stack Loss Data'!$C$3:$V$3)+1)-INDEX('DOE Stack Loss Data'!$C$4:$V$43,MATCH('Combustion Reports'!AD$8,'DOE Stack Loss Data'!$B$4:$B$43),MATCH('Baseline Efficiency'!G10,'DOE Stack Loss Data'!$C$3:$V$3)+1))/10*('Combustion Reports'!AD$8-INDEX('DOE Stack Loss Data'!$B$4:$B$43,MATCH('Combustion Reports'!AD$8,'DOE Stack Loss Data'!$B$4:$B$43),1))+INDEX('DOE Stack Loss Data'!$C$4:$V$43,MATCH('Combustion Reports'!AD$8,'DOE Stack Loss Data'!$B$4:$B$43),MATCH('Baseline Efficiency'!G10,'DOE Stack Loss Data'!$C$3:$V$3)+1)-((INDEX('DOE Stack Loss Data'!$C$4:$V$43,MATCH('Combustion Reports'!AD$8,'DOE Stack Loss Data'!$B$4:$B$43)+1,MATCH('Baseline Efficiency'!G10,'DOE Stack Loss Data'!$C$3:$V$3))-INDEX('DOE Stack Loss Data'!$C$4:$V$43,MATCH('Combustion Reports'!AD$8,'DOE Stack Loss Data'!$B$4:$B$43),MATCH('Baseline Efficiency'!G10,'DOE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Efficiency'!G10,'DOE Stack Loss Data'!$C$3:$V$3))))/(INDEX('DOE Stack Loss Data'!$C$3:$V$3,1,MATCH('Baseline Efficiency'!G10,'DOE Stack Loss Data'!$C$3:$V$3)+1)-INDEX('DOE Stack Loss Data'!$C$3:$V$3,1,MATCH('Baseline Efficiency'!G10,'DOE Stack Loss Data'!$C$3:$V$3)))*('Baseline Efficiency'!G10-INDEX('DOE Stack Loss Data'!$C$3:$V$3,1,MATCH('Baseline Efficiency'!G10,'DOE Stack Loss Data'!$C$3:$V$3)))+(INDEX('DOE Stack Loss Data'!$C$4:$V$43,MATCH('Combustion Reports'!AD$8,'DOE Stack Loss Data'!$B$4:$B$43)+1,MATCH('Baseline Efficiency'!G10,'DOE Stack Loss Data'!$C$3:$V$3))-INDEX('DOE Stack Loss Data'!$C$4:$V$43,MATCH('Combustion Reports'!AD$8,'DOE Stack Loss Data'!$B$4:$B$43),MATCH('Baseline Efficiency'!G10,'DOE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Efficiency'!G10,'DOE Stack Loss Data'!$C$3:$V$3)))</f>
        <v>#N/A</v>
      </c>
      <c r="H34" s="237" t="e">
        <f>1-(((INDEX('DOE Stack Loss Data'!$C$4:$V$43,MATCH('Combustion Reports'!AE$8,'DOE Stack Loss Data'!$B$4:$B$43)+1,MATCH('Baseline Efficiency'!H10,'DOE Stack Loss Data'!$C$3:$V$3)+1)-INDEX('DOE Stack Loss Data'!$C$4:$V$43,MATCH('Combustion Reports'!AE$8,'DOE Stack Loss Data'!$B$4:$B$43),MATCH('Baseline Efficiency'!H10,'DOE Stack Loss Data'!$C$3:$V$3)+1))/10*('Combustion Reports'!AE$8-INDEX('DOE Stack Loss Data'!$B$4:$B$43,MATCH('Combustion Reports'!AE$8,'DOE Stack Loss Data'!$B$4:$B$43),1))+INDEX('DOE Stack Loss Data'!$C$4:$V$43,MATCH('Combustion Reports'!AE$8,'DOE Stack Loss Data'!$B$4:$B$43),MATCH('Baseline Efficiency'!H10,'DOE Stack Loss Data'!$C$3:$V$3)+1)-((INDEX('DOE Stack Loss Data'!$C$4:$V$43,MATCH('Combustion Reports'!AE$8,'DOE Stack Loss Data'!$B$4:$B$43)+1,MATCH('Baseline Efficiency'!H10,'DOE Stack Loss Data'!$C$3:$V$3))-INDEX('DOE Stack Loss Data'!$C$4:$V$43,MATCH('Combustion Reports'!AE$8,'DOE Stack Loss Data'!$B$4:$B$43),MATCH('Baseline Efficiency'!H10,'DOE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Efficiency'!H10,'DOE Stack Loss Data'!$C$3:$V$3))))/(INDEX('DOE Stack Loss Data'!$C$3:$V$3,1,MATCH('Baseline Efficiency'!H10,'DOE Stack Loss Data'!$C$3:$V$3)+1)-INDEX('DOE Stack Loss Data'!$C$3:$V$3,1,MATCH('Baseline Efficiency'!H10,'DOE Stack Loss Data'!$C$3:$V$3)))*('Baseline Efficiency'!H10-INDEX('DOE Stack Loss Data'!$C$3:$V$3,1,MATCH('Baseline Efficiency'!H10,'DOE Stack Loss Data'!$C$3:$V$3)))+(INDEX('DOE Stack Loss Data'!$C$4:$V$43,MATCH('Combustion Reports'!AE$8,'DOE Stack Loss Data'!$B$4:$B$43)+1,MATCH('Baseline Efficiency'!H10,'DOE Stack Loss Data'!$C$3:$V$3))-INDEX('DOE Stack Loss Data'!$C$4:$V$43,MATCH('Combustion Reports'!AE$8,'DOE Stack Loss Data'!$B$4:$B$43),MATCH('Baseline Efficiency'!H10,'DOE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Efficiency'!H10,'DOE Stack Loss Data'!$C$3:$V$3)))</f>
        <v>#N/A</v>
      </c>
      <c r="I34" s="201" t="e">
        <f>1-(((INDEX('DOE Stack Loss Data'!$C$4:$V$43,MATCH('Combustion Reports'!AF$8,'DOE Stack Loss Data'!$B$4:$B$43)+1,MATCH('Baseline Efficiency'!I10,'DOE Stack Loss Data'!$C$3:$V$3)+1)-INDEX('DOE Stack Loss Data'!$C$4:$V$43,MATCH('Combustion Reports'!AF$8,'DOE Stack Loss Data'!$B$4:$B$43),MATCH('Baseline Efficiency'!I10,'DOE Stack Loss Data'!$C$3:$V$3)+1))/10*('Combustion Reports'!AF$8-INDEX('DOE Stack Loss Data'!$B$4:$B$43,MATCH('Combustion Reports'!AF$8,'DOE Stack Loss Data'!$B$4:$B$43),1))+INDEX('DOE Stack Loss Data'!$C$4:$V$43,MATCH('Combustion Reports'!AF$8,'DOE Stack Loss Data'!$B$4:$B$43),MATCH('Baseline Efficiency'!I10,'DOE Stack Loss Data'!$C$3:$V$3)+1)-((INDEX('DOE Stack Loss Data'!$C$4:$V$43,MATCH('Combustion Reports'!AF$8,'DOE Stack Loss Data'!$B$4:$B$43)+1,MATCH('Baseline Efficiency'!I10,'DOE Stack Loss Data'!$C$3:$V$3))-INDEX('DOE Stack Loss Data'!$C$4:$V$43,MATCH('Combustion Reports'!AF$8,'DOE Stack Loss Data'!$B$4:$B$43),MATCH('Baseline Efficiency'!I10,'DOE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Efficiency'!I10,'DOE Stack Loss Data'!$C$3:$V$3))))/(INDEX('DOE Stack Loss Data'!$C$3:$V$3,1,MATCH('Baseline Efficiency'!I10,'DOE Stack Loss Data'!$C$3:$V$3)+1)-INDEX('DOE Stack Loss Data'!$C$3:$V$3,1,MATCH('Baseline Efficiency'!I10,'DOE Stack Loss Data'!$C$3:$V$3)))*('Baseline Efficiency'!I10-INDEX('DOE Stack Loss Data'!$C$3:$V$3,1,MATCH('Baseline Efficiency'!I10,'DOE Stack Loss Data'!$C$3:$V$3)))+(INDEX('DOE Stack Loss Data'!$C$4:$V$43,MATCH('Combustion Reports'!AF$8,'DOE Stack Loss Data'!$B$4:$B$43)+1,MATCH('Baseline Efficiency'!I10,'DOE Stack Loss Data'!$C$3:$V$3))-INDEX('DOE Stack Loss Data'!$C$4:$V$43,MATCH('Combustion Reports'!AF$8,'DOE Stack Loss Data'!$B$4:$B$43),MATCH('Baseline Efficiency'!I10,'DOE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Efficiency'!I10,'DOE Stack Loss Data'!$C$3:$V$3)))</f>
        <v>#N/A</v>
      </c>
      <c r="J34" s="237" t="e">
        <f>1-(((INDEX('DOE Stack Loss Data'!$C$4:$V$43,MATCH('Combustion Reports'!AG$8,'DOE Stack Loss Data'!$B$4:$B$43)+1,MATCH('Baseline Efficiency'!J10,'DOE Stack Loss Data'!$C$3:$V$3)+1)-INDEX('DOE Stack Loss Data'!$C$4:$V$43,MATCH('Combustion Reports'!AG$8,'DOE Stack Loss Data'!$B$4:$B$43),MATCH('Baseline Efficiency'!J10,'DOE Stack Loss Data'!$C$3:$V$3)+1))/10*('Combustion Reports'!AG$8-INDEX('DOE Stack Loss Data'!$B$4:$B$43,MATCH('Combustion Reports'!AG$8,'DOE Stack Loss Data'!$B$4:$B$43),1))+INDEX('DOE Stack Loss Data'!$C$4:$V$43,MATCH('Combustion Reports'!AG$8,'DOE Stack Loss Data'!$B$4:$B$43),MATCH('Baseline Efficiency'!J10,'DOE Stack Loss Data'!$C$3:$V$3)+1)-((INDEX('DOE Stack Loss Data'!$C$4:$V$43,MATCH('Combustion Reports'!AG$8,'DOE Stack Loss Data'!$B$4:$B$43)+1,MATCH('Baseline Efficiency'!J10,'DOE Stack Loss Data'!$C$3:$V$3))-INDEX('DOE Stack Loss Data'!$C$4:$V$43,MATCH('Combustion Reports'!AG$8,'DOE Stack Loss Data'!$B$4:$B$43),MATCH('Baseline Efficiency'!J10,'DOE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Efficiency'!J10,'DOE Stack Loss Data'!$C$3:$V$3))))/(INDEX('DOE Stack Loss Data'!$C$3:$V$3,1,MATCH('Baseline Efficiency'!J10,'DOE Stack Loss Data'!$C$3:$V$3)+1)-INDEX('DOE Stack Loss Data'!$C$3:$V$3,1,MATCH('Baseline Efficiency'!J10,'DOE Stack Loss Data'!$C$3:$V$3)))*('Baseline Efficiency'!J10-INDEX('DOE Stack Loss Data'!$C$3:$V$3,1,MATCH('Baseline Efficiency'!J10,'DOE Stack Loss Data'!$C$3:$V$3)))+(INDEX('DOE Stack Loss Data'!$C$4:$V$43,MATCH('Combustion Reports'!AG$8,'DOE Stack Loss Data'!$B$4:$B$43)+1,MATCH('Baseline Efficiency'!J10,'DOE Stack Loss Data'!$C$3:$V$3))-INDEX('DOE Stack Loss Data'!$C$4:$V$43,MATCH('Combustion Reports'!AG$8,'DOE Stack Loss Data'!$B$4:$B$43),MATCH('Baseline Efficiency'!J10,'DOE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Efficiency'!J10,'DOE Stack Loss Data'!$C$3:$V$3)))</f>
        <v>#N/A</v>
      </c>
      <c r="K34" s="201" t="e">
        <f>1-(((INDEX('DOE Stack Loss Data'!$C$4:$V$43,MATCH('Combustion Reports'!AH$8,'DOE Stack Loss Data'!$B$4:$B$43)+1,MATCH('Baseline Efficiency'!K10,'DOE Stack Loss Data'!$C$3:$V$3)+1)-INDEX('DOE Stack Loss Data'!$C$4:$V$43,MATCH('Combustion Reports'!AH$8,'DOE Stack Loss Data'!$B$4:$B$43),MATCH('Baseline Efficiency'!K10,'DOE Stack Loss Data'!$C$3:$V$3)+1))/10*('Combustion Reports'!AH$8-INDEX('DOE Stack Loss Data'!$B$4:$B$43,MATCH('Combustion Reports'!AH$8,'DOE Stack Loss Data'!$B$4:$B$43),1))+INDEX('DOE Stack Loss Data'!$C$4:$V$43,MATCH('Combustion Reports'!AH$8,'DOE Stack Loss Data'!$B$4:$B$43),MATCH('Baseline Efficiency'!K10,'DOE Stack Loss Data'!$C$3:$V$3)+1)-((INDEX('DOE Stack Loss Data'!$C$4:$V$43,MATCH('Combustion Reports'!AH$8,'DOE Stack Loss Data'!$B$4:$B$43)+1,MATCH('Baseline Efficiency'!K10,'DOE Stack Loss Data'!$C$3:$V$3))-INDEX('DOE Stack Loss Data'!$C$4:$V$43,MATCH('Combustion Reports'!AH$8,'DOE Stack Loss Data'!$B$4:$B$43),MATCH('Baseline Efficiency'!K10,'DOE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Efficiency'!K10,'DOE Stack Loss Data'!$C$3:$V$3))))/(INDEX('DOE Stack Loss Data'!$C$3:$V$3,1,MATCH('Baseline Efficiency'!K10,'DOE Stack Loss Data'!$C$3:$V$3)+1)-INDEX('DOE Stack Loss Data'!$C$3:$V$3,1,MATCH('Baseline Efficiency'!K10,'DOE Stack Loss Data'!$C$3:$V$3)))*('Baseline Efficiency'!K10-INDEX('DOE Stack Loss Data'!$C$3:$V$3,1,MATCH('Baseline Efficiency'!K10,'DOE Stack Loss Data'!$C$3:$V$3)))+(INDEX('DOE Stack Loss Data'!$C$4:$V$43,MATCH('Combustion Reports'!AH$8,'DOE Stack Loss Data'!$B$4:$B$43)+1,MATCH('Baseline Efficiency'!K10,'DOE Stack Loss Data'!$C$3:$V$3))-INDEX('DOE Stack Loss Data'!$C$4:$V$43,MATCH('Combustion Reports'!AH$8,'DOE Stack Loss Data'!$B$4:$B$43),MATCH('Baseline Efficiency'!K10,'DOE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Efficiency'!K10,'DOE Stack Loss Data'!$C$3:$V$3)))</f>
        <v>#N/A</v>
      </c>
      <c r="L34" s="237" t="e">
        <f>1-(((INDEX('DOE Stack Loss Data'!$C$4:$V$43,MATCH('Combustion Reports'!AI$8,'DOE Stack Loss Data'!$B$4:$B$43)+1,MATCH('Baseline Efficiency'!L10,'DOE Stack Loss Data'!$C$3:$V$3)+1)-INDEX('DOE Stack Loss Data'!$C$4:$V$43,MATCH('Combustion Reports'!AI$8,'DOE Stack Loss Data'!$B$4:$B$43),MATCH('Baseline Efficiency'!L10,'DOE Stack Loss Data'!$C$3:$V$3)+1))/10*('Combustion Reports'!AI$8-INDEX('DOE Stack Loss Data'!$B$4:$B$43,MATCH('Combustion Reports'!AI$8,'DOE Stack Loss Data'!$B$4:$B$43),1))+INDEX('DOE Stack Loss Data'!$C$4:$V$43,MATCH('Combustion Reports'!AI$8,'DOE Stack Loss Data'!$B$4:$B$43),MATCH('Baseline Efficiency'!L10,'DOE Stack Loss Data'!$C$3:$V$3)+1)-((INDEX('DOE Stack Loss Data'!$C$4:$V$43,MATCH('Combustion Reports'!AI$8,'DOE Stack Loss Data'!$B$4:$B$43)+1,MATCH('Baseline Efficiency'!L10,'DOE Stack Loss Data'!$C$3:$V$3))-INDEX('DOE Stack Loss Data'!$C$4:$V$43,MATCH('Combustion Reports'!AI$8,'DOE Stack Loss Data'!$B$4:$B$43),MATCH('Baseline Efficiency'!L10,'DOE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Efficiency'!L10,'DOE Stack Loss Data'!$C$3:$V$3))))/(INDEX('DOE Stack Loss Data'!$C$3:$V$3,1,MATCH('Baseline Efficiency'!L10,'DOE Stack Loss Data'!$C$3:$V$3)+1)-INDEX('DOE Stack Loss Data'!$C$3:$V$3,1,MATCH('Baseline Efficiency'!L10,'DOE Stack Loss Data'!$C$3:$V$3)))*('Baseline Efficiency'!L10-INDEX('DOE Stack Loss Data'!$C$3:$V$3,1,MATCH('Baseline Efficiency'!L10,'DOE Stack Loss Data'!$C$3:$V$3)))+(INDEX('DOE Stack Loss Data'!$C$4:$V$43,MATCH('Combustion Reports'!AI$8,'DOE Stack Loss Data'!$B$4:$B$43)+1,MATCH('Baseline Efficiency'!L10,'DOE Stack Loss Data'!$C$3:$V$3))-INDEX('DOE Stack Loss Data'!$C$4:$V$43,MATCH('Combustion Reports'!AI$8,'DOE Stack Loss Data'!$B$4:$B$43),MATCH('Baseline Efficiency'!L10,'DOE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Efficiency'!L10,'DOE Stack Loss Data'!$C$3:$V$3)))</f>
        <v>#N/A</v>
      </c>
      <c r="M34" s="237" t="e">
        <f>1-(((INDEX('DOE Stack Loss Data'!$C$4:$V$43,MATCH('Combustion Reports'!AJ$8,'DOE Stack Loss Data'!$B$4:$B$43)+1,MATCH('Baseline Efficiency'!M10,'DOE Stack Loss Data'!$C$3:$V$3)+1)-INDEX('DOE Stack Loss Data'!$C$4:$V$43,MATCH('Combustion Reports'!AJ$8,'DOE Stack Loss Data'!$B$4:$B$43),MATCH('Baseline Efficiency'!M10,'DOE Stack Loss Data'!$C$3:$V$3)+1))/10*('Combustion Reports'!AJ$8-INDEX('DOE Stack Loss Data'!$B$4:$B$43,MATCH('Combustion Reports'!AJ$8,'DOE Stack Loss Data'!$B$4:$B$43),1))+INDEX('DOE Stack Loss Data'!$C$4:$V$43,MATCH('Combustion Reports'!AJ$8,'DOE Stack Loss Data'!$B$4:$B$43),MATCH('Baseline Efficiency'!M10,'DOE Stack Loss Data'!$C$3:$V$3)+1)-((INDEX('DOE Stack Loss Data'!$C$4:$V$43,MATCH('Combustion Reports'!AJ$8,'DOE Stack Loss Data'!$B$4:$B$43)+1,MATCH('Baseline Efficiency'!M10,'DOE Stack Loss Data'!$C$3:$V$3))-INDEX('DOE Stack Loss Data'!$C$4:$V$43,MATCH('Combustion Reports'!AJ$8,'DOE Stack Loss Data'!$B$4:$B$43),MATCH('Baseline Efficiency'!M10,'DOE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Efficiency'!M10,'DOE Stack Loss Data'!$C$3:$V$3))))/(INDEX('DOE Stack Loss Data'!$C$3:$V$3,1,MATCH('Baseline Efficiency'!M10,'DOE Stack Loss Data'!$C$3:$V$3)+1)-INDEX('DOE Stack Loss Data'!$C$3:$V$3,1,MATCH('Baseline Efficiency'!M10,'DOE Stack Loss Data'!$C$3:$V$3)))*('Baseline Efficiency'!M10-INDEX('DOE Stack Loss Data'!$C$3:$V$3,1,MATCH('Baseline Efficiency'!M10,'DOE Stack Loss Data'!$C$3:$V$3)))+(INDEX('DOE Stack Loss Data'!$C$4:$V$43,MATCH('Combustion Reports'!AJ$8,'DOE Stack Loss Data'!$B$4:$B$43)+1,MATCH('Baseline Efficiency'!M10,'DOE Stack Loss Data'!$C$3:$V$3))-INDEX('DOE Stack Loss Data'!$C$4:$V$43,MATCH('Combustion Reports'!AJ$8,'DOE Stack Loss Data'!$B$4:$B$43),MATCH('Baseline Efficiency'!M10,'DOE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Efficiency'!M10,'DOE Stack Loss Data'!$C$3:$V$3)))</f>
        <v>#N/A</v>
      </c>
      <c r="N34" s="209" t="e">
        <f>1-(((INDEX('DOE Stack Loss Data'!$C$4:$V$43,MATCH('Combustion Reports'!AK$8,'DOE Stack Loss Data'!$B$4:$B$43)+1,MATCH('Baseline Efficiency'!N10,'DOE Stack Loss Data'!$C$3:$V$3)+1)-INDEX('DOE Stack Loss Data'!$C$4:$V$43,MATCH('Combustion Reports'!AK$8,'DOE Stack Loss Data'!$B$4:$B$43),MATCH('Baseline Efficiency'!N10,'DOE Stack Loss Data'!$C$3:$V$3)+1))/10*('Combustion Reports'!AK$8-INDEX('DOE Stack Loss Data'!$B$4:$B$43,MATCH('Combustion Reports'!AK$8,'DOE Stack Loss Data'!$B$4:$B$43),1))+INDEX('DOE Stack Loss Data'!$C$4:$V$43,MATCH('Combustion Reports'!AK$8,'DOE Stack Loss Data'!$B$4:$B$43),MATCH('Baseline Efficiency'!N10,'DOE Stack Loss Data'!$C$3:$V$3)+1)-((INDEX('DOE Stack Loss Data'!$C$4:$V$43,MATCH('Combustion Reports'!AK$8,'DOE Stack Loss Data'!$B$4:$B$43)+1,MATCH('Baseline Efficiency'!N10,'DOE Stack Loss Data'!$C$3:$V$3))-INDEX('DOE Stack Loss Data'!$C$4:$V$43,MATCH('Combustion Reports'!AK$8,'DOE Stack Loss Data'!$B$4:$B$43),MATCH('Baseline Efficiency'!N10,'DOE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Efficiency'!N10,'DOE Stack Loss Data'!$C$3:$V$3))))/(INDEX('DOE Stack Loss Data'!$C$3:$V$3,1,MATCH('Baseline Efficiency'!N10,'DOE Stack Loss Data'!$C$3:$V$3)+1)-INDEX('DOE Stack Loss Data'!$C$3:$V$3,1,MATCH('Baseline Efficiency'!N10,'DOE Stack Loss Data'!$C$3:$V$3)))*('Baseline Efficiency'!N10-INDEX('DOE Stack Loss Data'!$C$3:$V$3,1,MATCH('Baseline Efficiency'!N10,'DOE Stack Loss Data'!$C$3:$V$3)))+(INDEX('DOE Stack Loss Data'!$C$4:$V$43,MATCH('Combustion Reports'!AK$8,'DOE Stack Loss Data'!$B$4:$B$43)+1,MATCH('Baseline Efficiency'!N10,'DOE Stack Loss Data'!$C$3:$V$3))-INDEX('DOE Stack Loss Data'!$C$4:$V$43,MATCH('Combustion Reports'!AK$8,'DOE Stack Loss Data'!$B$4:$B$43),MATCH('Baseline Efficiency'!N10,'DOE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Efficiency'!N10,'DOE Stack Loss Data'!$C$3:$V$3)))</f>
        <v>#N/A</v>
      </c>
      <c r="P34" s="236">
        <v>10</v>
      </c>
      <c r="Q34" s="545">
        <v>157</v>
      </c>
      <c r="R34" s="202">
        <f t="shared" si="9"/>
        <v>75</v>
      </c>
      <c r="S34" s="237" t="e">
        <f>1-(((INDEX('DOE Stack Loss Data'!$C$4:$V$43,MATCH('Combustion Reports'!$AB$14,'DOE Stack Loss Data'!$B$4:$B$43)+1,MATCH('Baseline Efficiency'!S10,'DOE Stack Loss Data'!$C$3:$V$3)+1)-INDEX('DOE Stack Loss Data'!$C$4:$V$43,MATCH('Combustion Reports'!$AB$14,'DOE Stack Loss Data'!$B$4:$B$43),MATCH('Baseline Efficiency'!S10,'DOE Stack Loss Data'!$C$3:$V$3)+1))/10*('Combustion Reports'!$AB$14-INDEX('DOE Stack Loss Data'!$B$4:$B$43,MATCH('Combustion Reports'!$AB$14,'DOE Stack Loss Data'!$B$4:$B$43),1))+INDEX('DOE Stack Loss Data'!$C$4:$V$43,MATCH('Combustion Reports'!$AB$14,'DOE Stack Loss Data'!$B$4:$B$43),MATCH('Baseline Efficiency'!S10,'DOE Stack Loss Data'!$C$3:$V$3)+1)-((INDEX('DOE Stack Loss Data'!$C$4:$V$43,MATCH('Combustion Reports'!$AB$14,'DOE Stack Loss Data'!$B$4:$B$43)+1,MATCH('Baseline Efficiency'!S10,'DOE Stack Loss Data'!$C$3:$V$3))-INDEX('DOE Stack Loss Data'!$C$4:$V$43,MATCH('Combustion Reports'!$AB$14,'DOE Stack Loss Data'!$B$4:$B$43),MATCH('Baseline Efficiency'!S10,'DOE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Efficiency'!S10,'DOE Stack Loss Data'!$C$3:$V$3))))/(INDEX('DOE Stack Loss Data'!$C$3:$V$3,1,MATCH('Baseline Efficiency'!S10,'DOE Stack Loss Data'!$C$3:$V$3)+1)-INDEX('DOE Stack Loss Data'!$C$3:$V$3,1,MATCH('Baseline Efficiency'!S10,'DOE Stack Loss Data'!$C$3:$V$3)))*('Baseline Efficiency'!S10-INDEX('DOE Stack Loss Data'!$C$3:$V$3,1,MATCH('Baseline Efficiency'!S10,'DOE Stack Loss Data'!$C$3:$V$3)))+(INDEX('DOE Stack Loss Data'!$C$4:$V$43,MATCH('Combustion Reports'!$AB$14,'DOE Stack Loss Data'!$B$4:$B$43)+1,MATCH('Baseline Efficiency'!S10,'DOE Stack Loss Data'!$C$3:$V$3))-INDEX('DOE Stack Loss Data'!$C$4:$V$43,MATCH('Combustion Reports'!$AB$14,'DOE Stack Loss Data'!$B$4:$B$43),MATCH('Baseline Efficiency'!S10,'DOE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Efficiency'!S10,'DOE Stack Loss Data'!$C$3:$V$3)))</f>
        <v>#N/A</v>
      </c>
      <c r="T34" s="237" t="e">
        <f>1-(((INDEX('DOE Stack Loss Data'!$C$4:$V$43,MATCH('Combustion Reports'!AC$14,'DOE Stack Loss Data'!$B$4:$B$43)+1,MATCH('Baseline Efficiency'!T10,'DOE Stack Loss Data'!$C$3:$V$3)+1)-INDEX('DOE Stack Loss Data'!$C$4:$V$43,MATCH('Combustion Reports'!AC$14,'DOE Stack Loss Data'!$B$4:$B$43),MATCH('Baseline Efficiency'!T10,'DOE Stack Loss Data'!$C$3:$V$3)+1))/10*('Combustion Reports'!AC$14-INDEX('DOE Stack Loss Data'!$B$4:$B$43,MATCH('Combustion Reports'!AC$14,'DOE Stack Loss Data'!$B$4:$B$43),1))+INDEX('DOE Stack Loss Data'!$C$4:$V$43,MATCH('Combustion Reports'!AC$14,'DOE Stack Loss Data'!$B$4:$B$43),MATCH('Baseline Efficiency'!T10,'DOE Stack Loss Data'!$C$3:$V$3)+1)-((INDEX('DOE Stack Loss Data'!$C$4:$V$43,MATCH('Combustion Reports'!AC$14,'DOE Stack Loss Data'!$B$4:$B$43)+1,MATCH('Baseline Efficiency'!T10,'DOE Stack Loss Data'!$C$3:$V$3))-INDEX('DOE Stack Loss Data'!$C$4:$V$43,MATCH('Combustion Reports'!AC$14,'DOE Stack Loss Data'!$B$4:$B$43),MATCH('Baseline Efficiency'!T10,'DOE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Efficiency'!T10,'DOE Stack Loss Data'!$C$3:$V$3))))/(INDEX('DOE Stack Loss Data'!$C$3:$V$3,1,MATCH('Baseline Efficiency'!T10,'DOE Stack Loss Data'!$C$3:$V$3)+1)-INDEX('DOE Stack Loss Data'!$C$3:$V$3,1,MATCH('Baseline Efficiency'!T10,'DOE Stack Loss Data'!$C$3:$V$3)))*('Baseline Efficiency'!T10-INDEX('DOE Stack Loss Data'!$C$3:$V$3,1,MATCH('Baseline Efficiency'!T10,'DOE Stack Loss Data'!$C$3:$V$3)))+(INDEX('DOE Stack Loss Data'!$C$4:$V$43,MATCH('Combustion Reports'!AC$14,'DOE Stack Loss Data'!$B$4:$B$43)+1,MATCH('Baseline Efficiency'!T10,'DOE Stack Loss Data'!$C$3:$V$3))-INDEX('DOE Stack Loss Data'!$C$4:$V$43,MATCH('Combustion Reports'!AC$14,'DOE Stack Loss Data'!$B$4:$B$43),MATCH('Baseline Efficiency'!T10,'DOE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Efficiency'!T10,'DOE Stack Loss Data'!$C$3:$V$3)))</f>
        <v>#N/A</v>
      </c>
      <c r="U34" s="207" t="e">
        <f>1-(((INDEX('DOE Stack Loss Data'!$C$4:$V$43,MATCH('Combustion Reports'!AD$14,'DOE Stack Loss Data'!$B$4:$B$43)+1,MATCH('Baseline Efficiency'!U10,'DOE Stack Loss Data'!$C$3:$V$3)+1)-INDEX('DOE Stack Loss Data'!$C$4:$V$43,MATCH('Combustion Reports'!AD$14,'DOE Stack Loss Data'!$B$4:$B$43),MATCH('Baseline Efficiency'!U10,'DOE Stack Loss Data'!$C$3:$V$3)+1))/10*('Combustion Reports'!AD$14-INDEX('DOE Stack Loss Data'!$B$4:$B$43,MATCH('Combustion Reports'!AD$14,'DOE Stack Loss Data'!$B$4:$B$43),1))+INDEX('DOE Stack Loss Data'!$C$4:$V$43,MATCH('Combustion Reports'!AD$14,'DOE Stack Loss Data'!$B$4:$B$43),MATCH('Baseline Efficiency'!U10,'DOE Stack Loss Data'!$C$3:$V$3)+1)-((INDEX('DOE Stack Loss Data'!$C$4:$V$43,MATCH('Combustion Reports'!AD$14,'DOE Stack Loss Data'!$B$4:$B$43)+1,MATCH('Baseline Efficiency'!U10,'DOE Stack Loss Data'!$C$3:$V$3))-INDEX('DOE Stack Loss Data'!$C$4:$V$43,MATCH('Combustion Reports'!AD$14,'DOE Stack Loss Data'!$B$4:$B$43),MATCH('Baseline Efficiency'!U10,'DOE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Efficiency'!U10,'DOE Stack Loss Data'!$C$3:$V$3))))/(INDEX('DOE Stack Loss Data'!$C$3:$V$3,1,MATCH('Baseline Efficiency'!U10,'DOE Stack Loss Data'!$C$3:$V$3)+1)-INDEX('DOE Stack Loss Data'!$C$3:$V$3,1,MATCH('Baseline Efficiency'!U10,'DOE Stack Loss Data'!$C$3:$V$3)))*('Baseline Efficiency'!U10-INDEX('DOE Stack Loss Data'!$C$3:$V$3,1,MATCH('Baseline Efficiency'!U10,'DOE Stack Loss Data'!$C$3:$V$3)))+(INDEX('DOE Stack Loss Data'!$C$4:$V$43,MATCH('Combustion Reports'!AD$14,'DOE Stack Loss Data'!$B$4:$B$43)+1,MATCH('Baseline Efficiency'!U10,'DOE Stack Loss Data'!$C$3:$V$3))-INDEX('DOE Stack Loss Data'!$C$4:$V$43,MATCH('Combustion Reports'!AD$14,'DOE Stack Loss Data'!$B$4:$B$43),MATCH('Baseline Efficiency'!U10,'DOE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Efficiency'!U10,'DOE Stack Loss Data'!$C$3:$V$3)))</f>
        <v>#N/A</v>
      </c>
      <c r="V34" s="237" t="e">
        <f>1-(((INDEX('DOE Stack Loss Data'!$C$4:$V$43,MATCH('Combustion Reports'!AE$14,'DOE Stack Loss Data'!$B$4:$B$43)+1,MATCH('Baseline Efficiency'!V10,'DOE Stack Loss Data'!$C$3:$V$3)+1)-INDEX('DOE Stack Loss Data'!$C$4:$V$43,MATCH('Combustion Reports'!AE$14,'DOE Stack Loss Data'!$B$4:$B$43),MATCH('Baseline Efficiency'!V10,'DOE Stack Loss Data'!$C$3:$V$3)+1))/10*('Combustion Reports'!AE$14-INDEX('DOE Stack Loss Data'!$B$4:$B$43,MATCH('Combustion Reports'!AE$14,'DOE Stack Loss Data'!$B$4:$B$43),1))+INDEX('DOE Stack Loss Data'!$C$4:$V$43,MATCH('Combustion Reports'!AE$14,'DOE Stack Loss Data'!$B$4:$B$43),MATCH('Baseline Efficiency'!V10,'DOE Stack Loss Data'!$C$3:$V$3)+1)-((INDEX('DOE Stack Loss Data'!$C$4:$V$43,MATCH('Combustion Reports'!AE$14,'DOE Stack Loss Data'!$B$4:$B$43)+1,MATCH('Baseline Efficiency'!V10,'DOE Stack Loss Data'!$C$3:$V$3))-INDEX('DOE Stack Loss Data'!$C$4:$V$43,MATCH('Combustion Reports'!AE$14,'DOE Stack Loss Data'!$B$4:$B$43),MATCH('Baseline Efficiency'!V10,'DOE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Efficiency'!V10,'DOE Stack Loss Data'!$C$3:$V$3))))/(INDEX('DOE Stack Loss Data'!$C$3:$V$3,1,MATCH('Baseline Efficiency'!V10,'DOE Stack Loss Data'!$C$3:$V$3)+1)-INDEX('DOE Stack Loss Data'!$C$3:$V$3,1,MATCH('Baseline Efficiency'!V10,'DOE Stack Loss Data'!$C$3:$V$3)))*('Baseline Efficiency'!V10-INDEX('DOE Stack Loss Data'!$C$3:$V$3,1,MATCH('Baseline Efficiency'!V10,'DOE Stack Loss Data'!$C$3:$V$3)))+(INDEX('DOE Stack Loss Data'!$C$4:$V$43,MATCH('Combustion Reports'!AE$14,'DOE Stack Loss Data'!$B$4:$B$43)+1,MATCH('Baseline Efficiency'!V10,'DOE Stack Loss Data'!$C$3:$V$3))-INDEX('DOE Stack Loss Data'!$C$4:$V$43,MATCH('Combustion Reports'!AE$14,'DOE Stack Loss Data'!$B$4:$B$43),MATCH('Baseline Efficiency'!V10,'DOE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Efficiency'!V10,'DOE Stack Loss Data'!$C$3:$V$3)))</f>
        <v>#N/A</v>
      </c>
      <c r="W34" s="201" t="e">
        <f>1-(((INDEX('DOE Stack Loss Data'!$C$4:$V$43,MATCH('Combustion Reports'!AF$14,'DOE Stack Loss Data'!$B$4:$B$43)+1,MATCH('Baseline Efficiency'!W10,'DOE Stack Loss Data'!$C$3:$V$3)+1)-INDEX('DOE Stack Loss Data'!$C$4:$V$43,MATCH('Combustion Reports'!AF$14,'DOE Stack Loss Data'!$B$4:$B$43),MATCH('Baseline Efficiency'!W10,'DOE Stack Loss Data'!$C$3:$V$3)+1))/10*('Combustion Reports'!AF$14-INDEX('DOE Stack Loss Data'!$B$4:$B$43,MATCH('Combustion Reports'!AF$14,'DOE Stack Loss Data'!$B$4:$B$43),1))+INDEX('DOE Stack Loss Data'!$C$4:$V$43,MATCH('Combustion Reports'!AF$14,'DOE Stack Loss Data'!$B$4:$B$43),MATCH('Baseline Efficiency'!W10,'DOE Stack Loss Data'!$C$3:$V$3)+1)-((INDEX('DOE Stack Loss Data'!$C$4:$V$43,MATCH('Combustion Reports'!AF$14,'DOE Stack Loss Data'!$B$4:$B$43)+1,MATCH('Baseline Efficiency'!W10,'DOE Stack Loss Data'!$C$3:$V$3))-INDEX('DOE Stack Loss Data'!$C$4:$V$43,MATCH('Combustion Reports'!AF$14,'DOE Stack Loss Data'!$B$4:$B$43),MATCH('Baseline Efficiency'!W10,'DOE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Efficiency'!W10,'DOE Stack Loss Data'!$C$3:$V$3))))/(INDEX('DOE Stack Loss Data'!$C$3:$V$3,1,MATCH('Baseline Efficiency'!W10,'DOE Stack Loss Data'!$C$3:$V$3)+1)-INDEX('DOE Stack Loss Data'!$C$3:$V$3,1,MATCH('Baseline Efficiency'!W10,'DOE Stack Loss Data'!$C$3:$V$3)))*('Baseline Efficiency'!W10-INDEX('DOE Stack Loss Data'!$C$3:$V$3,1,MATCH('Baseline Efficiency'!W10,'DOE Stack Loss Data'!$C$3:$V$3)))+(INDEX('DOE Stack Loss Data'!$C$4:$V$43,MATCH('Combustion Reports'!AF$14,'DOE Stack Loss Data'!$B$4:$B$43)+1,MATCH('Baseline Efficiency'!W10,'DOE Stack Loss Data'!$C$3:$V$3))-INDEX('DOE Stack Loss Data'!$C$4:$V$43,MATCH('Combustion Reports'!AF$14,'DOE Stack Loss Data'!$B$4:$B$43),MATCH('Baseline Efficiency'!W10,'DOE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Efficiency'!W10,'DOE Stack Loss Data'!$C$3:$V$3)))</f>
        <v>#N/A</v>
      </c>
      <c r="X34" s="237" t="e">
        <f>1-(((INDEX('DOE Stack Loss Data'!$C$4:$V$43,MATCH('Combustion Reports'!AG$14,'DOE Stack Loss Data'!$B$4:$B$43)+1,MATCH('Baseline Efficiency'!X10,'DOE Stack Loss Data'!$C$3:$V$3)+1)-INDEX('DOE Stack Loss Data'!$C$4:$V$43,MATCH('Combustion Reports'!AG$14,'DOE Stack Loss Data'!$B$4:$B$43),MATCH('Baseline Efficiency'!X10,'DOE Stack Loss Data'!$C$3:$V$3)+1))/10*('Combustion Reports'!AG$14-INDEX('DOE Stack Loss Data'!$B$4:$B$43,MATCH('Combustion Reports'!AG$14,'DOE Stack Loss Data'!$B$4:$B$43),1))+INDEX('DOE Stack Loss Data'!$C$4:$V$43,MATCH('Combustion Reports'!AG$14,'DOE Stack Loss Data'!$B$4:$B$43),MATCH('Baseline Efficiency'!X10,'DOE Stack Loss Data'!$C$3:$V$3)+1)-((INDEX('DOE Stack Loss Data'!$C$4:$V$43,MATCH('Combustion Reports'!AG$14,'DOE Stack Loss Data'!$B$4:$B$43)+1,MATCH('Baseline Efficiency'!X10,'DOE Stack Loss Data'!$C$3:$V$3))-INDEX('DOE Stack Loss Data'!$C$4:$V$43,MATCH('Combustion Reports'!AG$14,'DOE Stack Loss Data'!$B$4:$B$43),MATCH('Baseline Efficiency'!X10,'DOE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Efficiency'!X10,'DOE Stack Loss Data'!$C$3:$V$3))))/(INDEX('DOE Stack Loss Data'!$C$3:$V$3,1,MATCH('Baseline Efficiency'!X10,'DOE Stack Loss Data'!$C$3:$V$3)+1)-INDEX('DOE Stack Loss Data'!$C$3:$V$3,1,MATCH('Baseline Efficiency'!X10,'DOE Stack Loss Data'!$C$3:$V$3)))*('Baseline Efficiency'!X10-INDEX('DOE Stack Loss Data'!$C$3:$V$3,1,MATCH('Baseline Efficiency'!X10,'DOE Stack Loss Data'!$C$3:$V$3)))+(INDEX('DOE Stack Loss Data'!$C$4:$V$43,MATCH('Combustion Reports'!AG$14,'DOE Stack Loss Data'!$B$4:$B$43)+1,MATCH('Baseline Efficiency'!X10,'DOE Stack Loss Data'!$C$3:$V$3))-INDEX('DOE Stack Loss Data'!$C$4:$V$43,MATCH('Combustion Reports'!AG$14,'DOE Stack Loss Data'!$B$4:$B$43),MATCH('Baseline Efficiency'!X10,'DOE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Efficiency'!X10,'DOE Stack Loss Data'!$C$3:$V$3)))</f>
        <v>#N/A</v>
      </c>
      <c r="Y34" s="201" t="e">
        <f>1-(((INDEX('DOE Stack Loss Data'!$C$4:$V$43,MATCH('Combustion Reports'!AH$14,'DOE Stack Loss Data'!$B$4:$B$43)+1,MATCH('Baseline Efficiency'!Y10,'DOE Stack Loss Data'!$C$3:$V$3)+1)-INDEX('DOE Stack Loss Data'!$C$4:$V$43,MATCH('Combustion Reports'!AH$14,'DOE Stack Loss Data'!$B$4:$B$43),MATCH('Baseline Efficiency'!Y10,'DOE Stack Loss Data'!$C$3:$V$3)+1))/10*('Combustion Reports'!AH$14-INDEX('DOE Stack Loss Data'!$B$4:$B$43,MATCH('Combustion Reports'!AH$14,'DOE Stack Loss Data'!$B$4:$B$43),1))+INDEX('DOE Stack Loss Data'!$C$4:$V$43,MATCH('Combustion Reports'!AH$14,'DOE Stack Loss Data'!$B$4:$B$43),MATCH('Baseline Efficiency'!Y10,'DOE Stack Loss Data'!$C$3:$V$3)+1)-((INDEX('DOE Stack Loss Data'!$C$4:$V$43,MATCH('Combustion Reports'!AH$14,'DOE Stack Loss Data'!$B$4:$B$43)+1,MATCH('Baseline Efficiency'!Y10,'DOE Stack Loss Data'!$C$3:$V$3))-INDEX('DOE Stack Loss Data'!$C$4:$V$43,MATCH('Combustion Reports'!AH$14,'DOE Stack Loss Data'!$B$4:$B$43),MATCH('Baseline Efficiency'!Y10,'DOE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Efficiency'!Y10,'DOE Stack Loss Data'!$C$3:$V$3))))/(INDEX('DOE Stack Loss Data'!$C$3:$V$3,1,MATCH('Baseline Efficiency'!Y10,'DOE Stack Loss Data'!$C$3:$V$3)+1)-INDEX('DOE Stack Loss Data'!$C$3:$V$3,1,MATCH('Baseline Efficiency'!Y10,'DOE Stack Loss Data'!$C$3:$V$3)))*('Baseline Efficiency'!Y10-INDEX('DOE Stack Loss Data'!$C$3:$V$3,1,MATCH('Baseline Efficiency'!Y10,'DOE Stack Loss Data'!$C$3:$V$3)))+(INDEX('DOE Stack Loss Data'!$C$4:$V$43,MATCH('Combustion Reports'!AH$14,'DOE Stack Loss Data'!$B$4:$B$43)+1,MATCH('Baseline Efficiency'!Y10,'DOE Stack Loss Data'!$C$3:$V$3))-INDEX('DOE Stack Loss Data'!$C$4:$V$43,MATCH('Combustion Reports'!AH$14,'DOE Stack Loss Data'!$B$4:$B$43),MATCH('Baseline Efficiency'!Y10,'DOE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Efficiency'!Y10,'DOE Stack Loss Data'!$C$3:$V$3)))</f>
        <v>#N/A</v>
      </c>
      <c r="Z34" s="237" t="e">
        <f>1-(((INDEX('DOE Stack Loss Data'!$C$4:$V$43,MATCH('Combustion Reports'!AI$14,'DOE Stack Loss Data'!$B$4:$B$43)+1,MATCH('Baseline Efficiency'!Z10,'DOE Stack Loss Data'!$C$3:$V$3)+1)-INDEX('DOE Stack Loss Data'!$C$4:$V$43,MATCH('Combustion Reports'!AI$14,'DOE Stack Loss Data'!$B$4:$B$43),MATCH('Baseline Efficiency'!Z10,'DOE Stack Loss Data'!$C$3:$V$3)+1))/10*('Combustion Reports'!AI$14-INDEX('DOE Stack Loss Data'!$B$4:$B$43,MATCH('Combustion Reports'!AI$14,'DOE Stack Loss Data'!$B$4:$B$43),1))+INDEX('DOE Stack Loss Data'!$C$4:$V$43,MATCH('Combustion Reports'!AI$14,'DOE Stack Loss Data'!$B$4:$B$43),MATCH('Baseline Efficiency'!Z10,'DOE Stack Loss Data'!$C$3:$V$3)+1)-((INDEX('DOE Stack Loss Data'!$C$4:$V$43,MATCH('Combustion Reports'!AI$14,'DOE Stack Loss Data'!$B$4:$B$43)+1,MATCH('Baseline Efficiency'!Z10,'DOE Stack Loss Data'!$C$3:$V$3))-INDEX('DOE Stack Loss Data'!$C$4:$V$43,MATCH('Combustion Reports'!AI$14,'DOE Stack Loss Data'!$B$4:$B$43),MATCH('Baseline Efficiency'!Z10,'DOE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Efficiency'!Z10,'DOE Stack Loss Data'!$C$3:$V$3))))/(INDEX('DOE Stack Loss Data'!$C$3:$V$3,1,MATCH('Baseline Efficiency'!Z10,'DOE Stack Loss Data'!$C$3:$V$3)+1)-INDEX('DOE Stack Loss Data'!$C$3:$V$3,1,MATCH('Baseline Efficiency'!Z10,'DOE Stack Loss Data'!$C$3:$V$3)))*('Baseline Efficiency'!Z10-INDEX('DOE Stack Loss Data'!$C$3:$V$3,1,MATCH('Baseline Efficiency'!Z10,'DOE Stack Loss Data'!$C$3:$V$3)))+(INDEX('DOE Stack Loss Data'!$C$4:$V$43,MATCH('Combustion Reports'!AI$14,'DOE Stack Loss Data'!$B$4:$B$43)+1,MATCH('Baseline Efficiency'!Z10,'DOE Stack Loss Data'!$C$3:$V$3))-INDEX('DOE Stack Loss Data'!$C$4:$V$43,MATCH('Combustion Reports'!AI$14,'DOE Stack Loss Data'!$B$4:$B$43),MATCH('Baseline Efficiency'!Z10,'DOE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Efficiency'!Z10,'DOE Stack Loss Data'!$C$3:$V$3)))</f>
        <v>#N/A</v>
      </c>
      <c r="AA34" s="237" t="e">
        <f>1-(((INDEX('DOE Stack Loss Data'!$C$4:$V$43,MATCH('Combustion Reports'!AJ$14,'DOE Stack Loss Data'!$B$4:$B$43)+1,MATCH('Baseline Efficiency'!AA10,'DOE Stack Loss Data'!$C$3:$V$3)+1)-INDEX('DOE Stack Loss Data'!$C$4:$V$43,MATCH('Combustion Reports'!AJ$14,'DOE Stack Loss Data'!$B$4:$B$43),MATCH('Baseline Efficiency'!AA10,'DOE Stack Loss Data'!$C$3:$V$3)+1))/10*('Combustion Reports'!AJ$14-INDEX('DOE Stack Loss Data'!$B$4:$B$43,MATCH('Combustion Reports'!AJ$14,'DOE Stack Loss Data'!$B$4:$B$43),1))+INDEX('DOE Stack Loss Data'!$C$4:$V$43,MATCH('Combustion Reports'!AJ$14,'DOE Stack Loss Data'!$B$4:$B$43),MATCH('Baseline Efficiency'!AA10,'DOE Stack Loss Data'!$C$3:$V$3)+1)-((INDEX('DOE Stack Loss Data'!$C$4:$V$43,MATCH('Combustion Reports'!AJ$14,'DOE Stack Loss Data'!$B$4:$B$43)+1,MATCH('Baseline Efficiency'!AA10,'DOE Stack Loss Data'!$C$3:$V$3))-INDEX('DOE Stack Loss Data'!$C$4:$V$43,MATCH('Combustion Reports'!AJ$14,'DOE Stack Loss Data'!$B$4:$B$43),MATCH('Baseline Efficiency'!AA10,'DOE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Efficiency'!AA10,'DOE Stack Loss Data'!$C$3:$V$3))))/(INDEX('DOE Stack Loss Data'!$C$3:$V$3,1,MATCH('Baseline Efficiency'!AA10,'DOE Stack Loss Data'!$C$3:$V$3)+1)-INDEX('DOE Stack Loss Data'!$C$3:$V$3,1,MATCH('Baseline Efficiency'!AA10,'DOE Stack Loss Data'!$C$3:$V$3)))*('Baseline Efficiency'!AA10-INDEX('DOE Stack Loss Data'!$C$3:$V$3,1,MATCH('Baseline Efficiency'!AA10,'DOE Stack Loss Data'!$C$3:$V$3)))+(INDEX('DOE Stack Loss Data'!$C$4:$V$43,MATCH('Combustion Reports'!AJ$14,'DOE Stack Loss Data'!$B$4:$B$43)+1,MATCH('Baseline Efficiency'!AA10,'DOE Stack Loss Data'!$C$3:$V$3))-INDEX('DOE Stack Loss Data'!$C$4:$V$43,MATCH('Combustion Reports'!AJ$14,'DOE Stack Loss Data'!$B$4:$B$43),MATCH('Baseline Efficiency'!AA10,'DOE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Efficiency'!AA10,'DOE Stack Loss Data'!$C$3:$V$3)))</f>
        <v>#N/A</v>
      </c>
      <c r="AB34" s="209" t="e">
        <f>1-(((INDEX('DOE Stack Loss Data'!$C$4:$V$43,MATCH('Combustion Reports'!AK$14,'DOE Stack Loss Data'!$B$4:$B$43)+1,MATCH('Baseline Efficiency'!AB10,'DOE Stack Loss Data'!$C$3:$V$3)+1)-INDEX('DOE Stack Loss Data'!$C$4:$V$43,MATCH('Combustion Reports'!AK$14,'DOE Stack Loss Data'!$B$4:$B$43),MATCH('Baseline Efficiency'!AB10,'DOE Stack Loss Data'!$C$3:$V$3)+1))/10*('Combustion Reports'!AK$14-INDEX('DOE Stack Loss Data'!$B$4:$B$43,MATCH('Combustion Reports'!AK$14,'DOE Stack Loss Data'!$B$4:$B$43),1))+INDEX('DOE Stack Loss Data'!$C$4:$V$43,MATCH('Combustion Reports'!AK$14,'DOE Stack Loss Data'!$B$4:$B$43),MATCH('Baseline Efficiency'!AB10,'DOE Stack Loss Data'!$C$3:$V$3)+1)-((INDEX('DOE Stack Loss Data'!$C$4:$V$43,MATCH('Combustion Reports'!AK$14,'DOE Stack Loss Data'!$B$4:$B$43)+1,MATCH('Baseline Efficiency'!AB10,'DOE Stack Loss Data'!$C$3:$V$3))-INDEX('DOE Stack Loss Data'!$C$4:$V$43,MATCH('Combustion Reports'!AK$14,'DOE Stack Loss Data'!$B$4:$B$43),MATCH('Baseline Efficiency'!AB10,'DOE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Efficiency'!AB10,'DOE Stack Loss Data'!$C$3:$V$3))))/(INDEX('DOE Stack Loss Data'!$C$3:$V$3,1,MATCH('Baseline Efficiency'!AB10,'DOE Stack Loss Data'!$C$3:$V$3)+1)-INDEX('DOE Stack Loss Data'!$C$3:$V$3,1,MATCH('Baseline Efficiency'!AB10,'DOE Stack Loss Data'!$C$3:$V$3)))*('Baseline Efficiency'!AB10-INDEX('DOE Stack Loss Data'!$C$3:$V$3,1,MATCH('Baseline Efficiency'!AB10,'DOE Stack Loss Data'!$C$3:$V$3)))+(INDEX('DOE Stack Loss Data'!$C$4:$V$43,MATCH('Combustion Reports'!AK$14,'DOE Stack Loss Data'!$B$4:$B$43)+1,MATCH('Baseline Efficiency'!AB10,'DOE Stack Loss Data'!$C$3:$V$3))-INDEX('DOE Stack Loss Data'!$C$4:$V$43,MATCH('Combustion Reports'!AK$14,'DOE Stack Loss Data'!$B$4:$B$43),MATCH('Baseline Efficiency'!AB10,'DOE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Efficiency'!AB10,'DOE Stack Loss Data'!$C$3:$V$3)))</f>
        <v>#N/A</v>
      </c>
      <c r="AD34" s="236">
        <v>10</v>
      </c>
      <c r="AE34" s="545">
        <v>157</v>
      </c>
      <c r="AF34" s="202">
        <f t="shared" si="10"/>
        <v>75</v>
      </c>
      <c r="AG34" s="237" t="e">
        <f>1-(((INDEX('DOE Stack Loss Data'!$C$4:$V$43,MATCH('Combustion Reports'!AB$20,'DOE Stack Loss Data'!$B$4:$B$43)+1,MATCH('Baseline Efficiency'!AG10,'DOE Stack Loss Data'!$C$3:$V$3)+1)-INDEX('DOE Stack Loss Data'!$C$4:$V$43,MATCH('Combustion Reports'!AB$20,'DOE Stack Loss Data'!$B$4:$B$43),MATCH('Baseline Efficiency'!AG10,'DOE Stack Loss Data'!$C$3:$V$3)+1))/10*('Combustion Reports'!AB$20-INDEX('DOE Stack Loss Data'!$B$4:$B$43,MATCH('Combustion Reports'!AB$20,'DOE Stack Loss Data'!$B$4:$B$43),1))+INDEX('DOE Stack Loss Data'!$C$4:$V$43,MATCH('Combustion Reports'!AB$20,'DOE Stack Loss Data'!$B$4:$B$43),MATCH('Baseline Efficiency'!AG10,'DOE Stack Loss Data'!$C$3:$V$3)+1)-((INDEX('DOE Stack Loss Data'!$C$4:$V$43,MATCH('Combustion Reports'!AB$20,'DOE Stack Loss Data'!$B$4:$B$43)+1,MATCH('Baseline Efficiency'!AG10,'DOE Stack Loss Data'!$C$3:$V$3))-INDEX('DOE Stack Loss Data'!$C$4:$V$43,MATCH('Combustion Reports'!AB$20,'DOE Stack Loss Data'!$B$4:$B$43),MATCH('Baseline Efficiency'!AG10,'DOE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Efficiency'!AG10,'DOE Stack Loss Data'!$C$3:$V$3))))/(INDEX('DOE Stack Loss Data'!$C$3:$V$3,1,MATCH('Baseline Efficiency'!AG10,'DOE Stack Loss Data'!$C$3:$V$3)+1)-INDEX('DOE Stack Loss Data'!$C$3:$V$3,1,MATCH('Baseline Efficiency'!AG10,'DOE Stack Loss Data'!$C$3:$V$3)))*('Baseline Efficiency'!AG10-INDEX('DOE Stack Loss Data'!$C$3:$V$3,1,MATCH('Baseline Efficiency'!AG10,'DOE Stack Loss Data'!$C$3:$V$3)))+(INDEX('DOE Stack Loss Data'!$C$4:$V$43,MATCH('Combustion Reports'!AB$20,'DOE Stack Loss Data'!$B$4:$B$43)+1,MATCH('Baseline Efficiency'!AG10,'DOE Stack Loss Data'!$C$3:$V$3))-INDEX('DOE Stack Loss Data'!$C$4:$V$43,MATCH('Combustion Reports'!AB$20,'DOE Stack Loss Data'!$B$4:$B$43),MATCH('Baseline Efficiency'!AG10,'DOE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Efficiency'!AG10,'DOE Stack Loss Data'!$C$3:$V$3)))</f>
        <v>#N/A</v>
      </c>
      <c r="AH34" s="237" t="e">
        <f>1-(((INDEX('DOE Stack Loss Data'!$C$4:$V$43,MATCH('Combustion Reports'!AC$20,'DOE Stack Loss Data'!$B$4:$B$43)+1,MATCH('Baseline Efficiency'!AH10,'DOE Stack Loss Data'!$C$3:$V$3)+1)-INDEX('DOE Stack Loss Data'!$C$4:$V$43,MATCH('Combustion Reports'!AC$20,'DOE Stack Loss Data'!$B$4:$B$43),MATCH('Baseline Efficiency'!AH10,'DOE Stack Loss Data'!$C$3:$V$3)+1))/10*('Combustion Reports'!AC$20-INDEX('DOE Stack Loss Data'!$B$4:$B$43,MATCH('Combustion Reports'!AC$20,'DOE Stack Loss Data'!$B$4:$B$43),1))+INDEX('DOE Stack Loss Data'!$C$4:$V$43,MATCH('Combustion Reports'!AC$20,'DOE Stack Loss Data'!$B$4:$B$43),MATCH('Baseline Efficiency'!AH10,'DOE Stack Loss Data'!$C$3:$V$3)+1)-((INDEX('DOE Stack Loss Data'!$C$4:$V$43,MATCH('Combustion Reports'!AC$20,'DOE Stack Loss Data'!$B$4:$B$43)+1,MATCH('Baseline Efficiency'!AH10,'DOE Stack Loss Data'!$C$3:$V$3))-INDEX('DOE Stack Loss Data'!$C$4:$V$43,MATCH('Combustion Reports'!AC$20,'DOE Stack Loss Data'!$B$4:$B$43),MATCH('Baseline Efficiency'!AH10,'DOE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Efficiency'!AH10,'DOE Stack Loss Data'!$C$3:$V$3))))/(INDEX('DOE Stack Loss Data'!$C$3:$V$3,1,MATCH('Baseline Efficiency'!AH10,'DOE Stack Loss Data'!$C$3:$V$3)+1)-INDEX('DOE Stack Loss Data'!$C$3:$V$3,1,MATCH('Baseline Efficiency'!AH10,'DOE Stack Loss Data'!$C$3:$V$3)))*('Baseline Efficiency'!AH10-INDEX('DOE Stack Loss Data'!$C$3:$V$3,1,MATCH('Baseline Efficiency'!AH10,'DOE Stack Loss Data'!$C$3:$V$3)))+(INDEX('DOE Stack Loss Data'!$C$4:$V$43,MATCH('Combustion Reports'!AC$20,'DOE Stack Loss Data'!$B$4:$B$43)+1,MATCH('Baseline Efficiency'!AH10,'DOE Stack Loss Data'!$C$3:$V$3))-INDEX('DOE Stack Loss Data'!$C$4:$V$43,MATCH('Combustion Reports'!AC$20,'DOE Stack Loss Data'!$B$4:$B$43),MATCH('Baseline Efficiency'!AH10,'DOE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Efficiency'!AH10,'DOE Stack Loss Data'!$C$3:$V$3)))</f>
        <v>#N/A</v>
      </c>
      <c r="AI34" s="207" t="e">
        <f>1-(((INDEX('DOE Stack Loss Data'!$C$4:$V$43,MATCH('Combustion Reports'!AD$20,'DOE Stack Loss Data'!$B$4:$B$43)+1,MATCH('Baseline Efficiency'!AI10,'DOE Stack Loss Data'!$C$3:$V$3)+1)-INDEX('DOE Stack Loss Data'!$C$4:$V$43,MATCH('Combustion Reports'!AD$20,'DOE Stack Loss Data'!$B$4:$B$43),MATCH('Baseline Efficiency'!AI10,'DOE Stack Loss Data'!$C$3:$V$3)+1))/10*('Combustion Reports'!AD$20-INDEX('DOE Stack Loss Data'!$B$4:$B$43,MATCH('Combustion Reports'!AD$20,'DOE Stack Loss Data'!$B$4:$B$43),1))+INDEX('DOE Stack Loss Data'!$C$4:$V$43,MATCH('Combustion Reports'!AD$20,'DOE Stack Loss Data'!$B$4:$B$43),MATCH('Baseline Efficiency'!AI10,'DOE Stack Loss Data'!$C$3:$V$3)+1)-((INDEX('DOE Stack Loss Data'!$C$4:$V$43,MATCH('Combustion Reports'!AD$20,'DOE Stack Loss Data'!$B$4:$B$43)+1,MATCH('Baseline Efficiency'!AI10,'DOE Stack Loss Data'!$C$3:$V$3))-INDEX('DOE Stack Loss Data'!$C$4:$V$43,MATCH('Combustion Reports'!AD$20,'DOE Stack Loss Data'!$B$4:$B$43),MATCH('Baseline Efficiency'!AI10,'DOE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Efficiency'!AI10,'DOE Stack Loss Data'!$C$3:$V$3))))/(INDEX('DOE Stack Loss Data'!$C$3:$V$3,1,MATCH('Baseline Efficiency'!AI10,'DOE Stack Loss Data'!$C$3:$V$3)+1)-INDEX('DOE Stack Loss Data'!$C$3:$V$3,1,MATCH('Baseline Efficiency'!AI10,'DOE Stack Loss Data'!$C$3:$V$3)))*('Baseline Efficiency'!AI10-INDEX('DOE Stack Loss Data'!$C$3:$V$3,1,MATCH('Baseline Efficiency'!AI10,'DOE Stack Loss Data'!$C$3:$V$3)))+(INDEX('DOE Stack Loss Data'!$C$4:$V$43,MATCH('Combustion Reports'!AD$20,'DOE Stack Loss Data'!$B$4:$B$43)+1,MATCH('Baseline Efficiency'!AI10,'DOE Stack Loss Data'!$C$3:$V$3))-INDEX('DOE Stack Loss Data'!$C$4:$V$43,MATCH('Combustion Reports'!AD$20,'DOE Stack Loss Data'!$B$4:$B$43),MATCH('Baseline Efficiency'!AI10,'DOE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Efficiency'!AI10,'DOE Stack Loss Data'!$C$3:$V$3)))</f>
        <v>#N/A</v>
      </c>
      <c r="AJ34" s="237" t="e">
        <f>1-(((INDEX('DOE Stack Loss Data'!$C$4:$V$43,MATCH('Combustion Reports'!AE$20,'DOE Stack Loss Data'!$B$4:$B$43)+1,MATCH('Baseline Efficiency'!AJ10,'DOE Stack Loss Data'!$C$3:$V$3)+1)-INDEX('DOE Stack Loss Data'!$C$4:$V$43,MATCH('Combustion Reports'!AE$20,'DOE Stack Loss Data'!$B$4:$B$43),MATCH('Baseline Efficiency'!AJ10,'DOE Stack Loss Data'!$C$3:$V$3)+1))/10*('Combustion Reports'!AE$20-INDEX('DOE Stack Loss Data'!$B$4:$B$43,MATCH('Combustion Reports'!AE$20,'DOE Stack Loss Data'!$B$4:$B$43),1))+INDEX('DOE Stack Loss Data'!$C$4:$V$43,MATCH('Combustion Reports'!AE$20,'DOE Stack Loss Data'!$B$4:$B$43),MATCH('Baseline Efficiency'!AJ10,'DOE Stack Loss Data'!$C$3:$V$3)+1)-((INDEX('DOE Stack Loss Data'!$C$4:$V$43,MATCH('Combustion Reports'!AE$20,'DOE Stack Loss Data'!$B$4:$B$43)+1,MATCH('Baseline Efficiency'!AJ10,'DOE Stack Loss Data'!$C$3:$V$3))-INDEX('DOE Stack Loss Data'!$C$4:$V$43,MATCH('Combustion Reports'!AE$20,'DOE Stack Loss Data'!$B$4:$B$43),MATCH('Baseline Efficiency'!AJ10,'DOE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Efficiency'!AJ10,'DOE Stack Loss Data'!$C$3:$V$3))))/(INDEX('DOE Stack Loss Data'!$C$3:$V$3,1,MATCH('Baseline Efficiency'!AJ10,'DOE Stack Loss Data'!$C$3:$V$3)+1)-INDEX('DOE Stack Loss Data'!$C$3:$V$3,1,MATCH('Baseline Efficiency'!AJ10,'DOE Stack Loss Data'!$C$3:$V$3)))*('Baseline Efficiency'!AJ10-INDEX('DOE Stack Loss Data'!$C$3:$V$3,1,MATCH('Baseline Efficiency'!AJ10,'DOE Stack Loss Data'!$C$3:$V$3)))+(INDEX('DOE Stack Loss Data'!$C$4:$V$43,MATCH('Combustion Reports'!AE$20,'DOE Stack Loss Data'!$B$4:$B$43)+1,MATCH('Baseline Efficiency'!AJ10,'DOE Stack Loss Data'!$C$3:$V$3))-INDEX('DOE Stack Loss Data'!$C$4:$V$43,MATCH('Combustion Reports'!AE$20,'DOE Stack Loss Data'!$B$4:$B$43),MATCH('Baseline Efficiency'!AJ10,'DOE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Efficiency'!AJ10,'DOE Stack Loss Data'!$C$3:$V$3)))</f>
        <v>#N/A</v>
      </c>
      <c r="AK34" s="201" t="e">
        <f>1-(((INDEX('DOE Stack Loss Data'!$C$4:$V$43,MATCH('Combustion Reports'!AF$20,'DOE Stack Loss Data'!$B$4:$B$43)+1,MATCH('Baseline Efficiency'!AK10,'DOE Stack Loss Data'!$C$3:$V$3)+1)-INDEX('DOE Stack Loss Data'!$C$4:$V$43,MATCH('Combustion Reports'!AF$20,'DOE Stack Loss Data'!$B$4:$B$43),MATCH('Baseline Efficiency'!AK10,'DOE Stack Loss Data'!$C$3:$V$3)+1))/10*('Combustion Reports'!AF$20-INDEX('DOE Stack Loss Data'!$B$4:$B$43,MATCH('Combustion Reports'!AF$20,'DOE Stack Loss Data'!$B$4:$B$43),1))+INDEX('DOE Stack Loss Data'!$C$4:$V$43,MATCH('Combustion Reports'!AF$20,'DOE Stack Loss Data'!$B$4:$B$43),MATCH('Baseline Efficiency'!AK10,'DOE Stack Loss Data'!$C$3:$V$3)+1)-((INDEX('DOE Stack Loss Data'!$C$4:$V$43,MATCH('Combustion Reports'!AF$20,'DOE Stack Loss Data'!$B$4:$B$43)+1,MATCH('Baseline Efficiency'!AK10,'DOE Stack Loss Data'!$C$3:$V$3))-INDEX('DOE Stack Loss Data'!$C$4:$V$43,MATCH('Combustion Reports'!AF$20,'DOE Stack Loss Data'!$B$4:$B$43),MATCH('Baseline Efficiency'!AK10,'DOE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Efficiency'!AK10,'DOE Stack Loss Data'!$C$3:$V$3))))/(INDEX('DOE Stack Loss Data'!$C$3:$V$3,1,MATCH('Baseline Efficiency'!AK10,'DOE Stack Loss Data'!$C$3:$V$3)+1)-INDEX('DOE Stack Loss Data'!$C$3:$V$3,1,MATCH('Baseline Efficiency'!AK10,'DOE Stack Loss Data'!$C$3:$V$3)))*('Baseline Efficiency'!AK10-INDEX('DOE Stack Loss Data'!$C$3:$V$3,1,MATCH('Baseline Efficiency'!AK10,'DOE Stack Loss Data'!$C$3:$V$3)))+(INDEX('DOE Stack Loss Data'!$C$4:$V$43,MATCH('Combustion Reports'!AF$20,'DOE Stack Loss Data'!$B$4:$B$43)+1,MATCH('Baseline Efficiency'!AK10,'DOE Stack Loss Data'!$C$3:$V$3))-INDEX('DOE Stack Loss Data'!$C$4:$V$43,MATCH('Combustion Reports'!AF$20,'DOE Stack Loss Data'!$B$4:$B$43),MATCH('Baseline Efficiency'!AK10,'DOE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Efficiency'!AK10,'DOE Stack Loss Data'!$C$3:$V$3)))</f>
        <v>#N/A</v>
      </c>
      <c r="AL34" s="237" t="e">
        <f>1-(((INDEX('DOE Stack Loss Data'!$C$4:$V$43,MATCH('Combustion Reports'!AG$20,'DOE Stack Loss Data'!$B$4:$B$43)+1,MATCH('Baseline Efficiency'!AL10,'DOE Stack Loss Data'!$C$3:$V$3)+1)-INDEX('DOE Stack Loss Data'!$C$4:$V$43,MATCH('Combustion Reports'!AG$20,'DOE Stack Loss Data'!$B$4:$B$43),MATCH('Baseline Efficiency'!AL10,'DOE Stack Loss Data'!$C$3:$V$3)+1))/10*('Combustion Reports'!AG$20-INDEX('DOE Stack Loss Data'!$B$4:$B$43,MATCH('Combustion Reports'!AG$20,'DOE Stack Loss Data'!$B$4:$B$43),1))+INDEX('DOE Stack Loss Data'!$C$4:$V$43,MATCH('Combustion Reports'!AG$20,'DOE Stack Loss Data'!$B$4:$B$43),MATCH('Baseline Efficiency'!AL10,'DOE Stack Loss Data'!$C$3:$V$3)+1)-((INDEX('DOE Stack Loss Data'!$C$4:$V$43,MATCH('Combustion Reports'!AG$20,'DOE Stack Loss Data'!$B$4:$B$43)+1,MATCH('Baseline Efficiency'!AL10,'DOE Stack Loss Data'!$C$3:$V$3))-INDEX('DOE Stack Loss Data'!$C$4:$V$43,MATCH('Combustion Reports'!AG$20,'DOE Stack Loss Data'!$B$4:$B$43),MATCH('Baseline Efficiency'!AL10,'DOE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Efficiency'!AL10,'DOE Stack Loss Data'!$C$3:$V$3))))/(INDEX('DOE Stack Loss Data'!$C$3:$V$3,1,MATCH('Baseline Efficiency'!AL10,'DOE Stack Loss Data'!$C$3:$V$3)+1)-INDEX('DOE Stack Loss Data'!$C$3:$V$3,1,MATCH('Baseline Efficiency'!AL10,'DOE Stack Loss Data'!$C$3:$V$3)))*('Baseline Efficiency'!AL10-INDEX('DOE Stack Loss Data'!$C$3:$V$3,1,MATCH('Baseline Efficiency'!AL10,'DOE Stack Loss Data'!$C$3:$V$3)))+(INDEX('DOE Stack Loss Data'!$C$4:$V$43,MATCH('Combustion Reports'!AG$20,'DOE Stack Loss Data'!$B$4:$B$43)+1,MATCH('Baseline Efficiency'!AL10,'DOE Stack Loss Data'!$C$3:$V$3))-INDEX('DOE Stack Loss Data'!$C$4:$V$43,MATCH('Combustion Reports'!AG$20,'DOE Stack Loss Data'!$B$4:$B$43),MATCH('Baseline Efficiency'!AL10,'DOE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Efficiency'!AL10,'DOE Stack Loss Data'!$C$3:$V$3)))</f>
        <v>#N/A</v>
      </c>
      <c r="AM34" s="201" t="e">
        <f>1-(((INDEX('DOE Stack Loss Data'!$C$4:$V$43,MATCH('Combustion Reports'!AH$20,'DOE Stack Loss Data'!$B$4:$B$43)+1,MATCH('Baseline Efficiency'!AM10,'DOE Stack Loss Data'!$C$3:$V$3)+1)-INDEX('DOE Stack Loss Data'!$C$4:$V$43,MATCH('Combustion Reports'!AH$20,'DOE Stack Loss Data'!$B$4:$B$43),MATCH('Baseline Efficiency'!AM10,'DOE Stack Loss Data'!$C$3:$V$3)+1))/10*('Combustion Reports'!AH$20-INDEX('DOE Stack Loss Data'!$B$4:$B$43,MATCH('Combustion Reports'!AH$20,'DOE Stack Loss Data'!$B$4:$B$43),1))+INDEX('DOE Stack Loss Data'!$C$4:$V$43,MATCH('Combustion Reports'!AH$20,'DOE Stack Loss Data'!$B$4:$B$43),MATCH('Baseline Efficiency'!AM10,'DOE Stack Loss Data'!$C$3:$V$3)+1)-((INDEX('DOE Stack Loss Data'!$C$4:$V$43,MATCH('Combustion Reports'!AH$20,'DOE Stack Loss Data'!$B$4:$B$43)+1,MATCH('Baseline Efficiency'!AM10,'DOE Stack Loss Data'!$C$3:$V$3))-INDEX('DOE Stack Loss Data'!$C$4:$V$43,MATCH('Combustion Reports'!AH$20,'DOE Stack Loss Data'!$B$4:$B$43),MATCH('Baseline Efficiency'!AM10,'DOE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Efficiency'!AM10,'DOE Stack Loss Data'!$C$3:$V$3))))/(INDEX('DOE Stack Loss Data'!$C$3:$V$3,1,MATCH('Baseline Efficiency'!AM10,'DOE Stack Loss Data'!$C$3:$V$3)+1)-INDEX('DOE Stack Loss Data'!$C$3:$V$3,1,MATCH('Baseline Efficiency'!AM10,'DOE Stack Loss Data'!$C$3:$V$3)))*('Baseline Efficiency'!AM10-INDEX('DOE Stack Loss Data'!$C$3:$V$3,1,MATCH('Baseline Efficiency'!AM10,'DOE Stack Loss Data'!$C$3:$V$3)))+(INDEX('DOE Stack Loss Data'!$C$4:$V$43,MATCH('Combustion Reports'!AH$20,'DOE Stack Loss Data'!$B$4:$B$43)+1,MATCH('Baseline Efficiency'!AM10,'DOE Stack Loss Data'!$C$3:$V$3))-INDEX('DOE Stack Loss Data'!$C$4:$V$43,MATCH('Combustion Reports'!AH$20,'DOE Stack Loss Data'!$B$4:$B$43),MATCH('Baseline Efficiency'!AM10,'DOE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Efficiency'!AM10,'DOE Stack Loss Data'!$C$3:$V$3)))</f>
        <v>#N/A</v>
      </c>
      <c r="AN34" s="237" t="e">
        <f>1-(((INDEX('DOE Stack Loss Data'!$C$4:$V$43,MATCH('Combustion Reports'!AI$20,'DOE Stack Loss Data'!$B$4:$B$43)+1,MATCH('Baseline Efficiency'!AN10,'DOE Stack Loss Data'!$C$3:$V$3)+1)-INDEX('DOE Stack Loss Data'!$C$4:$V$43,MATCH('Combustion Reports'!AI$20,'DOE Stack Loss Data'!$B$4:$B$43),MATCH('Baseline Efficiency'!AN10,'DOE Stack Loss Data'!$C$3:$V$3)+1))/10*('Combustion Reports'!AI$20-INDEX('DOE Stack Loss Data'!$B$4:$B$43,MATCH('Combustion Reports'!AI$20,'DOE Stack Loss Data'!$B$4:$B$43),1))+INDEX('DOE Stack Loss Data'!$C$4:$V$43,MATCH('Combustion Reports'!AI$20,'DOE Stack Loss Data'!$B$4:$B$43),MATCH('Baseline Efficiency'!AN10,'DOE Stack Loss Data'!$C$3:$V$3)+1)-((INDEX('DOE Stack Loss Data'!$C$4:$V$43,MATCH('Combustion Reports'!AI$20,'DOE Stack Loss Data'!$B$4:$B$43)+1,MATCH('Baseline Efficiency'!AN10,'DOE Stack Loss Data'!$C$3:$V$3))-INDEX('DOE Stack Loss Data'!$C$4:$V$43,MATCH('Combustion Reports'!AI$20,'DOE Stack Loss Data'!$B$4:$B$43),MATCH('Baseline Efficiency'!AN10,'DOE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Efficiency'!AN10,'DOE Stack Loss Data'!$C$3:$V$3))))/(INDEX('DOE Stack Loss Data'!$C$3:$V$3,1,MATCH('Baseline Efficiency'!AN10,'DOE Stack Loss Data'!$C$3:$V$3)+1)-INDEX('DOE Stack Loss Data'!$C$3:$V$3,1,MATCH('Baseline Efficiency'!AN10,'DOE Stack Loss Data'!$C$3:$V$3)))*('Baseline Efficiency'!AN10-INDEX('DOE Stack Loss Data'!$C$3:$V$3,1,MATCH('Baseline Efficiency'!AN10,'DOE Stack Loss Data'!$C$3:$V$3)))+(INDEX('DOE Stack Loss Data'!$C$4:$V$43,MATCH('Combustion Reports'!AI$20,'DOE Stack Loss Data'!$B$4:$B$43)+1,MATCH('Baseline Efficiency'!AN10,'DOE Stack Loss Data'!$C$3:$V$3))-INDEX('DOE Stack Loss Data'!$C$4:$V$43,MATCH('Combustion Reports'!AI$20,'DOE Stack Loss Data'!$B$4:$B$43),MATCH('Baseline Efficiency'!AN10,'DOE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Efficiency'!AN10,'DOE Stack Loss Data'!$C$3:$V$3)))</f>
        <v>#N/A</v>
      </c>
      <c r="AO34" s="237" t="e">
        <f>1-(((INDEX('DOE Stack Loss Data'!$C$4:$V$43,MATCH('Combustion Reports'!AJ$20,'DOE Stack Loss Data'!$B$4:$B$43)+1,MATCH('Baseline Efficiency'!AO10,'DOE Stack Loss Data'!$C$3:$V$3)+1)-INDEX('DOE Stack Loss Data'!$C$4:$V$43,MATCH('Combustion Reports'!AJ$20,'DOE Stack Loss Data'!$B$4:$B$43),MATCH('Baseline Efficiency'!AO10,'DOE Stack Loss Data'!$C$3:$V$3)+1))/10*('Combustion Reports'!AJ$20-INDEX('DOE Stack Loss Data'!$B$4:$B$43,MATCH('Combustion Reports'!AJ$20,'DOE Stack Loss Data'!$B$4:$B$43),1))+INDEX('DOE Stack Loss Data'!$C$4:$V$43,MATCH('Combustion Reports'!AJ$20,'DOE Stack Loss Data'!$B$4:$B$43),MATCH('Baseline Efficiency'!AO10,'DOE Stack Loss Data'!$C$3:$V$3)+1)-((INDEX('DOE Stack Loss Data'!$C$4:$V$43,MATCH('Combustion Reports'!AJ$20,'DOE Stack Loss Data'!$B$4:$B$43)+1,MATCH('Baseline Efficiency'!AO10,'DOE Stack Loss Data'!$C$3:$V$3))-INDEX('DOE Stack Loss Data'!$C$4:$V$43,MATCH('Combustion Reports'!AJ$20,'DOE Stack Loss Data'!$B$4:$B$43),MATCH('Baseline Efficiency'!AO10,'DOE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Efficiency'!AO10,'DOE Stack Loss Data'!$C$3:$V$3))))/(INDEX('DOE Stack Loss Data'!$C$3:$V$3,1,MATCH('Baseline Efficiency'!AO10,'DOE Stack Loss Data'!$C$3:$V$3)+1)-INDEX('DOE Stack Loss Data'!$C$3:$V$3,1,MATCH('Baseline Efficiency'!AO10,'DOE Stack Loss Data'!$C$3:$V$3)))*('Baseline Efficiency'!AO10-INDEX('DOE Stack Loss Data'!$C$3:$V$3,1,MATCH('Baseline Efficiency'!AO10,'DOE Stack Loss Data'!$C$3:$V$3)))+(INDEX('DOE Stack Loss Data'!$C$4:$V$43,MATCH('Combustion Reports'!AJ$20,'DOE Stack Loss Data'!$B$4:$B$43)+1,MATCH('Baseline Efficiency'!AO10,'DOE Stack Loss Data'!$C$3:$V$3))-INDEX('DOE Stack Loss Data'!$C$4:$V$43,MATCH('Combustion Reports'!AJ$20,'DOE Stack Loss Data'!$B$4:$B$43),MATCH('Baseline Efficiency'!AO10,'DOE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Efficiency'!AO10,'DOE Stack Loss Data'!$C$3:$V$3)))</f>
        <v>#N/A</v>
      </c>
      <c r="AP34" s="209" t="e">
        <f>1-(((INDEX('DOE Stack Loss Data'!$C$4:$V$43,MATCH('Combustion Reports'!AK$20,'DOE Stack Loss Data'!$B$4:$B$43)+1,MATCH('Baseline Efficiency'!AP10,'DOE Stack Loss Data'!$C$3:$V$3)+1)-INDEX('DOE Stack Loss Data'!$C$4:$V$43,MATCH('Combustion Reports'!AK$20,'DOE Stack Loss Data'!$B$4:$B$43),MATCH('Baseline Efficiency'!AP10,'DOE Stack Loss Data'!$C$3:$V$3)+1))/10*('Combustion Reports'!AK$20-INDEX('DOE Stack Loss Data'!$B$4:$B$43,MATCH('Combustion Reports'!AK$20,'DOE Stack Loss Data'!$B$4:$B$43),1))+INDEX('DOE Stack Loss Data'!$C$4:$V$43,MATCH('Combustion Reports'!AK$20,'DOE Stack Loss Data'!$B$4:$B$43),MATCH('Baseline Efficiency'!AP10,'DOE Stack Loss Data'!$C$3:$V$3)+1)-((INDEX('DOE Stack Loss Data'!$C$4:$V$43,MATCH('Combustion Reports'!AK$20,'DOE Stack Loss Data'!$B$4:$B$43)+1,MATCH('Baseline Efficiency'!AP10,'DOE Stack Loss Data'!$C$3:$V$3))-INDEX('DOE Stack Loss Data'!$C$4:$V$43,MATCH('Combustion Reports'!AK$20,'DOE Stack Loss Data'!$B$4:$B$43),MATCH('Baseline Efficiency'!AP10,'DOE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Efficiency'!AP10,'DOE Stack Loss Data'!$C$3:$V$3))))/(INDEX('DOE Stack Loss Data'!$C$3:$V$3,1,MATCH('Baseline Efficiency'!AP10,'DOE Stack Loss Data'!$C$3:$V$3)+1)-INDEX('DOE Stack Loss Data'!$C$3:$V$3,1,MATCH('Baseline Efficiency'!AP10,'DOE Stack Loss Data'!$C$3:$V$3)))*('Baseline Efficiency'!AP10-INDEX('DOE Stack Loss Data'!$C$3:$V$3,1,MATCH('Baseline Efficiency'!AP10,'DOE Stack Loss Data'!$C$3:$V$3)))+(INDEX('DOE Stack Loss Data'!$C$4:$V$43,MATCH('Combustion Reports'!AK$20,'DOE Stack Loss Data'!$B$4:$B$43)+1,MATCH('Baseline Efficiency'!AP10,'DOE Stack Loss Data'!$C$3:$V$3))-INDEX('DOE Stack Loss Data'!$C$4:$V$43,MATCH('Combustion Reports'!AK$20,'DOE Stack Loss Data'!$B$4:$B$43),MATCH('Baseline Efficiency'!AP10,'DOE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Efficiency'!AP10,'DOE Stack Loss Data'!$C$3:$V$3)))</f>
        <v>#N/A</v>
      </c>
      <c r="AR34" s="236">
        <v>10</v>
      </c>
      <c r="AS34" s="545">
        <v>157</v>
      </c>
      <c r="AT34" s="202">
        <f t="shared" si="11"/>
        <v>50</v>
      </c>
      <c r="AU34" s="237" t="e">
        <f>1-(((INDEX('DOE Stack Loss Data'!$C$4:$V$43,MATCH('Combustion Reports'!AB$26,'DOE Stack Loss Data'!$B$4:$B$43)+1,MATCH('Baseline Efficiency'!AU10,'DOE Stack Loss Data'!$C$3:$V$3)+1)-INDEX('DOE Stack Loss Data'!$C$4:$V$43,MATCH('Combustion Reports'!AB$26,'DOE Stack Loss Data'!$B$4:$B$43),MATCH('Baseline Efficiency'!AU10,'DOE Stack Loss Data'!$C$3:$V$3)+1))/10*('Combustion Reports'!AB$26-INDEX('DOE Stack Loss Data'!$B$4:$B$43,MATCH('Combustion Reports'!AB$26,'DOE Stack Loss Data'!$B$4:$B$43),1))+INDEX('DOE Stack Loss Data'!$C$4:$V$43,MATCH('Combustion Reports'!AB$26,'DOE Stack Loss Data'!$B$4:$B$43),MATCH('Baseline Efficiency'!AU10,'DOE Stack Loss Data'!$C$3:$V$3)+1)-((INDEX('DOE Stack Loss Data'!$C$4:$V$43,MATCH('Combustion Reports'!AB$26,'DOE Stack Loss Data'!$B$4:$B$43)+1,MATCH('Baseline Efficiency'!AU10,'DOE Stack Loss Data'!$C$3:$V$3))-INDEX('DOE Stack Loss Data'!$C$4:$V$43,MATCH('Combustion Reports'!AB$26,'DOE Stack Loss Data'!$B$4:$B$43),MATCH('Baseline Efficiency'!AU10,'DOE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Efficiency'!AU10,'DOE Stack Loss Data'!$C$3:$V$3))))/(INDEX('DOE Stack Loss Data'!$C$3:$V$3,1,MATCH('Baseline Efficiency'!AU10,'DOE Stack Loss Data'!$C$3:$V$3)+1)-INDEX('DOE Stack Loss Data'!$C$3:$V$3,1,MATCH('Baseline Efficiency'!AU10,'DOE Stack Loss Data'!$C$3:$V$3)))*('Baseline Efficiency'!AU10-INDEX('DOE Stack Loss Data'!$C$3:$V$3,1,MATCH('Baseline Efficiency'!AU10,'DOE Stack Loss Data'!$C$3:$V$3)))+(INDEX('DOE Stack Loss Data'!$C$4:$V$43,MATCH('Combustion Reports'!AB$26,'DOE Stack Loss Data'!$B$4:$B$43)+1,MATCH('Baseline Efficiency'!AU10,'DOE Stack Loss Data'!$C$3:$V$3))-INDEX('DOE Stack Loss Data'!$C$4:$V$43,MATCH('Combustion Reports'!AB$26,'DOE Stack Loss Data'!$B$4:$B$43),MATCH('Baseline Efficiency'!AU10,'DOE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Efficiency'!AU10,'DOE Stack Loss Data'!$C$3:$V$3)))</f>
        <v>#N/A</v>
      </c>
      <c r="AV34" s="237" t="e">
        <f>1-(((INDEX('DOE Stack Loss Data'!$C$4:$V$43,MATCH('Combustion Reports'!AC$26,'DOE Stack Loss Data'!$B$4:$B$43)+1,MATCH('Baseline Efficiency'!AV10,'DOE Stack Loss Data'!$C$3:$V$3)+1)-INDEX('DOE Stack Loss Data'!$C$4:$V$43,MATCH('Combustion Reports'!AC$26,'DOE Stack Loss Data'!$B$4:$B$43),MATCH('Baseline Efficiency'!AV10,'DOE Stack Loss Data'!$C$3:$V$3)+1))/10*('Combustion Reports'!AC$26-INDEX('DOE Stack Loss Data'!$B$4:$B$43,MATCH('Combustion Reports'!AC$26,'DOE Stack Loss Data'!$B$4:$B$43),1))+INDEX('DOE Stack Loss Data'!$C$4:$V$43,MATCH('Combustion Reports'!AC$26,'DOE Stack Loss Data'!$B$4:$B$43),MATCH('Baseline Efficiency'!AV10,'DOE Stack Loss Data'!$C$3:$V$3)+1)-((INDEX('DOE Stack Loss Data'!$C$4:$V$43,MATCH('Combustion Reports'!AC$26,'DOE Stack Loss Data'!$B$4:$B$43)+1,MATCH('Baseline Efficiency'!AV10,'DOE Stack Loss Data'!$C$3:$V$3))-INDEX('DOE Stack Loss Data'!$C$4:$V$43,MATCH('Combustion Reports'!AC$26,'DOE Stack Loss Data'!$B$4:$B$43),MATCH('Baseline Efficiency'!AV10,'DOE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Efficiency'!AV10,'DOE Stack Loss Data'!$C$3:$V$3))))/(INDEX('DOE Stack Loss Data'!$C$3:$V$3,1,MATCH('Baseline Efficiency'!AV10,'DOE Stack Loss Data'!$C$3:$V$3)+1)-INDEX('DOE Stack Loss Data'!$C$3:$V$3,1,MATCH('Baseline Efficiency'!AV10,'DOE Stack Loss Data'!$C$3:$V$3)))*('Baseline Efficiency'!AV10-INDEX('DOE Stack Loss Data'!$C$3:$V$3,1,MATCH('Baseline Efficiency'!AV10,'DOE Stack Loss Data'!$C$3:$V$3)))+(INDEX('DOE Stack Loss Data'!$C$4:$V$43,MATCH('Combustion Reports'!AC$26,'DOE Stack Loss Data'!$B$4:$B$43)+1,MATCH('Baseline Efficiency'!AV10,'DOE Stack Loss Data'!$C$3:$V$3))-INDEX('DOE Stack Loss Data'!$C$4:$V$43,MATCH('Combustion Reports'!AC$26,'DOE Stack Loss Data'!$B$4:$B$43),MATCH('Baseline Efficiency'!AV10,'DOE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Efficiency'!AV10,'DOE Stack Loss Data'!$C$3:$V$3)))</f>
        <v>#N/A</v>
      </c>
      <c r="AW34" s="207" t="e">
        <f>1-(((INDEX('DOE Stack Loss Data'!$C$4:$V$43,MATCH('Combustion Reports'!AD$26,'DOE Stack Loss Data'!$B$4:$B$43)+1,MATCH('Baseline Efficiency'!AW10,'DOE Stack Loss Data'!$C$3:$V$3)+1)-INDEX('DOE Stack Loss Data'!$C$4:$V$43,MATCH('Combustion Reports'!AD$26,'DOE Stack Loss Data'!$B$4:$B$43),MATCH('Baseline Efficiency'!AW10,'DOE Stack Loss Data'!$C$3:$V$3)+1))/10*('Combustion Reports'!AD$26-INDEX('DOE Stack Loss Data'!$B$4:$B$43,MATCH('Combustion Reports'!AD$26,'DOE Stack Loss Data'!$B$4:$B$43),1))+INDEX('DOE Stack Loss Data'!$C$4:$V$43,MATCH('Combustion Reports'!AD$26,'DOE Stack Loss Data'!$B$4:$B$43),MATCH('Baseline Efficiency'!AW10,'DOE Stack Loss Data'!$C$3:$V$3)+1)-((INDEX('DOE Stack Loss Data'!$C$4:$V$43,MATCH('Combustion Reports'!AD$26,'DOE Stack Loss Data'!$B$4:$B$43)+1,MATCH('Baseline Efficiency'!AW10,'DOE Stack Loss Data'!$C$3:$V$3))-INDEX('DOE Stack Loss Data'!$C$4:$V$43,MATCH('Combustion Reports'!AD$26,'DOE Stack Loss Data'!$B$4:$B$43),MATCH('Baseline Efficiency'!AW10,'DOE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Efficiency'!AW10,'DOE Stack Loss Data'!$C$3:$V$3))))/(INDEX('DOE Stack Loss Data'!$C$3:$V$3,1,MATCH('Baseline Efficiency'!AW10,'DOE Stack Loss Data'!$C$3:$V$3)+1)-INDEX('DOE Stack Loss Data'!$C$3:$V$3,1,MATCH('Baseline Efficiency'!AW10,'DOE Stack Loss Data'!$C$3:$V$3)))*('Baseline Efficiency'!AW10-INDEX('DOE Stack Loss Data'!$C$3:$V$3,1,MATCH('Baseline Efficiency'!AW10,'DOE Stack Loss Data'!$C$3:$V$3)))+(INDEX('DOE Stack Loss Data'!$C$4:$V$43,MATCH('Combustion Reports'!AD$26,'DOE Stack Loss Data'!$B$4:$B$43)+1,MATCH('Baseline Efficiency'!AW10,'DOE Stack Loss Data'!$C$3:$V$3))-INDEX('DOE Stack Loss Data'!$C$4:$V$43,MATCH('Combustion Reports'!AD$26,'DOE Stack Loss Data'!$B$4:$B$43),MATCH('Baseline Efficiency'!AW10,'DOE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Efficiency'!AW10,'DOE Stack Loss Data'!$C$3:$V$3)))</f>
        <v>#N/A</v>
      </c>
      <c r="AX34" s="237" t="e">
        <f>1-(((INDEX('DOE Stack Loss Data'!$C$4:$V$43,MATCH('Combustion Reports'!AE$26,'DOE Stack Loss Data'!$B$4:$B$43)+1,MATCH('Baseline Efficiency'!AX10,'DOE Stack Loss Data'!$C$3:$V$3)+1)-INDEX('DOE Stack Loss Data'!$C$4:$V$43,MATCH('Combustion Reports'!AE$26,'DOE Stack Loss Data'!$B$4:$B$43),MATCH('Baseline Efficiency'!AX10,'DOE Stack Loss Data'!$C$3:$V$3)+1))/10*('Combustion Reports'!AE$26-INDEX('DOE Stack Loss Data'!$B$4:$B$43,MATCH('Combustion Reports'!AE$26,'DOE Stack Loss Data'!$B$4:$B$43),1))+INDEX('DOE Stack Loss Data'!$C$4:$V$43,MATCH('Combustion Reports'!AE$26,'DOE Stack Loss Data'!$B$4:$B$43),MATCH('Baseline Efficiency'!AX10,'DOE Stack Loss Data'!$C$3:$V$3)+1)-((INDEX('DOE Stack Loss Data'!$C$4:$V$43,MATCH('Combustion Reports'!AE$26,'DOE Stack Loss Data'!$B$4:$B$43)+1,MATCH('Baseline Efficiency'!AX10,'DOE Stack Loss Data'!$C$3:$V$3))-INDEX('DOE Stack Loss Data'!$C$4:$V$43,MATCH('Combustion Reports'!AE$26,'DOE Stack Loss Data'!$B$4:$B$43),MATCH('Baseline Efficiency'!AX10,'DOE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Efficiency'!AX10,'DOE Stack Loss Data'!$C$3:$V$3))))/(INDEX('DOE Stack Loss Data'!$C$3:$V$3,1,MATCH('Baseline Efficiency'!AX10,'DOE Stack Loss Data'!$C$3:$V$3)+1)-INDEX('DOE Stack Loss Data'!$C$3:$V$3,1,MATCH('Baseline Efficiency'!AX10,'DOE Stack Loss Data'!$C$3:$V$3)))*('Baseline Efficiency'!AX10-INDEX('DOE Stack Loss Data'!$C$3:$V$3,1,MATCH('Baseline Efficiency'!AX10,'DOE Stack Loss Data'!$C$3:$V$3)))+(INDEX('DOE Stack Loss Data'!$C$4:$V$43,MATCH('Combustion Reports'!AE$26,'DOE Stack Loss Data'!$B$4:$B$43)+1,MATCH('Baseline Efficiency'!AX10,'DOE Stack Loss Data'!$C$3:$V$3))-INDEX('DOE Stack Loss Data'!$C$4:$V$43,MATCH('Combustion Reports'!AE$26,'DOE Stack Loss Data'!$B$4:$B$43),MATCH('Baseline Efficiency'!AX10,'DOE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Efficiency'!AX10,'DOE Stack Loss Data'!$C$3:$V$3)))</f>
        <v>#N/A</v>
      </c>
      <c r="AY34" s="201" t="e">
        <f>1-(((INDEX('DOE Stack Loss Data'!$C$4:$V$43,MATCH('Combustion Reports'!AF$26,'DOE Stack Loss Data'!$B$4:$B$43)+1,MATCH('Baseline Efficiency'!AY10,'DOE Stack Loss Data'!$C$3:$V$3)+1)-INDEX('DOE Stack Loss Data'!$C$4:$V$43,MATCH('Combustion Reports'!AF$26,'DOE Stack Loss Data'!$B$4:$B$43),MATCH('Baseline Efficiency'!AY10,'DOE Stack Loss Data'!$C$3:$V$3)+1))/10*('Combustion Reports'!AF$26-INDEX('DOE Stack Loss Data'!$B$4:$B$43,MATCH('Combustion Reports'!AF$26,'DOE Stack Loss Data'!$B$4:$B$43),1))+INDEX('DOE Stack Loss Data'!$C$4:$V$43,MATCH('Combustion Reports'!AF$26,'DOE Stack Loss Data'!$B$4:$B$43),MATCH('Baseline Efficiency'!AY10,'DOE Stack Loss Data'!$C$3:$V$3)+1)-((INDEX('DOE Stack Loss Data'!$C$4:$V$43,MATCH('Combustion Reports'!AF$26,'DOE Stack Loss Data'!$B$4:$B$43)+1,MATCH('Baseline Efficiency'!AY10,'DOE Stack Loss Data'!$C$3:$V$3))-INDEX('DOE Stack Loss Data'!$C$4:$V$43,MATCH('Combustion Reports'!AF$26,'DOE Stack Loss Data'!$B$4:$B$43),MATCH('Baseline Efficiency'!AY10,'DOE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Efficiency'!AY10,'DOE Stack Loss Data'!$C$3:$V$3))))/(INDEX('DOE Stack Loss Data'!$C$3:$V$3,1,MATCH('Baseline Efficiency'!AY10,'DOE Stack Loss Data'!$C$3:$V$3)+1)-INDEX('DOE Stack Loss Data'!$C$3:$V$3,1,MATCH('Baseline Efficiency'!AY10,'DOE Stack Loss Data'!$C$3:$V$3)))*('Baseline Efficiency'!AY10-INDEX('DOE Stack Loss Data'!$C$3:$V$3,1,MATCH('Baseline Efficiency'!AY10,'DOE Stack Loss Data'!$C$3:$V$3)))+(INDEX('DOE Stack Loss Data'!$C$4:$V$43,MATCH('Combustion Reports'!AF$26,'DOE Stack Loss Data'!$B$4:$B$43)+1,MATCH('Baseline Efficiency'!AY10,'DOE Stack Loss Data'!$C$3:$V$3))-INDEX('DOE Stack Loss Data'!$C$4:$V$43,MATCH('Combustion Reports'!AF$26,'DOE Stack Loss Data'!$B$4:$B$43),MATCH('Baseline Efficiency'!AY10,'DOE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Efficiency'!AY10,'DOE Stack Loss Data'!$C$3:$V$3)))</f>
        <v>#N/A</v>
      </c>
      <c r="AZ34" s="237" t="e">
        <f>1-(((INDEX('DOE Stack Loss Data'!$C$4:$V$43,MATCH('Combustion Reports'!AG$26,'DOE Stack Loss Data'!$B$4:$B$43)+1,MATCH('Baseline Efficiency'!AZ10,'DOE Stack Loss Data'!$C$3:$V$3)+1)-INDEX('DOE Stack Loss Data'!$C$4:$V$43,MATCH('Combustion Reports'!AG$26,'DOE Stack Loss Data'!$B$4:$B$43),MATCH('Baseline Efficiency'!AZ10,'DOE Stack Loss Data'!$C$3:$V$3)+1))/10*('Combustion Reports'!AG$26-INDEX('DOE Stack Loss Data'!$B$4:$B$43,MATCH('Combustion Reports'!AG$26,'DOE Stack Loss Data'!$B$4:$B$43),1))+INDEX('DOE Stack Loss Data'!$C$4:$V$43,MATCH('Combustion Reports'!AG$26,'DOE Stack Loss Data'!$B$4:$B$43),MATCH('Baseline Efficiency'!AZ10,'DOE Stack Loss Data'!$C$3:$V$3)+1)-((INDEX('DOE Stack Loss Data'!$C$4:$V$43,MATCH('Combustion Reports'!AG$26,'DOE Stack Loss Data'!$B$4:$B$43)+1,MATCH('Baseline Efficiency'!AZ10,'DOE Stack Loss Data'!$C$3:$V$3))-INDEX('DOE Stack Loss Data'!$C$4:$V$43,MATCH('Combustion Reports'!AG$26,'DOE Stack Loss Data'!$B$4:$B$43),MATCH('Baseline Efficiency'!AZ10,'DOE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Efficiency'!AZ10,'DOE Stack Loss Data'!$C$3:$V$3))))/(INDEX('DOE Stack Loss Data'!$C$3:$V$3,1,MATCH('Baseline Efficiency'!AZ10,'DOE Stack Loss Data'!$C$3:$V$3)+1)-INDEX('DOE Stack Loss Data'!$C$3:$V$3,1,MATCH('Baseline Efficiency'!AZ10,'DOE Stack Loss Data'!$C$3:$V$3)))*('Baseline Efficiency'!AZ10-INDEX('DOE Stack Loss Data'!$C$3:$V$3,1,MATCH('Baseline Efficiency'!AZ10,'DOE Stack Loss Data'!$C$3:$V$3)))+(INDEX('DOE Stack Loss Data'!$C$4:$V$43,MATCH('Combustion Reports'!AG$26,'DOE Stack Loss Data'!$B$4:$B$43)+1,MATCH('Baseline Efficiency'!AZ10,'DOE Stack Loss Data'!$C$3:$V$3))-INDEX('DOE Stack Loss Data'!$C$4:$V$43,MATCH('Combustion Reports'!AG$26,'DOE Stack Loss Data'!$B$4:$B$43),MATCH('Baseline Efficiency'!AZ10,'DOE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Efficiency'!AZ10,'DOE Stack Loss Data'!$C$3:$V$3)))</f>
        <v>#N/A</v>
      </c>
      <c r="BA34" s="201" t="e">
        <f>1-(((INDEX('DOE Stack Loss Data'!$C$4:$V$43,MATCH('Combustion Reports'!AH$26,'DOE Stack Loss Data'!$B$4:$B$43)+1,MATCH('Baseline Efficiency'!BA10,'DOE Stack Loss Data'!$C$3:$V$3)+1)-INDEX('DOE Stack Loss Data'!$C$4:$V$43,MATCH('Combustion Reports'!AH$26,'DOE Stack Loss Data'!$B$4:$B$43),MATCH('Baseline Efficiency'!BA10,'DOE Stack Loss Data'!$C$3:$V$3)+1))/10*('Combustion Reports'!AH$26-INDEX('DOE Stack Loss Data'!$B$4:$B$43,MATCH('Combustion Reports'!AH$26,'DOE Stack Loss Data'!$B$4:$B$43),1))+INDEX('DOE Stack Loss Data'!$C$4:$V$43,MATCH('Combustion Reports'!AH$26,'DOE Stack Loss Data'!$B$4:$B$43),MATCH('Baseline Efficiency'!BA10,'DOE Stack Loss Data'!$C$3:$V$3)+1)-((INDEX('DOE Stack Loss Data'!$C$4:$V$43,MATCH('Combustion Reports'!AH$26,'DOE Stack Loss Data'!$B$4:$B$43)+1,MATCH('Baseline Efficiency'!BA10,'DOE Stack Loss Data'!$C$3:$V$3))-INDEX('DOE Stack Loss Data'!$C$4:$V$43,MATCH('Combustion Reports'!AH$26,'DOE Stack Loss Data'!$B$4:$B$43),MATCH('Baseline Efficiency'!BA10,'DOE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Efficiency'!BA10,'DOE Stack Loss Data'!$C$3:$V$3))))/(INDEX('DOE Stack Loss Data'!$C$3:$V$3,1,MATCH('Baseline Efficiency'!BA10,'DOE Stack Loss Data'!$C$3:$V$3)+1)-INDEX('DOE Stack Loss Data'!$C$3:$V$3,1,MATCH('Baseline Efficiency'!BA10,'DOE Stack Loss Data'!$C$3:$V$3)))*('Baseline Efficiency'!BA10-INDEX('DOE Stack Loss Data'!$C$3:$V$3,1,MATCH('Baseline Efficiency'!BA10,'DOE Stack Loss Data'!$C$3:$V$3)))+(INDEX('DOE Stack Loss Data'!$C$4:$V$43,MATCH('Combustion Reports'!AH$26,'DOE Stack Loss Data'!$B$4:$B$43)+1,MATCH('Baseline Efficiency'!BA10,'DOE Stack Loss Data'!$C$3:$V$3))-INDEX('DOE Stack Loss Data'!$C$4:$V$43,MATCH('Combustion Reports'!AH$26,'DOE Stack Loss Data'!$B$4:$B$43),MATCH('Baseline Efficiency'!BA10,'DOE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Efficiency'!BA10,'DOE Stack Loss Data'!$C$3:$V$3)))</f>
        <v>#N/A</v>
      </c>
      <c r="BB34" s="237" t="e">
        <f>1-(((INDEX('DOE Stack Loss Data'!$C$4:$V$43,MATCH('Combustion Reports'!AI$26,'DOE Stack Loss Data'!$B$4:$B$43)+1,MATCH('Baseline Efficiency'!BB10,'DOE Stack Loss Data'!$C$3:$V$3)+1)-INDEX('DOE Stack Loss Data'!$C$4:$V$43,MATCH('Combustion Reports'!AI$26,'DOE Stack Loss Data'!$B$4:$B$43),MATCH('Baseline Efficiency'!BB10,'DOE Stack Loss Data'!$C$3:$V$3)+1))/10*('Combustion Reports'!AI$26-INDEX('DOE Stack Loss Data'!$B$4:$B$43,MATCH('Combustion Reports'!AI$26,'DOE Stack Loss Data'!$B$4:$B$43),1))+INDEX('DOE Stack Loss Data'!$C$4:$V$43,MATCH('Combustion Reports'!AI$26,'DOE Stack Loss Data'!$B$4:$B$43),MATCH('Baseline Efficiency'!BB10,'DOE Stack Loss Data'!$C$3:$V$3)+1)-((INDEX('DOE Stack Loss Data'!$C$4:$V$43,MATCH('Combustion Reports'!AI$26,'DOE Stack Loss Data'!$B$4:$B$43)+1,MATCH('Baseline Efficiency'!BB10,'DOE Stack Loss Data'!$C$3:$V$3))-INDEX('DOE Stack Loss Data'!$C$4:$V$43,MATCH('Combustion Reports'!AI$26,'DOE Stack Loss Data'!$B$4:$B$43),MATCH('Baseline Efficiency'!BB10,'DOE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Efficiency'!BB10,'DOE Stack Loss Data'!$C$3:$V$3))))/(INDEX('DOE Stack Loss Data'!$C$3:$V$3,1,MATCH('Baseline Efficiency'!BB10,'DOE Stack Loss Data'!$C$3:$V$3)+1)-INDEX('DOE Stack Loss Data'!$C$3:$V$3,1,MATCH('Baseline Efficiency'!BB10,'DOE Stack Loss Data'!$C$3:$V$3)))*('Baseline Efficiency'!BB10-INDEX('DOE Stack Loss Data'!$C$3:$V$3,1,MATCH('Baseline Efficiency'!BB10,'DOE Stack Loss Data'!$C$3:$V$3)))+(INDEX('DOE Stack Loss Data'!$C$4:$V$43,MATCH('Combustion Reports'!AI$26,'DOE Stack Loss Data'!$B$4:$B$43)+1,MATCH('Baseline Efficiency'!BB10,'DOE Stack Loss Data'!$C$3:$V$3))-INDEX('DOE Stack Loss Data'!$C$4:$V$43,MATCH('Combustion Reports'!AI$26,'DOE Stack Loss Data'!$B$4:$B$43),MATCH('Baseline Efficiency'!BB10,'DOE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Efficiency'!BB10,'DOE Stack Loss Data'!$C$3:$V$3)))</f>
        <v>#N/A</v>
      </c>
      <c r="BC34" s="237" t="e">
        <f>1-(((INDEX('DOE Stack Loss Data'!$C$4:$V$43,MATCH('Combustion Reports'!AJ$26,'DOE Stack Loss Data'!$B$4:$B$43)+1,MATCH('Baseline Efficiency'!BC10,'DOE Stack Loss Data'!$C$3:$V$3)+1)-INDEX('DOE Stack Loss Data'!$C$4:$V$43,MATCH('Combustion Reports'!AJ$26,'DOE Stack Loss Data'!$B$4:$B$43),MATCH('Baseline Efficiency'!BC10,'DOE Stack Loss Data'!$C$3:$V$3)+1))/10*('Combustion Reports'!AJ$26-INDEX('DOE Stack Loss Data'!$B$4:$B$43,MATCH('Combustion Reports'!AJ$26,'DOE Stack Loss Data'!$B$4:$B$43),1))+INDEX('DOE Stack Loss Data'!$C$4:$V$43,MATCH('Combustion Reports'!AJ$26,'DOE Stack Loss Data'!$B$4:$B$43),MATCH('Baseline Efficiency'!BC10,'DOE Stack Loss Data'!$C$3:$V$3)+1)-((INDEX('DOE Stack Loss Data'!$C$4:$V$43,MATCH('Combustion Reports'!AJ$26,'DOE Stack Loss Data'!$B$4:$B$43)+1,MATCH('Baseline Efficiency'!BC10,'DOE Stack Loss Data'!$C$3:$V$3))-INDEX('DOE Stack Loss Data'!$C$4:$V$43,MATCH('Combustion Reports'!AJ$26,'DOE Stack Loss Data'!$B$4:$B$43),MATCH('Baseline Efficiency'!BC10,'DOE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Efficiency'!BC10,'DOE Stack Loss Data'!$C$3:$V$3))))/(INDEX('DOE Stack Loss Data'!$C$3:$V$3,1,MATCH('Baseline Efficiency'!BC10,'DOE Stack Loss Data'!$C$3:$V$3)+1)-INDEX('DOE Stack Loss Data'!$C$3:$V$3,1,MATCH('Baseline Efficiency'!BC10,'DOE Stack Loss Data'!$C$3:$V$3)))*('Baseline Efficiency'!BC10-INDEX('DOE Stack Loss Data'!$C$3:$V$3,1,MATCH('Baseline Efficiency'!BC10,'DOE Stack Loss Data'!$C$3:$V$3)))+(INDEX('DOE Stack Loss Data'!$C$4:$V$43,MATCH('Combustion Reports'!AJ$26,'DOE Stack Loss Data'!$B$4:$B$43)+1,MATCH('Baseline Efficiency'!BC10,'DOE Stack Loss Data'!$C$3:$V$3))-INDEX('DOE Stack Loss Data'!$C$4:$V$43,MATCH('Combustion Reports'!AJ$26,'DOE Stack Loss Data'!$B$4:$B$43),MATCH('Baseline Efficiency'!BC10,'DOE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Efficiency'!BC10,'DOE Stack Loss Data'!$C$3:$V$3)))</f>
        <v>#N/A</v>
      </c>
      <c r="BD34" s="209" t="e">
        <f>1-(((INDEX('DOE Stack Loss Data'!$C$4:$V$43,MATCH('Combustion Reports'!AK$26,'DOE Stack Loss Data'!$B$4:$B$43)+1,MATCH('Baseline Efficiency'!BD10,'DOE Stack Loss Data'!$C$3:$V$3)+1)-INDEX('DOE Stack Loss Data'!$C$4:$V$43,MATCH('Combustion Reports'!AK$26,'DOE Stack Loss Data'!$B$4:$B$43),MATCH('Baseline Efficiency'!BD10,'DOE Stack Loss Data'!$C$3:$V$3)+1))/10*('Combustion Reports'!AK$26-INDEX('DOE Stack Loss Data'!$B$4:$B$43,MATCH('Combustion Reports'!AK$26,'DOE Stack Loss Data'!$B$4:$B$43),1))+INDEX('DOE Stack Loss Data'!$C$4:$V$43,MATCH('Combustion Reports'!AK$26,'DOE Stack Loss Data'!$B$4:$B$43),MATCH('Baseline Efficiency'!BD10,'DOE Stack Loss Data'!$C$3:$V$3)+1)-((INDEX('DOE Stack Loss Data'!$C$4:$V$43,MATCH('Combustion Reports'!AK$26,'DOE Stack Loss Data'!$B$4:$B$43)+1,MATCH('Baseline Efficiency'!BD10,'DOE Stack Loss Data'!$C$3:$V$3))-INDEX('DOE Stack Loss Data'!$C$4:$V$43,MATCH('Combustion Reports'!AK$26,'DOE Stack Loss Data'!$B$4:$B$43),MATCH('Baseline Efficiency'!BD10,'DOE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Efficiency'!BD10,'DOE Stack Loss Data'!$C$3:$V$3))))/(INDEX('DOE Stack Loss Data'!$C$3:$V$3,1,MATCH('Baseline Efficiency'!BD10,'DOE Stack Loss Data'!$C$3:$V$3)+1)-INDEX('DOE Stack Loss Data'!$C$3:$V$3,1,MATCH('Baseline Efficiency'!BD10,'DOE Stack Loss Data'!$C$3:$V$3)))*('Baseline Efficiency'!BD10-INDEX('DOE Stack Loss Data'!$C$3:$V$3,1,MATCH('Baseline Efficiency'!BD10,'DOE Stack Loss Data'!$C$3:$V$3)))+(INDEX('DOE Stack Loss Data'!$C$4:$V$43,MATCH('Combustion Reports'!AK$26,'DOE Stack Loss Data'!$B$4:$B$43)+1,MATCH('Baseline Efficiency'!BD10,'DOE Stack Loss Data'!$C$3:$V$3))-INDEX('DOE Stack Loss Data'!$C$4:$V$43,MATCH('Combustion Reports'!AK$26,'DOE Stack Loss Data'!$B$4:$B$43),MATCH('Baseline Efficiency'!BD10,'DOE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Efficiency'!BD10,'DOE Stack Loss Data'!$C$3:$V$3)))</f>
        <v>#N/A</v>
      </c>
    </row>
    <row r="35" spans="2:56">
      <c r="B35" s="236">
        <v>15</v>
      </c>
      <c r="C35" s="545">
        <v>382</v>
      </c>
      <c r="D35" s="202">
        <f t="shared" si="8"/>
        <v>75</v>
      </c>
      <c r="E35" s="237" t="e">
        <f>1-(((INDEX('DOE Stack Loss Data'!$C$4:$V$43,MATCH('Combustion Reports'!AB$8,'DOE Stack Loss Data'!$B$4:$B$43)+1,MATCH('Baseline Efficiency'!E11,'DOE Stack Loss Data'!$C$3:$V$3)+1)-INDEX('DOE Stack Loss Data'!$C$4:$V$43,MATCH('Combustion Reports'!AB$8,'DOE Stack Loss Data'!$B$4:$B$43),MATCH('Baseline Efficiency'!E11,'DOE Stack Loss Data'!$C$3:$V$3)+1))/10*('Combustion Reports'!AB$8-INDEX('DOE Stack Loss Data'!$B$4:$B$43,MATCH('Combustion Reports'!AB$8,'DOE Stack Loss Data'!$B$4:$B$43),1))+INDEX('DOE Stack Loss Data'!$C$4:$V$43,MATCH('Combustion Reports'!AB$8,'DOE Stack Loss Data'!$B$4:$B$43),MATCH('Baseline Efficiency'!E11,'DOE Stack Loss Data'!$C$3:$V$3)+1)-((INDEX('DOE Stack Loss Data'!$C$4:$V$43,MATCH('Combustion Reports'!AB$8,'DOE Stack Loss Data'!$B$4:$B$43)+1,MATCH('Baseline Efficiency'!E11,'DOE Stack Loss Data'!$C$3:$V$3))-INDEX('DOE Stack Loss Data'!$C$4:$V$43,MATCH('Combustion Reports'!AB$8,'DOE Stack Loss Data'!$B$4:$B$43),MATCH('Baseline Efficiency'!E11,'DOE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Efficiency'!E11,'DOE Stack Loss Data'!$C$3:$V$3))))/(INDEX('DOE Stack Loss Data'!$C$3:$V$3,1,MATCH('Baseline Efficiency'!E11,'DOE Stack Loss Data'!$C$3:$V$3)+1)-INDEX('DOE Stack Loss Data'!$C$3:$V$3,1,MATCH('Baseline Efficiency'!E11,'DOE Stack Loss Data'!$C$3:$V$3)))*('Baseline Efficiency'!E11-INDEX('DOE Stack Loss Data'!$C$3:$V$3,1,MATCH('Baseline Efficiency'!E11,'DOE Stack Loss Data'!$C$3:$V$3)))+(INDEX('DOE Stack Loss Data'!$C$4:$V$43,MATCH('Combustion Reports'!AB$8,'DOE Stack Loss Data'!$B$4:$B$43)+1,MATCH('Baseline Efficiency'!E11,'DOE Stack Loss Data'!$C$3:$V$3))-INDEX('DOE Stack Loss Data'!$C$4:$V$43,MATCH('Combustion Reports'!AB$8,'DOE Stack Loss Data'!$B$4:$B$43),MATCH('Baseline Efficiency'!E11,'DOE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Efficiency'!E11,'DOE Stack Loss Data'!$C$3:$V$3)))</f>
        <v>#N/A</v>
      </c>
      <c r="F35" s="237" t="e">
        <f>1-(((INDEX('DOE Stack Loss Data'!$C$4:$V$43,MATCH('Combustion Reports'!AC$8,'DOE Stack Loss Data'!$B$4:$B$43)+1,MATCH('Baseline Efficiency'!F11,'DOE Stack Loss Data'!$C$3:$V$3)+1)-INDEX('DOE Stack Loss Data'!$C$4:$V$43,MATCH('Combustion Reports'!AC$8,'DOE Stack Loss Data'!$B$4:$B$43),MATCH('Baseline Efficiency'!F11,'DOE Stack Loss Data'!$C$3:$V$3)+1))/10*('Combustion Reports'!AC$8-INDEX('DOE Stack Loss Data'!$B$4:$B$43,MATCH('Combustion Reports'!AC$8,'DOE Stack Loss Data'!$B$4:$B$43),1))+INDEX('DOE Stack Loss Data'!$C$4:$V$43,MATCH('Combustion Reports'!AC$8,'DOE Stack Loss Data'!$B$4:$B$43),MATCH('Baseline Efficiency'!F11,'DOE Stack Loss Data'!$C$3:$V$3)+1)-((INDEX('DOE Stack Loss Data'!$C$4:$V$43,MATCH('Combustion Reports'!AC$8,'DOE Stack Loss Data'!$B$4:$B$43)+1,MATCH('Baseline Efficiency'!F11,'DOE Stack Loss Data'!$C$3:$V$3))-INDEX('DOE Stack Loss Data'!$C$4:$V$43,MATCH('Combustion Reports'!AC$8,'DOE Stack Loss Data'!$B$4:$B$43),MATCH('Baseline Efficiency'!F11,'DOE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Efficiency'!F11,'DOE Stack Loss Data'!$C$3:$V$3))))/(INDEX('DOE Stack Loss Data'!$C$3:$V$3,1,MATCH('Baseline Efficiency'!F11,'DOE Stack Loss Data'!$C$3:$V$3)+1)-INDEX('DOE Stack Loss Data'!$C$3:$V$3,1,MATCH('Baseline Efficiency'!F11,'DOE Stack Loss Data'!$C$3:$V$3)))*('Baseline Efficiency'!F11-INDEX('DOE Stack Loss Data'!$C$3:$V$3,1,MATCH('Baseline Efficiency'!F11,'DOE Stack Loss Data'!$C$3:$V$3)))+(INDEX('DOE Stack Loss Data'!$C$4:$V$43,MATCH('Combustion Reports'!AC$8,'DOE Stack Loss Data'!$B$4:$B$43)+1,MATCH('Baseline Efficiency'!F11,'DOE Stack Loss Data'!$C$3:$V$3))-INDEX('DOE Stack Loss Data'!$C$4:$V$43,MATCH('Combustion Reports'!AC$8,'DOE Stack Loss Data'!$B$4:$B$43),MATCH('Baseline Efficiency'!F11,'DOE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Efficiency'!F11,'DOE Stack Loss Data'!$C$3:$V$3)))</f>
        <v>#N/A</v>
      </c>
      <c r="G35" s="207" t="e">
        <f>1-(((INDEX('DOE Stack Loss Data'!$C$4:$V$43,MATCH('Combustion Reports'!AD$8,'DOE Stack Loss Data'!$B$4:$B$43)+1,MATCH('Baseline Efficiency'!G11,'DOE Stack Loss Data'!$C$3:$V$3)+1)-INDEX('DOE Stack Loss Data'!$C$4:$V$43,MATCH('Combustion Reports'!AD$8,'DOE Stack Loss Data'!$B$4:$B$43),MATCH('Baseline Efficiency'!G11,'DOE Stack Loss Data'!$C$3:$V$3)+1))/10*('Combustion Reports'!AD$8-INDEX('DOE Stack Loss Data'!$B$4:$B$43,MATCH('Combustion Reports'!AD$8,'DOE Stack Loss Data'!$B$4:$B$43),1))+INDEX('DOE Stack Loss Data'!$C$4:$V$43,MATCH('Combustion Reports'!AD$8,'DOE Stack Loss Data'!$B$4:$B$43),MATCH('Baseline Efficiency'!G11,'DOE Stack Loss Data'!$C$3:$V$3)+1)-((INDEX('DOE Stack Loss Data'!$C$4:$V$43,MATCH('Combustion Reports'!AD$8,'DOE Stack Loss Data'!$B$4:$B$43)+1,MATCH('Baseline Efficiency'!G11,'DOE Stack Loss Data'!$C$3:$V$3))-INDEX('DOE Stack Loss Data'!$C$4:$V$43,MATCH('Combustion Reports'!AD$8,'DOE Stack Loss Data'!$B$4:$B$43),MATCH('Baseline Efficiency'!G11,'DOE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Efficiency'!G11,'DOE Stack Loss Data'!$C$3:$V$3))))/(INDEX('DOE Stack Loss Data'!$C$3:$V$3,1,MATCH('Baseline Efficiency'!G11,'DOE Stack Loss Data'!$C$3:$V$3)+1)-INDEX('DOE Stack Loss Data'!$C$3:$V$3,1,MATCH('Baseline Efficiency'!G11,'DOE Stack Loss Data'!$C$3:$V$3)))*('Baseline Efficiency'!G11-INDEX('DOE Stack Loss Data'!$C$3:$V$3,1,MATCH('Baseline Efficiency'!G11,'DOE Stack Loss Data'!$C$3:$V$3)))+(INDEX('DOE Stack Loss Data'!$C$4:$V$43,MATCH('Combustion Reports'!AD$8,'DOE Stack Loss Data'!$B$4:$B$43)+1,MATCH('Baseline Efficiency'!G11,'DOE Stack Loss Data'!$C$3:$V$3))-INDEX('DOE Stack Loss Data'!$C$4:$V$43,MATCH('Combustion Reports'!AD$8,'DOE Stack Loss Data'!$B$4:$B$43),MATCH('Baseline Efficiency'!G11,'DOE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Efficiency'!G11,'DOE Stack Loss Data'!$C$3:$V$3)))</f>
        <v>#N/A</v>
      </c>
      <c r="H35" s="237" t="e">
        <f>1-(((INDEX('DOE Stack Loss Data'!$C$4:$V$43,MATCH('Combustion Reports'!AE$8,'DOE Stack Loss Data'!$B$4:$B$43)+1,MATCH('Baseline Efficiency'!H11,'DOE Stack Loss Data'!$C$3:$V$3)+1)-INDEX('DOE Stack Loss Data'!$C$4:$V$43,MATCH('Combustion Reports'!AE$8,'DOE Stack Loss Data'!$B$4:$B$43),MATCH('Baseline Efficiency'!H11,'DOE Stack Loss Data'!$C$3:$V$3)+1))/10*('Combustion Reports'!AE$8-INDEX('DOE Stack Loss Data'!$B$4:$B$43,MATCH('Combustion Reports'!AE$8,'DOE Stack Loss Data'!$B$4:$B$43),1))+INDEX('DOE Stack Loss Data'!$C$4:$V$43,MATCH('Combustion Reports'!AE$8,'DOE Stack Loss Data'!$B$4:$B$43),MATCH('Baseline Efficiency'!H11,'DOE Stack Loss Data'!$C$3:$V$3)+1)-((INDEX('DOE Stack Loss Data'!$C$4:$V$43,MATCH('Combustion Reports'!AE$8,'DOE Stack Loss Data'!$B$4:$B$43)+1,MATCH('Baseline Efficiency'!H11,'DOE Stack Loss Data'!$C$3:$V$3))-INDEX('DOE Stack Loss Data'!$C$4:$V$43,MATCH('Combustion Reports'!AE$8,'DOE Stack Loss Data'!$B$4:$B$43),MATCH('Baseline Efficiency'!H11,'DOE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Efficiency'!H11,'DOE Stack Loss Data'!$C$3:$V$3))))/(INDEX('DOE Stack Loss Data'!$C$3:$V$3,1,MATCH('Baseline Efficiency'!H11,'DOE Stack Loss Data'!$C$3:$V$3)+1)-INDEX('DOE Stack Loss Data'!$C$3:$V$3,1,MATCH('Baseline Efficiency'!H11,'DOE Stack Loss Data'!$C$3:$V$3)))*('Baseline Efficiency'!H11-INDEX('DOE Stack Loss Data'!$C$3:$V$3,1,MATCH('Baseline Efficiency'!H11,'DOE Stack Loss Data'!$C$3:$V$3)))+(INDEX('DOE Stack Loss Data'!$C$4:$V$43,MATCH('Combustion Reports'!AE$8,'DOE Stack Loss Data'!$B$4:$B$43)+1,MATCH('Baseline Efficiency'!H11,'DOE Stack Loss Data'!$C$3:$V$3))-INDEX('DOE Stack Loss Data'!$C$4:$V$43,MATCH('Combustion Reports'!AE$8,'DOE Stack Loss Data'!$B$4:$B$43),MATCH('Baseline Efficiency'!H11,'DOE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Efficiency'!H11,'DOE Stack Loss Data'!$C$3:$V$3)))</f>
        <v>#N/A</v>
      </c>
      <c r="I35" s="201" t="e">
        <f>1-(((INDEX('DOE Stack Loss Data'!$C$4:$V$43,MATCH('Combustion Reports'!AF$8,'DOE Stack Loss Data'!$B$4:$B$43)+1,MATCH('Baseline Efficiency'!I11,'DOE Stack Loss Data'!$C$3:$V$3)+1)-INDEX('DOE Stack Loss Data'!$C$4:$V$43,MATCH('Combustion Reports'!AF$8,'DOE Stack Loss Data'!$B$4:$B$43),MATCH('Baseline Efficiency'!I11,'DOE Stack Loss Data'!$C$3:$V$3)+1))/10*('Combustion Reports'!AF$8-INDEX('DOE Stack Loss Data'!$B$4:$B$43,MATCH('Combustion Reports'!AF$8,'DOE Stack Loss Data'!$B$4:$B$43),1))+INDEX('DOE Stack Loss Data'!$C$4:$V$43,MATCH('Combustion Reports'!AF$8,'DOE Stack Loss Data'!$B$4:$B$43),MATCH('Baseline Efficiency'!I11,'DOE Stack Loss Data'!$C$3:$V$3)+1)-((INDEX('DOE Stack Loss Data'!$C$4:$V$43,MATCH('Combustion Reports'!AF$8,'DOE Stack Loss Data'!$B$4:$B$43)+1,MATCH('Baseline Efficiency'!I11,'DOE Stack Loss Data'!$C$3:$V$3))-INDEX('DOE Stack Loss Data'!$C$4:$V$43,MATCH('Combustion Reports'!AF$8,'DOE Stack Loss Data'!$B$4:$B$43),MATCH('Baseline Efficiency'!I11,'DOE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Efficiency'!I11,'DOE Stack Loss Data'!$C$3:$V$3))))/(INDEX('DOE Stack Loss Data'!$C$3:$V$3,1,MATCH('Baseline Efficiency'!I11,'DOE Stack Loss Data'!$C$3:$V$3)+1)-INDEX('DOE Stack Loss Data'!$C$3:$V$3,1,MATCH('Baseline Efficiency'!I11,'DOE Stack Loss Data'!$C$3:$V$3)))*('Baseline Efficiency'!I11-INDEX('DOE Stack Loss Data'!$C$3:$V$3,1,MATCH('Baseline Efficiency'!I11,'DOE Stack Loss Data'!$C$3:$V$3)))+(INDEX('DOE Stack Loss Data'!$C$4:$V$43,MATCH('Combustion Reports'!AF$8,'DOE Stack Loss Data'!$B$4:$B$43)+1,MATCH('Baseline Efficiency'!I11,'DOE Stack Loss Data'!$C$3:$V$3))-INDEX('DOE Stack Loss Data'!$C$4:$V$43,MATCH('Combustion Reports'!AF$8,'DOE Stack Loss Data'!$B$4:$B$43),MATCH('Baseline Efficiency'!I11,'DOE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Efficiency'!I11,'DOE Stack Loss Data'!$C$3:$V$3)))</f>
        <v>#N/A</v>
      </c>
      <c r="J35" s="237" t="e">
        <f>1-(((INDEX('DOE Stack Loss Data'!$C$4:$V$43,MATCH('Combustion Reports'!AG$8,'DOE Stack Loss Data'!$B$4:$B$43)+1,MATCH('Baseline Efficiency'!J11,'DOE Stack Loss Data'!$C$3:$V$3)+1)-INDEX('DOE Stack Loss Data'!$C$4:$V$43,MATCH('Combustion Reports'!AG$8,'DOE Stack Loss Data'!$B$4:$B$43),MATCH('Baseline Efficiency'!J11,'DOE Stack Loss Data'!$C$3:$V$3)+1))/10*('Combustion Reports'!AG$8-INDEX('DOE Stack Loss Data'!$B$4:$B$43,MATCH('Combustion Reports'!AG$8,'DOE Stack Loss Data'!$B$4:$B$43),1))+INDEX('DOE Stack Loss Data'!$C$4:$V$43,MATCH('Combustion Reports'!AG$8,'DOE Stack Loss Data'!$B$4:$B$43),MATCH('Baseline Efficiency'!J11,'DOE Stack Loss Data'!$C$3:$V$3)+1)-((INDEX('DOE Stack Loss Data'!$C$4:$V$43,MATCH('Combustion Reports'!AG$8,'DOE Stack Loss Data'!$B$4:$B$43)+1,MATCH('Baseline Efficiency'!J11,'DOE Stack Loss Data'!$C$3:$V$3))-INDEX('DOE Stack Loss Data'!$C$4:$V$43,MATCH('Combustion Reports'!AG$8,'DOE Stack Loss Data'!$B$4:$B$43),MATCH('Baseline Efficiency'!J11,'DOE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Efficiency'!J11,'DOE Stack Loss Data'!$C$3:$V$3))))/(INDEX('DOE Stack Loss Data'!$C$3:$V$3,1,MATCH('Baseline Efficiency'!J11,'DOE Stack Loss Data'!$C$3:$V$3)+1)-INDEX('DOE Stack Loss Data'!$C$3:$V$3,1,MATCH('Baseline Efficiency'!J11,'DOE Stack Loss Data'!$C$3:$V$3)))*('Baseline Efficiency'!J11-INDEX('DOE Stack Loss Data'!$C$3:$V$3,1,MATCH('Baseline Efficiency'!J11,'DOE Stack Loss Data'!$C$3:$V$3)))+(INDEX('DOE Stack Loss Data'!$C$4:$V$43,MATCH('Combustion Reports'!AG$8,'DOE Stack Loss Data'!$B$4:$B$43)+1,MATCH('Baseline Efficiency'!J11,'DOE Stack Loss Data'!$C$3:$V$3))-INDEX('DOE Stack Loss Data'!$C$4:$V$43,MATCH('Combustion Reports'!AG$8,'DOE Stack Loss Data'!$B$4:$B$43),MATCH('Baseline Efficiency'!J11,'DOE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Efficiency'!J11,'DOE Stack Loss Data'!$C$3:$V$3)))</f>
        <v>#N/A</v>
      </c>
      <c r="K35" s="201" t="e">
        <f>1-(((INDEX('DOE Stack Loss Data'!$C$4:$V$43,MATCH('Combustion Reports'!AH$8,'DOE Stack Loss Data'!$B$4:$B$43)+1,MATCH('Baseline Efficiency'!K11,'DOE Stack Loss Data'!$C$3:$V$3)+1)-INDEX('DOE Stack Loss Data'!$C$4:$V$43,MATCH('Combustion Reports'!AH$8,'DOE Stack Loss Data'!$B$4:$B$43),MATCH('Baseline Efficiency'!K11,'DOE Stack Loss Data'!$C$3:$V$3)+1))/10*('Combustion Reports'!AH$8-INDEX('DOE Stack Loss Data'!$B$4:$B$43,MATCH('Combustion Reports'!AH$8,'DOE Stack Loss Data'!$B$4:$B$43),1))+INDEX('DOE Stack Loss Data'!$C$4:$V$43,MATCH('Combustion Reports'!AH$8,'DOE Stack Loss Data'!$B$4:$B$43),MATCH('Baseline Efficiency'!K11,'DOE Stack Loss Data'!$C$3:$V$3)+1)-((INDEX('DOE Stack Loss Data'!$C$4:$V$43,MATCH('Combustion Reports'!AH$8,'DOE Stack Loss Data'!$B$4:$B$43)+1,MATCH('Baseline Efficiency'!K11,'DOE Stack Loss Data'!$C$3:$V$3))-INDEX('DOE Stack Loss Data'!$C$4:$V$43,MATCH('Combustion Reports'!AH$8,'DOE Stack Loss Data'!$B$4:$B$43),MATCH('Baseline Efficiency'!K11,'DOE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Efficiency'!K11,'DOE Stack Loss Data'!$C$3:$V$3))))/(INDEX('DOE Stack Loss Data'!$C$3:$V$3,1,MATCH('Baseline Efficiency'!K11,'DOE Stack Loss Data'!$C$3:$V$3)+1)-INDEX('DOE Stack Loss Data'!$C$3:$V$3,1,MATCH('Baseline Efficiency'!K11,'DOE Stack Loss Data'!$C$3:$V$3)))*('Baseline Efficiency'!K11-INDEX('DOE Stack Loss Data'!$C$3:$V$3,1,MATCH('Baseline Efficiency'!K11,'DOE Stack Loss Data'!$C$3:$V$3)))+(INDEX('DOE Stack Loss Data'!$C$4:$V$43,MATCH('Combustion Reports'!AH$8,'DOE Stack Loss Data'!$B$4:$B$43)+1,MATCH('Baseline Efficiency'!K11,'DOE Stack Loss Data'!$C$3:$V$3))-INDEX('DOE Stack Loss Data'!$C$4:$V$43,MATCH('Combustion Reports'!AH$8,'DOE Stack Loss Data'!$B$4:$B$43),MATCH('Baseline Efficiency'!K11,'DOE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Efficiency'!K11,'DOE Stack Loss Data'!$C$3:$V$3)))</f>
        <v>#N/A</v>
      </c>
      <c r="L35" s="237" t="e">
        <f>1-(((INDEX('DOE Stack Loss Data'!$C$4:$V$43,MATCH('Combustion Reports'!AI$8,'DOE Stack Loss Data'!$B$4:$B$43)+1,MATCH('Baseline Efficiency'!L11,'DOE Stack Loss Data'!$C$3:$V$3)+1)-INDEX('DOE Stack Loss Data'!$C$4:$V$43,MATCH('Combustion Reports'!AI$8,'DOE Stack Loss Data'!$B$4:$B$43),MATCH('Baseline Efficiency'!L11,'DOE Stack Loss Data'!$C$3:$V$3)+1))/10*('Combustion Reports'!AI$8-INDEX('DOE Stack Loss Data'!$B$4:$B$43,MATCH('Combustion Reports'!AI$8,'DOE Stack Loss Data'!$B$4:$B$43),1))+INDEX('DOE Stack Loss Data'!$C$4:$V$43,MATCH('Combustion Reports'!AI$8,'DOE Stack Loss Data'!$B$4:$B$43),MATCH('Baseline Efficiency'!L11,'DOE Stack Loss Data'!$C$3:$V$3)+1)-((INDEX('DOE Stack Loss Data'!$C$4:$V$43,MATCH('Combustion Reports'!AI$8,'DOE Stack Loss Data'!$B$4:$B$43)+1,MATCH('Baseline Efficiency'!L11,'DOE Stack Loss Data'!$C$3:$V$3))-INDEX('DOE Stack Loss Data'!$C$4:$V$43,MATCH('Combustion Reports'!AI$8,'DOE Stack Loss Data'!$B$4:$B$43),MATCH('Baseline Efficiency'!L11,'DOE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Efficiency'!L11,'DOE Stack Loss Data'!$C$3:$V$3))))/(INDEX('DOE Stack Loss Data'!$C$3:$V$3,1,MATCH('Baseline Efficiency'!L11,'DOE Stack Loss Data'!$C$3:$V$3)+1)-INDEX('DOE Stack Loss Data'!$C$3:$V$3,1,MATCH('Baseline Efficiency'!L11,'DOE Stack Loss Data'!$C$3:$V$3)))*('Baseline Efficiency'!L11-INDEX('DOE Stack Loss Data'!$C$3:$V$3,1,MATCH('Baseline Efficiency'!L11,'DOE Stack Loss Data'!$C$3:$V$3)))+(INDEX('DOE Stack Loss Data'!$C$4:$V$43,MATCH('Combustion Reports'!AI$8,'DOE Stack Loss Data'!$B$4:$B$43)+1,MATCH('Baseline Efficiency'!L11,'DOE Stack Loss Data'!$C$3:$V$3))-INDEX('DOE Stack Loss Data'!$C$4:$V$43,MATCH('Combustion Reports'!AI$8,'DOE Stack Loss Data'!$B$4:$B$43),MATCH('Baseline Efficiency'!L11,'DOE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Efficiency'!L11,'DOE Stack Loss Data'!$C$3:$V$3)))</f>
        <v>#N/A</v>
      </c>
      <c r="M35" s="237" t="e">
        <f>1-(((INDEX('DOE Stack Loss Data'!$C$4:$V$43,MATCH('Combustion Reports'!AJ$8,'DOE Stack Loss Data'!$B$4:$B$43)+1,MATCH('Baseline Efficiency'!M11,'DOE Stack Loss Data'!$C$3:$V$3)+1)-INDEX('DOE Stack Loss Data'!$C$4:$V$43,MATCH('Combustion Reports'!AJ$8,'DOE Stack Loss Data'!$B$4:$B$43),MATCH('Baseline Efficiency'!M11,'DOE Stack Loss Data'!$C$3:$V$3)+1))/10*('Combustion Reports'!AJ$8-INDEX('DOE Stack Loss Data'!$B$4:$B$43,MATCH('Combustion Reports'!AJ$8,'DOE Stack Loss Data'!$B$4:$B$43),1))+INDEX('DOE Stack Loss Data'!$C$4:$V$43,MATCH('Combustion Reports'!AJ$8,'DOE Stack Loss Data'!$B$4:$B$43),MATCH('Baseline Efficiency'!M11,'DOE Stack Loss Data'!$C$3:$V$3)+1)-((INDEX('DOE Stack Loss Data'!$C$4:$V$43,MATCH('Combustion Reports'!AJ$8,'DOE Stack Loss Data'!$B$4:$B$43)+1,MATCH('Baseline Efficiency'!M11,'DOE Stack Loss Data'!$C$3:$V$3))-INDEX('DOE Stack Loss Data'!$C$4:$V$43,MATCH('Combustion Reports'!AJ$8,'DOE Stack Loss Data'!$B$4:$B$43),MATCH('Baseline Efficiency'!M11,'DOE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Efficiency'!M11,'DOE Stack Loss Data'!$C$3:$V$3))))/(INDEX('DOE Stack Loss Data'!$C$3:$V$3,1,MATCH('Baseline Efficiency'!M11,'DOE Stack Loss Data'!$C$3:$V$3)+1)-INDEX('DOE Stack Loss Data'!$C$3:$V$3,1,MATCH('Baseline Efficiency'!M11,'DOE Stack Loss Data'!$C$3:$V$3)))*('Baseline Efficiency'!M11-INDEX('DOE Stack Loss Data'!$C$3:$V$3,1,MATCH('Baseline Efficiency'!M11,'DOE Stack Loss Data'!$C$3:$V$3)))+(INDEX('DOE Stack Loss Data'!$C$4:$V$43,MATCH('Combustion Reports'!AJ$8,'DOE Stack Loss Data'!$B$4:$B$43)+1,MATCH('Baseline Efficiency'!M11,'DOE Stack Loss Data'!$C$3:$V$3))-INDEX('DOE Stack Loss Data'!$C$4:$V$43,MATCH('Combustion Reports'!AJ$8,'DOE Stack Loss Data'!$B$4:$B$43),MATCH('Baseline Efficiency'!M11,'DOE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Efficiency'!M11,'DOE Stack Loss Data'!$C$3:$V$3)))</f>
        <v>#N/A</v>
      </c>
      <c r="N35" s="209" t="e">
        <f>1-(((INDEX('DOE Stack Loss Data'!$C$4:$V$43,MATCH('Combustion Reports'!AK$8,'DOE Stack Loss Data'!$B$4:$B$43)+1,MATCH('Baseline Efficiency'!N11,'DOE Stack Loss Data'!$C$3:$V$3)+1)-INDEX('DOE Stack Loss Data'!$C$4:$V$43,MATCH('Combustion Reports'!AK$8,'DOE Stack Loss Data'!$B$4:$B$43),MATCH('Baseline Efficiency'!N11,'DOE Stack Loss Data'!$C$3:$V$3)+1))/10*('Combustion Reports'!AK$8-INDEX('DOE Stack Loss Data'!$B$4:$B$43,MATCH('Combustion Reports'!AK$8,'DOE Stack Loss Data'!$B$4:$B$43),1))+INDEX('DOE Stack Loss Data'!$C$4:$V$43,MATCH('Combustion Reports'!AK$8,'DOE Stack Loss Data'!$B$4:$B$43),MATCH('Baseline Efficiency'!N11,'DOE Stack Loss Data'!$C$3:$V$3)+1)-((INDEX('DOE Stack Loss Data'!$C$4:$V$43,MATCH('Combustion Reports'!AK$8,'DOE Stack Loss Data'!$B$4:$B$43)+1,MATCH('Baseline Efficiency'!N11,'DOE Stack Loss Data'!$C$3:$V$3))-INDEX('DOE Stack Loss Data'!$C$4:$V$43,MATCH('Combustion Reports'!AK$8,'DOE Stack Loss Data'!$B$4:$B$43),MATCH('Baseline Efficiency'!N11,'DOE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Efficiency'!N11,'DOE Stack Loss Data'!$C$3:$V$3))))/(INDEX('DOE Stack Loss Data'!$C$3:$V$3,1,MATCH('Baseline Efficiency'!N11,'DOE Stack Loss Data'!$C$3:$V$3)+1)-INDEX('DOE Stack Loss Data'!$C$3:$V$3,1,MATCH('Baseline Efficiency'!N11,'DOE Stack Loss Data'!$C$3:$V$3)))*('Baseline Efficiency'!N11-INDEX('DOE Stack Loss Data'!$C$3:$V$3,1,MATCH('Baseline Efficiency'!N11,'DOE Stack Loss Data'!$C$3:$V$3)))+(INDEX('DOE Stack Loss Data'!$C$4:$V$43,MATCH('Combustion Reports'!AK$8,'DOE Stack Loss Data'!$B$4:$B$43)+1,MATCH('Baseline Efficiency'!N11,'DOE Stack Loss Data'!$C$3:$V$3))-INDEX('DOE Stack Loss Data'!$C$4:$V$43,MATCH('Combustion Reports'!AK$8,'DOE Stack Loss Data'!$B$4:$B$43),MATCH('Baseline Efficiency'!N11,'DOE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Efficiency'!N11,'DOE Stack Loss Data'!$C$3:$V$3)))</f>
        <v>#N/A</v>
      </c>
      <c r="P35" s="236">
        <v>15</v>
      </c>
      <c r="Q35" s="545">
        <v>382</v>
      </c>
      <c r="R35" s="202">
        <f t="shared" si="9"/>
        <v>75</v>
      </c>
      <c r="S35" s="237" t="e">
        <f>1-(((INDEX('DOE Stack Loss Data'!$C$4:$V$43,MATCH('Combustion Reports'!$AB$14,'DOE Stack Loss Data'!$B$4:$B$43)+1,MATCH('Baseline Efficiency'!S11,'DOE Stack Loss Data'!$C$3:$V$3)+1)-INDEX('DOE Stack Loss Data'!$C$4:$V$43,MATCH('Combustion Reports'!$AB$14,'DOE Stack Loss Data'!$B$4:$B$43),MATCH('Baseline Efficiency'!S11,'DOE Stack Loss Data'!$C$3:$V$3)+1))/10*('Combustion Reports'!$AB$14-INDEX('DOE Stack Loss Data'!$B$4:$B$43,MATCH('Combustion Reports'!$AB$14,'DOE Stack Loss Data'!$B$4:$B$43),1))+INDEX('DOE Stack Loss Data'!$C$4:$V$43,MATCH('Combustion Reports'!$AB$14,'DOE Stack Loss Data'!$B$4:$B$43),MATCH('Baseline Efficiency'!S11,'DOE Stack Loss Data'!$C$3:$V$3)+1)-((INDEX('DOE Stack Loss Data'!$C$4:$V$43,MATCH('Combustion Reports'!$AB$14,'DOE Stack Loss Data'!$B$4:$B$43)+1,MATCH('Baseline Efficiency'!S11,'DOE Stack Loss Data'!$C$3:$V$3))-INDEX('DOE Stack Loss Data'!$C$4:$V$43,MATCH('Combustion Reports'!$AB$14,'DOE Stack Loss Data'!$B$4:$B$43),MATCH('Baseline Efficiency'!S11,'DOE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Efficiency'!S11,'DOE Stack Loss Data'!$C$3:$V$3))))/(INDEX('DOE Stack Loss Data'!$C$3:$V$3,1,MATCH('Baseline Efficiency'!S11,'DOE Stack Loss Data'!$C$3:$V$3)+1)-INDEX('DOE Stack Loss Data'!$C$3:$V$3,1,MATCH('Baseline Efficiency'!S11,'DOE Stack Loss Data'!$C$3:$V$3)))*('Baseline Efficiency'!S11-INDEX('DOE Stack Loss Data'!$C$3:$V$3,1,MATCH('Baseline Efficiency'!S11,'DOE Stack Loss Data'!$C$3:$V$3)))+(INDEX('DOE Stack Loss Data'!$C$4:$V$43,MATCH('Combustion Reports'!$AB$14,'DOE Stack Loss Data'!$B$4:$B$43)+1,MATCH('Baseline Efficiency'!S11,'DOE Stack Loss Data'!$C$3:$V$3))-INDEX('DOE Stack Loss Data'!$C$4:$V$43,MATCH('Combustion Reports'!$AB$14,'DOE Stack Loss Data'!$B$4:$B$43),MATCH('Baseline Efficiency'!S11,'DOE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Efficiency'!S11,'DOE Stack Loss Data'!$C$3:$V$3)))</f>
        <v>#N/A</v>
      </c>
      <c r="T35" s="237" t="e">
        <f>1-(((INDEX('DOE Stack Loss Data'!$C$4:$V$43,MATCH('Combustion Reports'!AC$14,'DOE Stack Loss Data'!$B$4:$B$43)+1,MATCH('Baseline Efficiency'!T11,'DOE Stack Loss Data'!$C$3:$V$3)+1)-INDEX('DOE Stack Loss Data'!$C$4:$V$43,MATCH('Combustion Reports'!AC$14,'DOE Stack Loss Data'!$B$4:$B$43),MATCH('Baseline Efficiency'!T11,'DOE Stack Loss Data'!$C$3:$V$3)+1))/10*('Combustion Reports'!AC$14-INDEX('DOE Stack Loss Data'!$B$4:$B$43,MATCH('Combustion Reports'!AC$14,'DOE Stack Loss Data'!$B$4:$B$43),1))+INDEX('DOE Stack Loss Data'!$C$4:$V$43,MATCH('Combustion Reports'!AC$14,'DOE Stack Loss Data'!$B$4:$B$43),MATCH('Baseline Efficiency'!T11,'DOE Stack Loss Data'!$C$3:$V$3)+1)-((INDEX('DOE Stack Loss Data'!$C$4:$V$43,MATCH('Combustion Reports'!AC$14,'DOE Stack Loss Data'!$B$4:$B$43)+1,MATCH('Baseline Efficiency'!T11,'DOE Stack Loss Data'!$C$3:$V$3))-INDEX('DOE Stack Loss Data'!$C$4:$V$43,MATCH('Combustion Reports'!AC$14,'DOE Stack Loss Data'!$B$4:$B$43),MATCH('Baseline Efficiency'!T11,'DOE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Efficiency'!T11,'DOE Stack Loss Data'!$C$3:$V$3))))/(INDEX('DOE Stack Loss Data'!$C$3:$V$3,1,MATCH('Baseline Efficiency'!T11,'DOE Stack Loss Data'!$C$3:$V$3)+1)-INDEX('DOE Stack Loss Data'!$C$3:$V$3,1,MATCH('Baseline Efficiency'!T11,'DOE Stack Loss Data'!$C$3:$V$3)))*('Baseline Efficiency'!T11-INDEX('DOE Stack Loss Data'!$C$3:$V$3,1,MATCH('Baseline Efficiency'!T11,'DOE Stack Loss Data'!$C$3:$V$3)))+(INDEX('DOE Stack Loss Data'!$C$4:$V$43,MATCH('Combustion Reports'!AC$14,'DOE Stack Loss Data'!$B$4:$B$43)+1,MATCH('Baseline Efficiency'!T11,'DOE Stack Loss Data'!$C$3:$V$3))-INDEX('DOE Stack Loss Data'!$C$4:$V$43,MATCH('Combustion Reports'!AC$14,'DOE Stack Loss Data'!$B$4:$B$43),MATCH('Baseline Efficiency'!T11,'DOE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Efficiency'!T11,'DOE Stack Loss Data'!$C$3:$V$3)))</f>
        <v>#N/A</v>
      </c>
      <c r="U35" s="207" t="e">
        <f>1-(((INDEX('DOE Stack Loss Data'!$C$4:$V$43,MATCH('Combustion Reports'!AD$14,'DOE Stack Loss Data'!$B$4:$B$43)+1,MATCH('Baseline Efficiency'!U11,'DOE Stack Loss Data'!$C$3:$V$3)+1)-INDEX('DOE Stack Loss Data'!$C$4:$V$43,MATCH('Combustion Reports'!AD$14,'DOE Stack Loss Data'!$B$4:$B$43),MATCH('Baseline Efficiency'!U11,'DOE Stack Loss Data'!$C$3:$V$3)+1))/10*('Combustion Reports'!AD$14-INDEX('DOE Stack Loss Data'!$B$4:$B$43,MATCH('Combustion Reports'!AD$14,'DOE Stack Loss Data'!$B$4:$B$43),1))+INDEX('DOE Stack Loss Data'!$C$4:$V$43,MATCH('Combustion Reports'!AD$14,'DOE Stack Loss Data'!$B$4:$B$43),MATCH('Baseline Efficiency'!U11,'DOE Stack Loss Data'!$C$3:$V$3)+1)-((INDEX('DOE Stack Loss Data'!$C$4:$V$43,MATCH('Combustion Reports'!AD$14,'DOE Stack Loss Data'!$B$4:$B$43)+1,MATCH('Baseline Efficiency'!U11,'DOE Stack Loss Data'!$C$3:$V$3))-INDEX('DOE Stack Loss Data'!$C$4:$V$43,MATCH('Combustion Reports'!AD$14,'DOE Stack Loss Data'!$B$4:$B$43),MATCH('Baseline Efficiency'!U11,'DOE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Efficiency'!U11,'DOE Stack Loss Data'!$C$3:$V$3))))/(INDEX('DOE Stack Loss Data'!$C$3:$V$3,1,MATCH('Baseline Efficiency'!U11,'DOE Stack Loss Data'!$C$3:$V$3)+1)-INDEX('DOE Stack Loss Data'!$C$3:$V$3,1,MATCH('Baseline Efficiency'!U11,'DOE Stack Loss Data'!$C$3:$V$3)))*('Baseline Efficiency'!U11-INDEX('DOE Stack Loss Data'!$C$3:$V$3,1,MATCH('Baseline Efficiency'!U11,'DOE Stack Loss Data'!$C$3:$V$3)))+(INDEX('DOE Stack Loss Data'!$C$4:$V$43,MATCH('Combustion Reports'!AD$14,'DOE Stack Loss Data'!$B$4:$B$43)+1,MATCH('Baseline Efficiency'!U11,'DOE Stack Loss Data'!$C$3:$V$3))-INDEX('DOE Stack Loss Data'!$C$4:$V$43,MATCH('Combustion Reports'!AD$14,'DOE Stack Loss Data'!$B$4:$B$43),MATCH('Baseline Efficiency'!U11,'DOE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Efficiency'!U11,'DOE Stack Loss Data'!$C$3:$V$3)))</f>
        <v>#N/A</v>
      </c>
      <c r="V35" s="237" t="e">
        <f>1-(((INDEX('DOE Stack Loss Data'!$C$4:$V$43,MATCH('Combustion Reports'!AE$14,'DOE Stack Loss Data'!$B$4:$B$43)+1,MATCH('Baseline Efficiency'!V11,'DOE Stack Loss Data'!$C$3:$V$3)+1)-INDEX('DOE Stack Loss Data'!$C$4:$V$43,MATCH('Combustion Reports'!AE$14,'DOE Stack Loss Data'!$B$4:$B$43),MATCH('Baseline Efficiency'!V11,'DOE Stack Loss Data'!$C$3:$V$3)+1))/10*('Combustion Reports'!AE$14-INDEX('DOE Stack Loss Data'!$B$4:$B$43,MATCH('Combustion Reports'!AE$14,'DOE Stack Loss Data'!$B$4:$B$43),1))+INDEX('DOE Stack Loss Data'!$C$4:$V$43,MATCH('Combustion Reports'!AE$14,'DOE Stack Loss Data'!$B$4:$B$43),MATCH('Baseline Efficiency'!V11,'DOE Stack Loss Data'!$C$3:$V$3)+1)-((INDEX('DOE Stack Loss Data'!$C$4:$V$43,MATCH('Combustion Reports'!AE$14,'DOE Stack Loss Data'!$B$4:$B$43)+1,MATCH('Baseline Efficiency'!V11,'DOE Stack Loss Data'!$C$3:$V$3))-INDEX('DOE Stack Loss Data'!$C$4:$V$43,MATCH('Combustion Reports'!AE$14,'DOE Stack Loss Data'!$B$4:$B$43),MATCH('Baseline Efficiency'!V11,'DOE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Efficiency'!V11,'DOE Stack Loss Data'!$C$3:$V$3))))/(INDEX('DOE Stack Loss Data'!$C$3:$V$3,1,MATCH('Baseline Efficiency'!V11,'DOE Stack Loss Data'!$C$3:$V$3)+1)-INDEX('DOE Stack Loss Data'!$C$3:$V$3,1,MATCH('Baseline Efficiency'!V11,'DOE Stack Loss Data'!$C$3:$V$3)))*('Baseline Efficiency'!V11-INDEX('DOE Stack Loss Data'!$C$3:$V$3,1,MATCH('Baseline Efficiency'!V11,'DOE Stack Loss Data'!$C$3:$V$3)))+(INDEX('DOE Stack Loss Data'!$C$4:$V$43,MATCH('Combustion Reports'!AE$14,'DOE Stack Loss Data'!$B$4:$B$43)+1,MATCH('Baseline Efficiency'!V11,'DOE Stack Loss Data'!$C$3:$V$3))-INDEX('DOE Stack Loss Data'!$C$4:$V$43,MATCH('Combustion Reports'!AE$14,'DOE Stack Loss Data'!$B$4:$B$43),MATCH('Baseline Efficiency'!V11,'DOE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Efficiency'!V11,'DOE Stack Loss Data'!$C$3:$V$3)))</f>
        <v>#N/A</v>
      </c>
      <c r="W35" s="201" t="e">
        <f>1-(((INDEX('DOE Stack Loss Data'!$C$4:$V$43,MATCH('Combustion Reports'!AF$14,'DOE Stack Loss Data'!$B$4:$B$43)+1,MATCH('Baseline Efficiency'!W11,'DOE Stack Loss Data'!$C$3:$V$3)+1)-INDEX('DOE Stack Loss Data'!$C$4:$V$43,MATCH('Combustion Reports'!AF$14,'DOE Stack Loss Data'!$B$4:$B$43),MATCH('Baseline Efficiency'!W11,'DOE Stack Loss Data'!$C$3:$V$3)+1))/10*('Combustion Reports'!AF$14-INDEX('DOE Stack Loss Data'!$B$4:$B$43,MATCH('Combustion Reports'!AF$14,'DOE Stack Loss Data'!$B$4:$B$43),1))+INDEX('DOE Stack Loss Data'!$C$4:$V$43,MATCH('Combustion Reports'!AF$14,'DOE Stack Loss Data'!$B$4:$B$43),MATCH('Baseline Efficiency'!W11,'DOE Stack Loss Data'!$C$3:$V$3)+1)-((INDEX('DOE Stack Loss Data'!$C$4:$V$43,MATCH('Combustion Reports'!AF$14,'DOE Stack Loss Data'!$B$4:$B$43)+1,MATCH('Baseline Efficiency'!W11,'DOE Stack Loss Data'!$C$3:$V$3))-INDEX('DOE Stack Loss Data'!$C$4:$V$43,MATCH('Combustion Reports'!AF$14,'DOE Stack Loss Data'!$B$4:$B$43),MATCH('Baseline Efficiency'!W11,'DOE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Efficiency'!W11,'DOE Stack Loss Data'!$C$3:$V$3))))/(INDEX('DOE Stack Loss Data'!$C$3:$V$3,1,MATCH('Baseline Efficiency'!W11,'DOE Stack Loss Data'!$C$3:$V$3)+1)-INDEX('DOE Stack Loss Data'!$C$3:$V$3,1,MATCH('Baseline Efficiency'!W11,'DOE Stack Loss Data'!$C$3:$V$3)))*('Baseline Efficiency'!W11-INDEX('DOE Stack Loss Data'!$C$3:$V$3,1,MATCH('Baseline Efficiency'!W11,'DOE Stack Loss Data'!$C$3:$V$3)))+(INDEX('DOE Stack Loss Data'!$C$4:$V$43,MATCH('Combustion Reports'!AF$14,'DOE Stack Loss Data'!$B$4:$B$43)+1,MATCH('Baseline Efficiency'!W11,'DOE Stack Loss Data'!$C$3:$V$3))-INDEX('DOE Stack Loss Data'!$C$4:$V$43,MATCH('Combustion Reports'!AF$14,'DOE Stack Loss Data'!$B$4:$B$43),MATCH('Baseline Efficiency'!W11,'DOE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Efficiency'!W11,'DOE Stack Loss Data'!$C$3:$V$3)))</f>
        <v>#N/A</v>
      </c>
      <c r="X35" s="237" t="e">
        <f>1-(((INDEX('DOE Stack Loss Data'!$C$4:$V$43,MATCH('Combustion Reports'!AG$14,'DOE Stack Loss Data'!$B$4:$B$43)+1,MATCH('Baseline Efficiency'!X11,'DOE Stack Loss Data'!$C$3:$V$3)+1)-INDEX('DOE Stack Loss Data'!$C$4:$V$43,MATCH('Combustion Reports'!AG$14,'DOE Stack Loss Data'!$B$4:$B$43),MATCH('Baseline Efficiency'!X11,'DOE Stack Loss Data'!$C$3:$V$3)+1))/10*('Combustion Reports'!AG$14-INDEX('DOE Stack Loss Data'!$B$4:$B$43,MATCH('Combustion Reports'!AG$14,'DOE Stack Loss Data'!$B$4:$B$43),1))+INDEX('DOE Stack Loss Data'!$C$4:$V$43,MATCH('Combustion Reports'!AG$14,'DOE Stack Loss Data'!$B$4:$B$43),MATCH('Baseline Efficiency'!X11,'DOE Stack Loss Data'!$C$3:$V$3)+1)-((INDEX('DOE Stack Loss Data'!$C$4:$V$43,MATCH('Combustion Reports'!AG$14,'DOE Stack Loss Data'!$B$4:$B$43)+1,MATCH('Baseline Efficiency'!X11,'DOE Stack Loss Data'!$C$3:$V$3))-INDEX('DOE Stack Loss Data'!$C$4:$V$43,MATCH('Combustion Reports'!AG$14,'DOE Stack Loss Data'!$B$4:$B$43),MATCH('Baseline Efficiency'!X11,'DOE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Efficiency'!X11,'DOE Stack Loss Data'!$C$3:$V$3))))/(INDEX('DOE Stack Loss Data'!$C$3:$V$3,1,MATCH('Baseline Efficiency'!X11,'DOE Stack Loss Data'!$C$3:$V$3)+1)-INDEX('DOE Stack Loss Data'!$C$3:$V$3,1,MATCH('Baseline Efficiency'!X11,'DOE Stack Loss Data'!$C$3:$V$3)))*('Baseline Efficiency'!X11-INDEX('DOE Stack Loss Data'!$C$3:$V$3,1,MATCH('Baseline Efficiency'!X11,'DOE Stack Loss Data'!$C$3:$V$3)))+(INDEX('DOE Stack Loss Data'!$C$4:$V$43,MATCH('Combustion Reports'!AG$14,'DOE Stack Loss Data'!$B$4:$B$43)+1,MATCH('Baseline Efficiency'!X11,'DOE Stack Loss Data'!$C$3:$V$3))-INDEX('DOE Stack Loss Data'!$C$4:$V$43,MATCH('Combustion Reports'!AG$14,'DOE Stack Loss Data'!$B$4:$B$43),MATCH('Baseline Efficiency'!X11,'DOE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Efficiency'!X11,'DOE Stack Loss Data'!$C$3:$V$3)))</f>
        <v>#N/A</v>
      </c>
      <c r="Y35" s="201" t="e">
        <f>1-(((INDEX('DOE Stack Loss Data'!$C$4:$V$43,MATCH('Combustion Reports'!AH$14,'DOE Stack Loss Data'!$B$4:$B$43)+1,MATCH('Baseline Efficiency'!Y11,'DOE Stack Loss Data'!$C$3:$V$3)+1)-INDEX('DOE Stack Loss Data'!$C$4:$V$43,MATCH('Combustion Reports'!AH$14,'DOE Stack Loss Data'!$B$4:$B$43),MATCH('Baseline Efficiency'!Y11,'DOE Stack Loss Data'!$C$3:$V$3)+1))/10*('Combustion Reports'!AH$14-INDEX('DOE Stack Loss Data'!$B$4:$B$43,MATCH('Combustion Reports'!AH$14,'DOE Stack Loss Data'!$B$4:$B$43),1))+INDEX('DOE Stack Loss Data'!$C$4:$V$43,MATCH('Combustion Reports'!AH$14,'DOE Stack Loss Data'!$B$4:$B$43),MATCH('Baseline Efficiency'!Y11,'DOE Stack Loss Data'!$C$3:$V$3)+1)-((INDEX('DOE Stack Loss Data'!$C$4:$V$43,MATCH('Combustion Reports'!AH$14,'DOE Stack Loss Data'!$B$4:$B$43)+1,MATCH('Baseline Efficiency'!Y11,'DOE Stack Loss Data'!$C$3:$V$3))-INDEX('DOE Stack Loss Data'!$C$4:$V$43,MATCH('Combustion Reports'!AH$14,'DOE Stack Loss Data'!$B$4:$B$43),MATCH('Baseline Efficiency'!Y11,'DOE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Efficiency'!Y11,'DOE Stack Loss Data'!$C$3:$V$3))))/(INDEX('DOE Stack Loss Data'!$C$3:$V$3,1,MATCH('Baseline Efficiency'!Y11,'DOE Stack Loss Data'!$C$3:$V$3)+1)-INDEX('DOE Stack Loss Data'!$C$3:$V$3,1,MATCH('Baseline Efficiency'!Y11,'DOE Stack Loss Data'!$C$3:$V$3)))*('Baseline Efficiency'!Y11-INDEX('DOE Stack Loss Data'!$C$3:$V$3,1,MATCH('Baseline Efficiency'!Y11,'DOE Stack Loss Data'!$C$3:$V$3)))+(INDEX('DOE Stack Loss Data'!$C$4:$V$43,MATCH('Combustion Reports'!AH$14,'DOE Stack Loss Data'!$B$4:$B$43)+1,MATCH('Baseline Efficiency'!Y11,'DOE Stack Loss Data'!$C$3:$V$3))-INDEX('DOE Stack Loss Data'!$C$4:$V$43,MATCH('Combustion Reports'!AH$14,'DOE Stack Loss Data'!$B$4:$B$43),MATCH('Baseline Efficiency'!Y11,'DOE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Efficiency'!Y11,'DOE Stack Loss Data'!$C$3:$V$3)))</f>
        <v>#N/A</v>
      </c>
      <c r="Z35" s="237" t="e">
        <f>1-(((INDEX('DOE Stack Loss Data'!$C$4:$V$43,MATCH('Combustion Reports'!AI$14,'DOE Stack Loss Data'!$B$4:$B$43)+1,MATCH('Baseline Efficiency'!Z11,'DOE Stack Loss Data'!$C$3:$V$3)+1)-INDEX('DOE Stack Loss Data'!$C$4:$V$43,MATCH('Combustion Reports'!AI$14,'DOE Stack Loss Data'!$B$4:$B$43),MATCH('Baseline Efficiency'!Z11,'DOE Stack Loss Data'!$C$3:$V$3)+1))/10*('Combustion Reports'!AI$14-INDEX('DOE Stack Loss Data'!$B$4:$B$43,MATCH('Combustion Reports'!AI$14,'DOE Stack Loss Data'!$B$4:$B$43),1))+INDEX('DOE Stack Loss Data'!$C$4:$V$43,MATCH('Combustion Reports'!AI$14,'DOE Stack Loss Data'!$B$4:$B$43),MATCH('Baseline Efficiency'!Z11,'DOE Stack Loss Data'!$C$3:$V$3)+1)-((INDEX('DOE Stack Loss Data'!$C$4:$V$43,MATCH('Combustion Reports'!AI$14,'DOE Stack Loss Data'!$B$4:$B$43)+1,MATCH('Baseline Efficiency'!Z11,'DOE Stack Loss Data'!$C$3:$V$3))-INDEX('DOE Stack Loss Data'!$C$4:$V$43,MATCH('Combustion Reports'!AI$14,'DOE Stack Loss Data'!$B$4:$B$43),MATCH('Baseline Efficiency'!Z11,'DOE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Efficiency'!Z11,'DOE Stack Loss Data'!$C$3:$V$3))))/(INDEX('DOE Stack Loss Data'!$C$3:$V$3,1,MATCH('Baseline Efficiency'!Z11,'DOE Stack Loss Data'!$C$3:$V$3)+1)-INDEX('DOE Stack Loss Data'!$C$3:$V$3,1,MATCH('Baseline Efficiency'!Z11,'DOE Stack Loss Data'!$C$3:$V$3)))*('Baseline Efficiency'!Z11-INDEX('DOE Stack Loss Data'!$C$3:$V$3,1,MATCH('Baseline Efficiency'!Z11,'DOE Stack Loss Data'!$C$3:$V$3)))+(INDEX('DOE Stack Loss Data'!$C$4:$V$43,MATCH('Combustion Reports'!AI$14,'DOE Stack Loss Data'!$B$4:$B$43)+1,MATCH('Baseline Efficiency'!Z11,'DOE Stack Loss Data'!$C$3:$V$3))-INDEX('DOE Stack Loss Data'!$C$4:$V$43,MATCH('Combustion Reports'!AI$14,'DOE Stack Loss Data'!$B$4:$B$43),MATCH('Baseline Efficiency'!Z11,'DOE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Efficiency'!Z11,'DOE Stack Loss Data'!$C$3:$V$3)))</f>
        <v>#N/A</v>
      </c>
      <c r="AA35" s="237" t="e">
        <f>1-(((INDEX('DOE Stack Loss Data'!$C$4:$V$43,MATCH('Combustion Reports'!AJ$14,'DOE Stack Loss Data'!$B$4:$B$43)+1,MATCH('Baseline Efficiency'!AA11,'DOE Stack Loss Data'!$C$3:$V$3)+1)-INDEX('DOE Stack Loss Data'!$C$4:$V$43,MATCH('Combustion Reports'!AJ$14,'DOE Stack Loss Data'!$B$4:$B$43),MATCH('Baseline Efficiency'!AA11,'DOE Stack Loss Data'!$C$3:$V$3)+1))/10*('Combustion Reports'!AJ$14-INDEX('DOE Stack Loss Data'!$B$4:$B$43,MATCH('Combustion Reports'!AJ$14,'DOE Stack Loss Data'!$B$4:$B$43),1))+INDEX('DOE Stack Loss Data'!$C$4:$V$43,MATCH('Combustion Reports'!AJ$14,'DOE Stack Loss Data'!$B$4:$B$43),MATCH('Baseline Efficiency'!AA11,'DOE Stack Loss Data'!$C$3:$V$3)+1)-((INDEX('DOE Stack Loss Data'!$C$4:$V$43,MATCH('Combustion Reports'!AJ$14,'DOE Stack Loss Data'!$B$4:$B$43)+1,MATCH('Baseline Efficiency'!AA11,'DOE Stack Loss Data'!$C$3:$V$3))-INDEX('DOE Stack Loss Data'!$C$4:$V$43,MATCH('Combustion Reports'!AJ$14,'DOE Stack Loss Data'!$B$4:$B$43),MATCH('Baseline Efficiency'!AA11,'DOE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Efficiency'!AA11,'DOE Stack Loss Data'!$C$3:$V$3))))/(INDEX('DOE Stack Loss Data'!$C$3:$V$3,1,MATCH('Baseline Efficiency'!AA11,'DOE Stack Loss Data'!$C$3:$V$3)+1)-INDEX('DOE Stack Loss Data'!$C$3:$V$3,1,MATCH('Baseline Efficiency'!AA11,'DOE Stack Loss Data'!$C$3:$V$3)))*('Baseline Efficiency'!AA11-INDEX('DOE Stack Loss Data'!$C$3:$V$3,1,MATCH('Baseline Efficiency'!AA11,'DOE Stack Loss Data'!$C$3:$V$3)))+(INDEX('DOE Stack Loss Data'!$C$4:$V$43,MATCH('Combustion Reports'!AJ$14,'DOE Stack Loss Data'!$B$4:$B$43)+1,MATCH('Baseline Efficiency'!AA11,'DOE Stack Loss Data'!$C$3:$V$3))-INDEX('DOE Stack Loss Data'!$C$4:$V$43,MATCH('Combustion Reports'!AJ$14,'DOE Stack Loss Data'!$B$4:$B$43),MATCH('Baseline Efficiency'!AA11,'DOE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Efficiency'!AA11,'DOE Stack Loss Data'!$C$3:$V$3)))</f>
        <v>#N/A</v>
      </c>
      <c r="AB35" s="209" t="e">
        <f>1-(((INDEX('DOE Stack Loss Data'!$C$4:$V$43,MATCH('Combustion Reports'!AK$14,'DOE Stack Loss Data'!$B$4:$B$43)+1,MATCH('Baseline Efficiency'!AB11,'DOE Stack Loss Data'!$C$3:$V$3)+1)-INDEX('DOE Stack Loss Data'!$C$4:$V$43,MATCH('Combustion Reports'!AK$14,'DOE Stack Loss Data'!$B$4:$B$43),MATCH('Baseline Efficiency'!AB11,'DOE Stack Loss Data'!$C$3:$V$3)+1))/10*('Combustion Reports'!AK$14-INDEX('DOE Stack Loss Data'!$B$4:$B$43,MATCH('Combustion Reports'!AK$14,'DOE Stack Loss Data'!$B$4:$B$43),1))+INDEX('DOE Stack Loss Data'!$C$4:$V$43,MATCH('Combustion Reports'!AK$14,'DOE Stack Loss Data'!$B$4:$B$43),MATCH('Baseline Efficiency'!AB11,'DOE Stack Loss Data'!$C$3:$V$3)+1)-((INDEX('DOE Stack Loss Data'!$C$4:$V$43,MATCH('Combustion Reports'!AK$14,'DOE Stack Loss Data'!$B$4:$B$43)+1,MATCH('Baseline Efficiency'!AB11,'DOE Stack Loss Data'!$C$3:$V$3))-INDEX('DOE Stack Loss Data'!$C$4:$V$43,MATCH('Combustion Reports'!AK$14,'DOE Stack Loss Data'!$B$4:$B$43),MATCH('Baseline Efficiency'!AB11,'DOE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Efficiency'!AB11,'DOE Stack Loss Data'!$C$3:$V$3))))/(INDEX('DOE Stack Loss Data'!$C$3:$V$3,1,MATCH('Baseline Efficiency'!AB11,'DOE Stack Loss Data'!$C$3:$V$3)+1)-INDEX('DOE Stack Loss Data'!$C$3:$V$3,1,MATCH('Baseline Efficiency'!AB11,'DOE Stack Loss Data'!$C$3:$V$3)))*('Baseline Efficiency'!AB11-INDEX('DOE Stack Loss Data'!$C$3:$V$3,1,MATCH('Baseline Efficiency'!AB11,'DOE Stack Loss Data'!$C$3:$V$3)))+(INDEX('DOE Stack Loss Data'!$C$4:$V$43,MATCH('Combustion Reports'!AK$14,'DOE Stack Loss Data'!$B$4:$B$43)+1,MATCH('Baseline Efficiency'!AB11,'DOE Stack Loss Data'!$C$3:$V$3))-INDEX('DOE Stack Loss Data'!$C$4:$V$43,MATCH('Combustion Reports'!AK$14,'DOE Stack Loss Data'!$B$4:$B$43),MATCH('Baseline Efficiency'!AB11,'DOE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Efficiency'!AB11,'DOE Stack Loss Data'!$C$3:$V$3)))</f>
        <v>#N/A</v>
      </c>
      <c r="AD35" s="236">
        <v>15</v>
      </c>
      <c r="AE35" s="545">
        <v>382</v>
      </c>
      <c r="AF35" s="202">
        <f t="shared" si="10"/>
        <v>75</v>
      </c>
      <c r="AG35" s="237" t="e">
        <f>1-(((INDEX('DOE Stack Loss Data'!$C$4:$V$43,MATCH('Combustion Reports'!AB$20,'DOE Stack Loss Data'!$B$4:$B$43)+1,MATCH('Baseline Efficiency'!AG11,'DOE Stack Loss Data'!$C$3:$V$3)+1)-INDEX('DOE Stack Loss Data'!$C$4:$V$43,MATCH('Combustion Reports'!AB$20,'DOE Stack Loss Data'!$B$4:$B$43),MATCH('Baseline Efficiency'!AG11,'DOE Stack Loss Data'!$C$3:$V$3)+1))/10*('Combustion Reports'!AB$20-INDEX('DOE Stack Loss Data'!$B$4:$B$43,MATCH('Combustion Reports'!AB$20,'DOE Stack Loss Data'!$B$4:$B$43),1))+INDEX('DOE Stack Loss Data'!$C$4:$V$43,MATCH('Combustion Reports'!AB$20,'DOE Stack Loss Data'!$B$4:$B$43),MATCH('Baseline Efficiency'!AG11,'DOE Stack Loss Data'!$C$3:$V$3)+1)-((INDEX('DOE Stack Loss Data'!$C$4:$V$43,MATCH('Combustion Reports'!AB$20,'DOE Stack Loss Data'!$B$4:$B$43)+1,MATCH('Baseline Efficiency'!AG11,'DOE Stack Loss Data'!$C$3:$V$3))-INDEX('DOE Stack Loss Data'!$C$4:$V$43,MATCH('Combustion Reports'!AB$20,'DOE Stack Loss Data'!$B$4:$B$43),MATCH('Baseline Efficiency'!AG11,'DOE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Efficiency'!AG11,'DOE Stack Loss Data'!$C$3:$V$3))))/(INDEX('DOE Stack Loss Data'!$C$3:$V$3,1,MATCH('Baseline Efficiency'!AG11,'DOE Stack Loss Data'!$C$3:$V$3)+1)-INDEX('DOE Stack Loss Data'!$C$3:$V$3,1,MATCH('Baseline Efficiency'!AG11,'DOE Stack Loss Data'!$C$3:$V$3)))*('Baseline Efficiency'!AG11-INDEX('DOE Stack Loss Data'!$C$3:$V$3,1,MATCH('Baseline Efficiency'!AG11,'DOE Stack Loss Data'!$C$3:$V$3)))+(INDEX('DOE Stack Loss Data'!$C$4:$V$43,MATCH('Combustion Reports'!AB$20,'DOE Stack Loss Data'!$B$4:$B$43)+1,MATCH('Baseline Efficiency'!AG11,'DOE Stack Loss Data'!$C$3:$V$3))-INDEX('DOE Stack Loss Data'!$C$4:$V$43,MATCH('Combustion Reports'!AB$20,'DOE Stack Loss Data'!$B$4:$B$43),MATCH('Baseline Efficiency'!AG11,'DOE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Efficiency'!AG11,'DOE Stack Loss Data'!$C$3:$V$3)))</f>
        <v>#N/A</v>
      </c>
      <c r="AH35" s="237" t="e">
        <f>1-(((INDEX('DOE Stack Loss Data'!$C$4:$V$43,MATCH('Combustion Reports'!AC$20,'DOE Stack Loss Data'!$B$4:$B$43)+1,MATCH('Baseline Efficiency'!AH11,'DOE Stack Loss Data'!$C$3:$V$3)+1)-INDEX('DOE Stack Loss Data'!$C$4:$V$43,MATCH('Combustion Reports'!AC$20,'DOE Stack Loss Data'!$B$4:$B$43),MATCH('Baseline Efficiency'!AH11,'DOE Stack Loss Data'!$C$3:$V$3)+1))/10*('Combustion Reports'!AC$20-INDEX('DOE Stack Loss Data'!$B$4:$B$43,MATCH('Combustion Reports'!AC$20,'DOE Stack Loss Data'!$B$4:$B$43),1))+INDEX('DOE Stack Loss Data'!$C$4:$V$43,MATCH('Combustion Reports'!AC$20,'DOE Stack Loss Data'!$B$4:$B$43),MATCH('Baseline Efficiency'!AH11,'DOE Stack Loss Data'!$C$3:$V$3)+1)-((INDEX('DOE Stack Loss Data'!$C$4:$V$43,MATCH('Combustion Reports'!AC$20,'DOE Stack Loss Data'!$B$4:$B$43)+1,MATCH('Baseline Efficiency'!AH11,'DOE Stack Loss Data'!$C$3:$V$3))-INDEX('DOE Stack Loss Data'!$C$4:$V$43,MATCH('Combustion Reports'!AC$20,'DOE Stack Loss Data'!$B$4:$B$43),MATCH('Baseline Efficiency'!AH11,'DOE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Efficiency'!AH11,'DOE Stack Loss Data'!$C$3:$V$3))))/(INDEX('DOE Stack Loss Data'!$C$3:$V$3,1,MATCH('Baseline Efficiency'!AH11,'DOE Stack Loss Data'!$C$3:$V$3)+1)-INDEX('DOE Stack Loss Data'!$C$3:$V$3,1,MATCH('Baseline Efficiency'!AH11,'DOE Stack Loss Data'!$C$3:$V$3)))*('Baseline Efficiency'!AH11-INDEX('DOE Stack Loss Data'!$C$3:$V$3,1,MATCH('Baseline Efficiency'!AH11,'DOE Stack Loss Data'!$C$3:$V$3)))+(INDEX('DOE Stack Loss Data'!$C$4:$V$43,MATCH('Combustion Reports'!AC$20,'DOE Stack Loss Data'!$B$4:$B$43)+1,MATCH('Baseline Efficiency'!AH11,'DOE Stack Loss Data'!$C$3:$V$3))-INDEX('DOE Stack Loss Data'!$C$4:$V$43,MATCH('Combustion Reports'!AC$20,'DOE Stack Loss Data'!$B$4:$B$43),MATCH('Baseline Efficiency'!AH11,'DOE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Efficiency'!AH11,'DOE Stack Loss Data'!$C$3:$V$3)))</f>
        <v>#N/A</v>
      </c>
      <c r="AI35" s="207" t="e">
        <f>1-(((INDEX('DOE Stack Loss Data'!$C$4:$V$43,MATCH('Combustion Reports'!AD$20,'DOE Stack Loss Data'!$B$4:$B$43)+1,MATCH('Baseline Efficiency'!AI11,'DOE Stack Loss Data'!$C$3:$V$3)+1)-INDEX('DOE Stack Loss Data'!$C$4:$V$43,MATCH('Combustion Reports'!AD$20,'DOE Stack Loss Data'!$B$4:$B$43),MATCH('Baseline Efficiency'!AI11,'DOE Stack Loss Data'!$C$3:$V$3)+1))/10*('Combustion Reports'!AD$20-INDEX('DOE Stack Loss Data'!$B$4:$B$43,MATCH('Combustion Reports'!AD$20,'DOE Stack Loss Data'!$B$4:$B$43),1))+INDEX('DOE Stack Loss Data'!$C$4:$V$43,MATCH('Combustion Reports'!AD$20,'DOE Stack Loss Data'!$B$4:$B$43),MATCH('Baseline Efficiency'!AI11,'DOE Stack Loss Data'!$C$3:$V$3)+1)-((INDEX('DOE Stack Loss Data'!$C$4:$V$43,MATCH('Combustion Reports'!AD$20,'DOE Stack Loss Data'!$B$4:$B$43)+1,MATCH('Baseline Efficiency'!AI11,'DOE Stack Loss Data'!$C$3:$V$3))-INDEX('DOE Stack Loss Data'!$C$4:$V$43,MATCH('Combustion Reports'!AD$20,'DOE Stack Loss Data'!$B$4:$B$43),MATCH('Baseline Efficiency'!AI11,'DOE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Efficiency'!AI11,'DOE Stack Loss Data'!$C$3:$V$3))))/(INDEX('DOE Stack Loss Data'!$C$3:$V$3,1,MATCH('Baseline Efficiency'!AI11,'DOE Stack Loss Data'!$C$3:$V$3)+1)-INDEX('DOE Stack Loss Data'!$C$3:$V$3,1,MATCH('Baseline Efficiency'!AI11,'DOE Stack Loss Data'!$C$3:$V$3)))*('Baseline Efficiency'!AI11-INDEX('DOE Stack Loss Data'!$C$3:$V$3,1,MATCH('Baseline Efficiency'!AI11,'DOE Stack Loss Data'!$C$3:$V$3)))+(INDEX('DOE Stack Loss Data'!$C$4:$V$43,MATCH('Combustion Reports'!AD$20,'DOE Stack Loss Data'!$B$4:$B$43)+1,MATCH('Baseline Efficiency'!AI11,'DOE Stack Loss Data'!$C$3:$V$3))-INDEX('DOE Stack Loss Data'!$C$4:$V$43,MATCH('Combustion Reports'!AD$20,'DOE Stack Loss Data'!$B$4:$B$43),MATCH('Baseline Efficiency'!AI11,'DOE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Efficiency'!AI11,'DOE Stack Loss Data'!$C$3:$V$3)))</f>
        <v>#N/A</v>
      </c>
      <c r="AJ35" s="237" t="e">
        <f>1-(((INDEX('DOE Stack Loss Data'!$C$4:$V$43,MATCH('Combustion Reports'!AE$20,'DOE Stack Loss Data'!$B$4:$B$43)+1,MATCH('Baseline Efficiency'!AJ11,'DOE Stack Loss Data'!$C$3:$V$3)+1)-INDEX('DOE Stack Loss Data'!$C$4:$V$43,MATCH('Combustion Reports'!AE$20,'DOE Stack Loss Data'!$B$4:$B$43),MATCH('Baseline Efficiency'!AJ11,'DOE Stack Loss Data'!$C$3:$V$3)+1))/10*('Combustion Reports'!AE$20-INDEX('DOE Stack Loss Data'!$B$4:$B$43,MATCH('Combustion Reports'!AE$20,'DOE Stack Loss Data'!$B$4:$B$43),1))+INDEX('DOE Stack Loss Data'!$C$4:$V$43,MATCH('Combustion Reports'!AE$20,'DOE Stack Loss Data'!$B$4:$B$43),MATCH('Baseline Efficiency'!AJ11,'DOE Stack Loss Data'!$C$3:$V$3)+1)-((INDEX('DOE Stack Loss Data'!$C$4:$V$43,MATCH('Combustion Reports'!AE$20,'DOE Stack Loss Data'!$B$4:$B$43)+1,MATCH('Baseline Efficiency'!AJ11,'DOE Stack Loss Data'!$C$3:$V$3))-INDEX('DOE Stack Loss Data'!$C$4:$V$43,MATCH('Combustion Reports'!AE$20,'DOE Stack Loss Data'!$B$4:$B$43),MATCH('Baseline Efficiency'!AJ11,'DOE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Efficiency'!AJ11,'DOE Stack Loss Data'!$C$3:$V$3))))/(INDEX('DOE Stack Loss Data'!$C$3:$V$3,1,MATCH('Baseline Efficiency'!AJ11,'DOE Stack Loss Data'!$C$3:$V$3)+1)-INDEX('DOE Stack Loss Data'!$C$3:$V$3,1,MATCH('Baseline Efficiency'!AJ11,'DOE Stack Loss Data'!$C$3:$V$3)))*('Baseline Efficiency'!AJ11-INDEX('DOE Stack Loss Data'!$C$3:$V$3,1,MATCH('Baseline Efficiency'!AJ11,'DOE Stack Loss Data'!$C$3:$V$3)))+(INDEX('DOE Stack Loss Data'!$C$4:$V$43,MATCH('Combustion Reports'!AE$20,'DOE Stack Loss Data'!$B$4:$B$43)+1,MATCH('Baseline Efficiency'!AJ11,'DOE Stack Loss Data'!$C$3:$V$3))-INDEX('DOE Stack Loss Data'!$C$4:$V$43,MATCH('Combustion Reports'!AE$20,'DOE Stack Loss Data'!$B$4:$B$43),MATCH('Baseline Efficiency'!AJ11,'DOE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Efficiency'!AJ11,'DOE Stack Loss Data'!$C$3:$V$3)))</f>
        <v>#N/A</v>
      </c>
      <c r="AK35" s="201" t="e">
        <f>1-(((INDEX('DOE Stack Loss Data'!$C$4:$V$43,MATCH('Combustion Reports'!AF$20,'DOE Stack Loss Data'!$B$4:$B$43)+1,MATCH('Baseline Efficiency'!AK11,'DOE Stack Loss Data'!$C$3:$V$3)+1)-INDEX('DOE Stack Loss Data'!$C$4:$V$43,MATCH('Combustion Reports'!AF$20,'DOE Stack Loss Data'!$B$4:$B$43),MATCH('Baseline Efficiency'!AK11,'DOE Stack Loss Data'!$C$3:$V$3)+1))/10*('Combustion Reports'!AF$20-INDEX('DOE Stack Loss Data'!$B$4:$B$43,MATCH('Combustion Reports'!AF$20,'DOE Stack Loss Data'!$B$4:$B$43),1))+INDEX('DOE Stack Loss Data'!$C$4:$V$43,MATCH('Combustion Reports'!AF$20,'DOE Stack Loss Data'!$B$4:$B$43),MATCH('Baseline Efficiency'!AK11,'DOE Stack Loss Data'!$C$3:$V$3)+1)-((INDEX('DOE Stack Loss Data'!$C$4:$V$43,MATCH('Combustion Reports'!AF$20,'DOE Stack Loss Data'!$B$4:$B$43)+1,MATCH('Baseline Efficiency'!AK11,'DOE Stack Loss Data'!$C$3:$V$3))-INDEX('DOE Stack Loss Data'!$C$4:$V$43,MATCH('Combustion Reports'!AF$20,'DOE Stack Loss Data'!$B$4:$B$43),MATCH('Baseline Efficiency'!AK11,'DOE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Efficiency'!AK11,'DOE Stack Loss Data'!$C$3:$V$3))))/(INDEX('DOE Stack Loss Data'!$C$3:$V$3,1,MATCH('Baseline Efficiency'!AK11,'DOE Stack Loss Data'!$C$3:$V$3)+1)-INDEX('DOE Stack Loss Data'!$C$3:$V$3,1,MATCH('Baseline Efficiency'!AK11,'DOE Stack Loss Data'!$C$3:$V$3)))*('Baseline Efficiency'!AK11-INDEX('DOE Stack Loss Data'!$C$3:$V$3,1,MATCH('Baseline Efficiency'!AK11,'DOE Stack Loss Data'!$C$3:$V$3)))+(INDEX('DOE Stack Loss Data'!$C$4:$V$43,MATCH('Combustion Reports'!AF$20,'DOE Stack Loss Data'!$B$4:$B$43)+1,MATCH('Baseline Efficiency'!AK11,'DOE Stack Loss Data'!$C$3:$V$3))-INDEX('DOE Stack Loss Data'!$C$4:$V$43,MATCH('Combustion Reports'!AF$20,'DOE Stack Loss Data'!$B$4:$B$43),MATCH('Baseline Efficiency'!AK11,'DOE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Efficiency'!AK11,'DOE Stack Loss Data'!$C$3:$V$3)))</f>
        <v>#N/A</v>
      </c>
      <c r="AL35" s="237" t="e">
        <f>1-(((INDEX('DOE Stack Loss Data'!$C$4:$V$43,MATCH('Combustion Reports'!AG$20,'DOE Stack Loss Data'!$B$4:$B$43)+1,MATCH('Baseline Efficiency'!AL11,'DOE Stack Loss Data'!$C$3:$V$3)+1)-INDEX('DOE Stack Loss Data'!$C$4:$V$43,MATCH('Combustion Reports'!AG$20,'DOE Stack Loss Data'!$B$4:$B$43),MATCH('Baseline Efficiency'!AL11,'DOE Stack Loss Data'!$C$3:$V$3)+1))/10*('Combustion Reports'!AG$20-INDEX('DOE Stack Loss Data'!$B$4:$B$43,MATCH('Combustion Reports'!AG$20,'DOE Stack Loss Data'!$B$4:$B$43),1))+INDEX('DOE Stack Loss Data'!$C$4:$V$43,MATCH('Combustion Reports'!AG$20,'DOE Stack Loss Data'!$B$4:$B$43),MATCH('Baseline Efficiency'!AL11,'DOE Stack Loss Data'!$C$3:$V$3)+1)-((INDEX('DOE Stack Loss Data'!$C$4:$V$43,MATCH('Combustion Reports'!AG$20,'DOE Stack Loss Data'!$B$4:$B$43)+1,MATCH('Baseline Efficiency'!AL11,'DOE Stack Loss Data'!$C$3:$V$3))-INDEX('DOE Stack Loss Data'!$C$4:$V$43,MATCH('Combustion Reports'!AG$20,'DOE Stack Loss Data'!$B$4:$B$43),MATCH('Baseline Efficiency'!AL11,'DOE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Efficiency'!AL11,'DOE Stack Loss Data'!$C$3:$V$3))))/(INDEX('DOE Stack Loss Data'!$C$3:$V$3,1,MATCH('Baseline Efficiency'!AL11,'DOE Stack Loss Data'!$C$3:$V$3)+1)-INDEX('DOE Stack Loss Data'!$C$3:$V$3,1,MATCH('Baseline Efficiency'!AL11,'DOE Stack Loss Data'!$C$3:$V$3)))*('Baseline Efficiency'!AL11-INDEX('DOE Stack Loss Data'!$C$3:$V$3,1,MATCH('Baseline Efficiency'!AL11,'DOE Stack Loss Data'!$C$3:$V$3)))+(INDEX('DOE Stack Loss Data'!$C$4:$V$43,MATCH('Combustion Reports'!AG$20,'DOE Stack Loss Data'!$B$4:$B$43)+1,MATCH('Baseline Efficiency'!AL11,'DOE Stack Loss Data'!$C$3:$V$3))-INDEX('DOE Stack Loss Data'!$C$4:$V$43,MATCH('Combustion Reports'!AG$20,'DOE Stack Loss Data'!$B$4:$B$43),MATCH('Baseline Efficiency'!AL11,'DOE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Efficiency'!AL11,'DOE Stack Loss Data'!$C$3:$V$3)))</f>
        <v>#N/A</v>
      </c>
      <c r="AM35" s="201" t="e">
        <f>1-(((INDEX('DOE Stack Loss Data'!$C$4:$V$43,MATCH('Combustion Reports'!AH$20,'DOE Stack Loss Data'!$B$4:$B$43)+1,MATCH('Baseline Efficiency'!AM11,'DOE Stack Loss Data'!$C$3:$V$3)+1)-INDEX('DOE Stack Loss Data'!$C$4:$V$43,MATCH('Combustion Reports'!AH$20,'DOE Stack Loss Data'!$B$4:$B$43),MATCH('Baseline Efficiency'!AM11,'DOE Stack Loss Data'!$C$3:$V$3)+1))/10*('Combustion Reports'!AH$20-INDEX('DOE Stack Loss Data'!$B$4:$B$43,MATCH('Combustion Reports'!AH$20,'DOE Stack Loss Data'!$B$4:$B$43),1))+INDEX('DOE Stack Loss Data'!$C$4:$V$43,MATCH('Combustion Reports'!AH$20,'DOE Stack Loss Data'!$B$4:$B$43),MATCH('Baseline Efficiency'!AM11,'DOE Stack Loss Data'!$C$3:$V$3)+1)-((INDEX('DOE Stack Loss Data'!$C$4:$V$43,MATCH('Combustion Reports'!AH$20,'DOE Stack Loss Data'!$B$4:$B$43)+1,MATCH('Baseline Efficiency'!AM11,'DOE Stack Loss Data'!$C$3:$V$3))-INDEX('DOE Stack Loss Data'!$C$4:$V$43,MATCH('Combustion Reports'!AH$20,'DOE Stack Loss Data'!$B$4:$B$43),MATCH('Baseline Efficiency'!AM11,'DOE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Efficiency'!AM11,'DOE Stack Loss Data'!$C$3:$V$3))))/(INDEX('DOE Stack Loss Data'!$C$3:$V$3,1,MATCH('Baseline Efficiency'!AM11,'DOE Stack Loss Data'!$C$3:$V$3)+1)-INDEX('DOE Stack Loss Data'!$C$3:$V$3,1,MATCH('Baseline Efficiency'!AM11,'DOE Stack Loss Data'!$C$3:$V$3)))*('Baseline Efficiency'!AM11-INDEX('DOE Stack Loss Data'!$C$3:$V$3,1,MATCH('Baseline Efficiency'!AM11,'DOE Stack Loss Data'!$C$3:$V$3)))+(INDEX('DOE Stack Loss Data'!$C$4:$V$43,MATCH('Combustion Reports'!AH$20,'DOE Stack Loss Data'!$B$4:$B$43)+1,MATCH('Baseline Efficiency'!AM11,'DOE Stack Loss Data'!$C$3:$V$3))-INDEX('DOE Stack Loss Data'!$C$4:$V$43,MATCH('Combustion Reports'!AH$20,'DOE Stack Loss Data'!$B$4:$B$43),MATCH('Baseline Efficiency'!AM11,'DOE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Efficiency'!AM11,'DOE Stack Loss Data'!$C$3:$V$3)))</f>
        <v>#N/A</v>
      </c>
      <c r="AN35" s="237" t="e">
        <f>1-(((INDEX('DOE Stack Loss Data'!$C$4:$V$43,MATCH('Combustion Reports'!AI$20,'DOE Stack Loss Data'!$B$4:$B$43)+1,MATCH('Baseline Efficiency'!AN11,'DOE Stack Loss Data'!$C$3:$V$3)+1)-INDEX('DOE Stack Loss Data'!$C$4:$V$43,MATCH('Combustion Reports'!AI$20,'DOE Stack Loss Data'!$B$4:$B$43),MATCH('Baseline Efficiency'!AN11,'DOE Stack Loss Data'!$C$3:$V$3)+1))/10*('Combustion Reports'!AI$20-INDEX('DOE Stack Loss Data'!$B$4:$B$43,MATCH('Combustion Reports'!AI$20,'DOE Stack Loss Data'!$B$4:$B$43),1))+INDEX('DOE Stack Loss Data'!$C$4:$V$43,MATCH('Combustion Reports'!AI$20,'DOE Stack Loss Data'!$B$4:$B$43),MATCH('Baseline Efficiency'!AN11,'DOE Stack Loss Data'!$C$3:$V$3)+1)-((INDEX('DOE Stack Loss Data'!$C$4:$V$43,MATCH('Combustion Reports'!AI$20,'DOE Stack Loss Data'!$B$4:$B$43)+1,MATCH('Baseline Efficiency'!AN11,'DOE Stack Loss Data'!$C$3:$V$3))-INDEX('DOE Stack Loss Data'!$C$4:$V$43,MATCH('Combustion Reports'!AI$20,'DOE Stack Loss Data'!$B$4:$B$43),MATCH('Baseline Efficiency'!AN11,'DOE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Efficiency'!AN11,'DOE Stack Loss Data'!$C$3:$V$3))))/(INDEX('DOE Stack Loss Data'!$C$3:$V$3,1,MATCH('Baseline Efficiency'!AN11,'DOE Stack Loss Data'!$C$3:$V$3)+1)-INDEX('DOE Stack Loss Data'!$C$3:$V$3,1,MATCH('Baseline Efficiency'!AN11,'DOE Stack Loss Data'!$C$3:$V$3)))*('Baseline Efficiency'!AN11-INDEX('DOE Stack Loss Data'!$C$3:$V$3,1,MATCH('Baseline Efficiency'!AN11,'DOE Stack Loss Data'!$C$3:$V$3)))+(INDEX('DOE Stack Loss Data'!$C$4:$V$43,MATCH('Combustion Reports'!AI$20,'DOE Stack Loss Data'!$B$4:$B$43)+1,MATCH('Baseline Efficiency'!AN11,'DOE Stack Loss Data'!$C$3:$V$3))-INDEX('DOE Stack Loss Data'!$C$4:$V$43,MATCH('Combustion Reports'!AI$20,'DOE Stack Loss Data'!$B$4:$B$43),MATCH('Baseline Efficiency'!AN11,'DOE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Efficiency'!AN11,'DOE Stack Loss Data'!$C$3:$V$3)))</f>
        <v>#N/A</v>
      </c>
      <c r="AO35" s="237" t="e">
        <f>1-(((INDEX('DOE Stack Loss Data'!$C$4:$V$43,MATCH('Combustion Reports'!AJ$20,'DOE Stack Loss Data'!$B$4:$B$43)+1,MATCH('Baseline Efficiency'!AO11,'DOE Stack Loss Data'!$C$3:$V$3)+1)-INDEX('DOE Stack Loss Data'!$C$4:$V$43,MATCH('Combustion Reports'!AJ$20,'DOE Stack Loss Data'!$B$4:$B$43),MATCH('Baseline Efficiency'!AO11,'DOE Stack Loss Data'!$C$3:$V$3)+1))/10*('Combustion Reports'!AJ$20-INDEX('DOE Stack Loss Data'!$B$4:$B$43,MATCH('Combustion Reports'!AJ$20,'DOE Stack Loss Data'!$B$4:$B$43),1))+INDEX('DOE Stack Loss Data'!$C$4:$V$43,MATCH('Combustion Reports'!AJ$20,'DOE Stack Loss Data'!$B$4:$B$43),MATCH('Baseline Efficiency'!AO11,'DOE Stack Loss Data'!$C$3:$V$3)+1)-((INDEX('DOE Stack Loss Data'!$C$4:$V$43,MATCH('Combustion Reports'!AJ$20,'DOE Stack Loss Data'!$B$4:$B$43)+1,MATCH('Baseline Efficiency'!AO11,'DOE Stack Loss Data'!$C$3:$V$3))-INDEX('DOE Stack Loss Data'!$C$4:$V$43,MATCH('Combustion Reports'!AJ$20,'DOE Stack Loss Data'!$B$4:$B$43),MATCH('Baseline Efficiency'!AO11,'DOE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Efficiency'!AO11,'DOE Stack Loss Data'!$C$3:$V$3))))/(INDEX('DOE Stack Loss Data'!$C$3:$V$3,1,MATCH('Baseline Efficiency'!AO11,'DOE Stack Loss Data'!$C$3:$V$3)+1)-INDEX('DOE Stack Loss Data'!$C$3:$V$3,1,MATCH('Baseline Efficiency'!AO11,'DOE Stack Loss Data'!$C$3:$V$3)))*('Baseline Efficiency'!AO11-INDEX('DOE Stack Loss Data'!$C$3:$V$3,1,MATCH('Baseline Efficiency'!AO11,'DOE Stack Loss Data'!$C$3:$V$3)))+(INDEX('DOE Stack Loss Data'!$C$4:$V$43,MATCH('Combustion Reports'!AJ$20,'DOE Stack Loss Data'!$B$4:$B$43)+1,MATCH('Baseline Efficiency'!AO11,'DOE Stack Loss Data'!$C$3:$V$3))-INDEX('DOE Stack Loss Data'!$C$4:$V$43,MATCH('Combustion Reports'!AJ$20,'DOE Stack Loss Data'!$B$4:$B$43),MATCH('Baseline Efficiency'!AO11,'DOE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Efficiency'!AO11,'DOE Stack Loss Data'!$C$3:$V$3)))</f>
        <v>#N/A</v>
      </c>
      <c r="AP35" s="209" t="e">
        <f>1-(((INDEX('DOE Stack Loss Data'!$C$4:$V$43,MATCH('Combustion Reports'!AK$20,'DOE Stack Loss Data'!$B$4:$B$43)+1,MATCH('Baseline Efficiency'!AP11,'DOE Stack Loss Data'!$C$3:$V$3)+1)-INDEX('DOE Stack Loss Data'!$C$4:$V$43,MATCH('Combustion Reports'!AK$20,'DOE Stack Loss Data'!$B$4:$B$43),MATCH('Baseline Efficiency'!AP11,'DOE Stack Loss Data'!$C$3:$V$3)+1))/10*('Combustion Reports'!AK$20-INDEX('DOE Stack Loss Data'!$B$4:$B$43,MATCH('Combustion Reports'!AK$20,'DOE Stack Loss Data'!$B$4:$B$43),1))+INDEX('DOE Stack Loss Data'!$C$4:$V$43,MATCH('Combustion Reports'!AK$20,'DOE Stack Loss Data'!$B$4:$B$43),MATCH('Baseline Efficiency'!AP11,'DOE Stack Loss Data'!$C$3:$V$3)+1)-((INDEX('DOE Stack Loss Data'!$C$4:$V$43,MATCH('Combustion Reports'!AK$20,'DOE Stack Loss Data'!$B$4:$B$43)+1,MATCH('Baseline Efficiency'!AP11,'DOE Stack Loss Data'!$C$3:$V$3))-INDEX('DOE Stack Loss Data'!$C$4:$V$43,MATCH('Combustion Reports'!AK$20,'DOE Stack Loss Data'!$B$4:$B$43),MATCH('Baseline Efficiency'!AP11,'DOE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Efficiency'!AP11,'DOE Stack Loss Data'!$C$3:$V$3))))/(INDEX('DOE Stack Loss Data'!$C$3:$V$3,1,MATCH('Baseline Efficiency'!AP11,'DOE Stack Loss Data'!$C$3:$V$3)+1)-INDEX('DOE Stack Loss Data'!$C$3:$V$3,1,MATCH('Baseline Efficiency'!AP11,'DOE Stack Loss Data'!$C$3:$V$3)))*('Baseline Efficiency'!AP11-INDEX('DOE Stack Loss Data'!$C$3:$V$3,1,MATCH('Baseline Efficiency'!AP11,'DOE Stack Loss Data'!$C$3:$V$3)))+(INDEX('DOE Stack Loss Data'!$C$4:$V$43,MATCH('Combustion Reports'!AK$20,'DOE Stack Loss Data'!$B$4:$B$43)+1,MATCH('Baseline Efficiency'!AP11,'DOE Stack Loss Data'!$C$3:$V$3))-INDEX('DOE Stack Loss Data'!$C$4:$V$43,MATCH('Combustion Reports'!AK$20,'DOE Stack Loss Data'!$B$4:$B$43),MATCH('Baseline Efficiency'!AP11,'DOE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Efficiency'!AP11,'DOE Stack Loss Data'!$C$3:$V$3)))</f>
        <v>#N/A</v>
      </c>
      <c r="AR35" s="236">
        <v>15</v>
      </c>
      <c r="AS35" s="545">
        <v>382</v>
      </c>
      <c r="AT35" s="202">
        <f t="shared" si="11"/>
        <v>50</v>
      </c>
      <c r="AU35" s="237" t="e">
        <f>1-(((INDEX('DOE Stack Loss Data'!$C$4:$V$43,MATCH('Combustion Reports'!AB$26,'DOE Stack Loss Data'!$B$4:$B$43)+1,MATCH('Baseline Efficiency'!AU11,'DOE Stack Loss Data'!$C$3:$V$3)+1)-INDEX('DOE Stack Loss Data'!$C$4:$V$43,MATCH('Combustion Reports'!AB$26,'DOE Stack Loss Data'!$B$4:$B$43),MATCH('Baseline Efficiency'!AU11,'DOE Stack Loss Data'!$C$3:$V$3)+1))/10*('Combustion Reports'!AB$26-INDEX('DOE Stack Loss Data'!$B$4:$B$43,MATCH('Combustion Reports'!AB$26,'DOE Stack Loss Data'!$B$4:$B$43),1))+INDEX('DOE Stack Loss Data'!$C$4:$V$43,MATCH('Combustion Reports'!AB$26,'DOE Stack Loss Data'!$B$4:$B$43),MATCH('Baseline Efficiency'!AU11,'DOE Stack Loss Data'!$C$3:$V$3)+1)-((INDEX('DOE Stack Loss Data'!$C$4:$V$43,MATCH('Combustion Reports'!AB$26,'DOE Stack Loss Data'!$B$4:$B$43)+1,MATCH('Baseline Efficiency'!AU11,'DOE Stack Loss Data'!$C$3:$V$3))-INDEX('DOE Stack Loss Data'!$C$4:$V$43,MATCH('Combustion Reports'!AB$26,'DOE Stack Loss Data'!$B$4:$B$43),MATCH('Baseline Efficiency'!AU11,'DOE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Efficiency'!AU11,'DOE Stack Loss Data'!$C$3:$V$3))))/(INDEX('DOE Stack Loss Data'!$C$3:$V$3,1,MATCH('Baseline Efficiency'!AU11,'DOE Stack Loss Data'!$C$3:$V$3)+1)-INDEX('DOE Stack Loss Data'!$C$3:$V$3,1,MATCH('Baseline Efficiency'!AU11,'DOE Stack Loss Data'!$C$3:$V$3)))*('Baseline Efficiency'!AU11-INDEX('DOE Stack Loss Data'!$C$3:$V$3,1,MATCH('Baseline Efficiency'!AU11,'DOE Stack Loss Data'!$C$3:$V$3)))+(INDEX('DOE Stack Loss Data'!$C$4:$V$43,MATCH('Combustion Reports'!AB$26,'DOE Stack Loss Data'!$B$4:$B$43)+1,MATCH('Baseline Efficiency'!AU11,'DOE Stack Loss Data'!$C$3:$V$3))-INDEX('DOE Stack Loss Data'!$C$4:$V$43,MATCH('Combustion Reports'!AB$26,'DOE Stack Loss Data'!$B$4:$B$43),MATCH('Baseline Efficiency'!AU11,'DOE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Efficiency'!AU11,'DOE Stack Loss Data'!$C$3:$V$3)))</f>
        <v>#N/A</v>
      </c>
      <c r="AV35" s="237" t="e">
        <f>1-(((INDEX('DOE Stack Loss Data'!$C$4:$V$43,MATCH('Combustion Reports'!AC$26,'DOE Stack Loss Data'!$B$4:$B$43)+1,MATCH('Baseline Efficiency'!AV11,'DOE Stack Loss Data'!$C$3:$V$3)+1)-INDEX('DOE Stack Loss Data'!$C$4:$V$43,MATCH('Combustion Reports'!AC$26,'DOE Stack Loss Data'!$B$4:$B$43),MATCH('Baseline Efficiency'!AV11,'DOE Stack Loss Data'!$C$3:$V$3)+1))/10*('Combustion Reports'!AC$26-INDEX('DOE Stack Loss Data'!$B$4:$B$43,MATCH('Combustion Reports'!AC$26,'DOE Stack Loss Data'!$B$4:$B$43),1))+INDEX('DOE Stack Loss Data'!$C$4:$V$43,MATCH('Combustion Reports'!AC$26,'DOE Stack Loss Data'!$B$4:$B$43),MATCH('Baseline Efficiency'!AV11,'DOE Stack Loss Data'!$C$3:$V$3)+1)-((INDEX('DOE Stack Loss Data'!$C$4:$V$43,MATCH('Combustion Reports'!AC$26,'DOE Stack Loss Data'!$B$4:$B$43)+1,MATCH('Baseline Efficiency'!AV11,'DOE Stack Loss Data'!$C$3:$V$3))-INDEX('DOE Stack Loss Data'!$C$4:$V$43,MATCH('Combustion Reports'!AC$26,'DOE Stack Loss Data'!$B$4:$B$43),MATCH('Baseline Efficiency'!AV11,'DOE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Efficiency'!AV11,'DOE Stack Loss Data'!$C$3:$V$3))))/(INDEX('DOE Stack Loss Data'!$C$3:$V$3,1,MATCH('Baseline Efficiency'!AV11,'DOE Stack Loss Data'!$C$3:$V$3)+1)-INDEX('DOE Stack Loss Data'!$C$3:$V$3,1,MATCH('Baseline Efficiency'!AV11,'DOE Stack Loss Data'!$C$3:$V$3)))*('Baseline Efficiency'!AV11-INDEX('DOE Stack Loss Data'!$C$3:$V$3,1,MATCH('Baseline Efficiency'!AV11,'DOE Stack Loss Data'!$C$3:$V$3)))+(INDEX('DOE Stack Loss Data'!$C$4:$V$43,MATCH('Combustion Reports'!AC$26,'DOE Stack Loss Data'!$B$4:$B$43)+1,MATCH('Baseline Efficiency'!AV11,'DOE Stack Loss Data'!$C$3:$V$3))-INDEX('DOE Stack Loss Data'!$C$4:$V$43,MATCH('Combustion Reports'!AC$26,'DOE Stack Loss Data'!$B$4:$B$43),MATCH('Baseline Efficiency'!AV11,'DOE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Efficiency'!AV11,'DOE Stack Loss Data'!$C$3:$V$3)))</f>
        <v>#N/A</v>
      </c>
      <c r="AW35" s="207" t="e">
        <f>1-(((INDEX('DOE Stack Loss Data'!$C$4:$V$43,MATCH('Combustion Reports'!AD$26,'DOE Stack Loss Data'!$B$4:$B$43)+1,MATCH('Baseline Efficiency'!AW11,'DOE Stack Loss Data'!$C$3:$V$3)+1)-INDEX('DOE Stack Loss Data'!$C$4:$V$43,MATCH('Combustion Reports'!AD$26,'DOE Stack Loss Data'!$B$4:$B$43),MATCH('Baseline Efficiency'!AW11,'DOE Stack Loss Data'!$C$3:$V$3)+1))/10*('Combustion Reports'!AD$26-INDEX('DOE Stack Loss Data'!$B$4:$B$43,MATCH('Combustion Reports'!AD$26,'DOE Stack Loss Data'!$B$4:$B$43),1))+INDEX('DOE Stack Loss Data'!$C$4:$V$43,MATCH('Combustion Reports'!AD$26,'DOE Stack Loss Data'!$B$4:$B$43),MATCH('Baseline Efficiency'!AW11,'DOE Stack Loss Data'!$C$3:$V$3)+1)-((INDEX('DOE Stack Loss Data'!$C$4:$V$43,MATCH('Combustion Reports'!AD$26,'DOE Stack Loss Data'!$B$4:$B$43)+1,MATCH('Baseline Efficiency'!AW11,'DOE Stack Loss Data'!$C$3:$V$3))-INDEX('DOE Stack Loss Data'!$C$4:$V$43,MATCH('Combustion Reports'!AD$26,'DOE Stack Loss Data'!$B$4:$B$43),MATCH('Baseline Efficiency'!AW11,'DOE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Efficiency'!AW11,'DOE Stack Loss Data'!$C$3:$V$3))))/(INDEX('DOE Stack Loss Data'!$C$3:$V$3,1,MATCH('Baseline Efficiency'!AW11,'DOE Stack Loss Data'!$C$3:$V$3)+1)-INDEX('DOE Stack Loss Data'!$C$3:$V$3,1,MATCH('Baseline Efficiency'!AW11,'DOE Stack Loss Data'!$C$3:$V$3)))*('Baseline Efficiency'!AW11-INDEX('DOE Stack Loss Data'!$C$3:$V$3,1,MATCH('Baseline Efficiency'!AW11,'DOE Stack Loss Data'!$C$3:$V$3)))+(INDEX('DOE Stack Loss Data'!$C$4:$V$43,MATCH('Combustion Reports'!AD$26,'DOE Stack Loss Data'!$B$4:$B$43)+1,MATCH('Baseline Efficiency'!AW11,'DOE Stack Loss Data'!$C$3:$V$3))-INDEX('DOE Stack Loss Data'!$C$4:$V$43,MATCH('Combustion Reports'!AD$26,'DOE Stack Loss Data'!$B$4:$B$43),MATCH('Baseline Efficiency'!AW11,'DOE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Efficiency'!AW11,'DOE Stack Loss Data'!$C$3:$V$3)))</f>
        <v>#N/A</v>
      </c>
      <c r="AX35" s="237" t="e">
        <f>1-(((INDEX('DOE Stack Loss Data'!$C$4:$V$43,MATCH('Combustion Reports'!AE$26,'DOE Stack Loss Data'!$B$4:$B$43)+1,MATCH('Baseline Efficiency'!AX11,'DOE Stack Loss Data'!$C$3:$V$3)+1)-INDEX('DOE Stack Loss Data'!$C$4:$V$43,MATCH('Combustion Reports'!AE$26,'DOE Stack Loss Data'!$B$4:$B$43),MATCH('Baseline Efficiency'!AX11,'DOE Stack Loss Data'!$C$3:$V$3)+1))/10*('Combustion Reports'!AE$26-INDEX('DOE Stack Loss Data'!$B$4:$B$43,MATCH('Combustion Reports'!AE$26,'DOE Stack Loss Data'!$B$4:$B$43),1))+INDEX('DOE Stack Loss Data'!$C$4:$V$43,MATCH('Combustion Reports'!AE$26,'DOE Stack Loss Data'!$B$4:$B$43),MATCH('Baseline Efficiency'!AX11,'DOE Stack Loss Data'!$C$3:$V$3)+1)-((INDEX('DOE Stack Loss Data'!$C$4:$V$43,MATCH('Combustion Reports'!AE$26,'DOE Stack Loss Data'!$B$4:$B$43)+1,MATCH('Baseline Efficiency'!AX11,'DOE Stack Loss Data'!$C$3:$V$3))-INDEX('DOE Stack Loss Data'!$C$4:$V$43,MATCH('Combustion Reports'!AE$26,'DOE Stack Loss Data'!$B$4:$B$43),MATCH('Baseline Efficiency'!AX11,'DOE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Efficiency'!AX11,'DOE Stack Loss Data'!$C$3:$V$3))))/(INDEX('DOE Stack Loss Data'!$C$3:$V$3,1,MATCH('Baseline Efficiency'!AX11,'DOE Stack Loss Data'!$C$3:$V$3)+1)-INDEX('DOE Stack Loss Data'!$C$3:$V$3,1,MATCH('Baseline Efficiency'!AX11,'DOE Stack Loss Data'!$C$3:$V$3)))*('Baseline Efficiency'!AX11-INDEX('DOE Stack Loss Data'!$C$3:$V$3,1,MATCH('Baseline Efficiency'!AX11,'DOE Stack Loss Data'!$C$3:$V$3)))+(INDEX('DOE Stack Loss Data'!$C$4:$V$43,MATCH('Combustion Reports'!AE$26,'DOE Stack Loss Data'!$B$4:$B$43)+1,MATCH('Baseline Efficiency'!AX11,'DOE Stack Loss Data'!$C$3:$V$3))-INDEX('DOE Stack Loss Data'!$C$4:$V$43,MATCH('Combustion Reports'!AE$26,'DOE Stack Loss Data'!$B$4:$B$43),MATCH('Baseline Efficiency'!AX11,'DOE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Efficiency'!AX11,'DOE Stack Loss Data'!$C$3:$V$3)))</f>
        <v>#N/A</v>
      </c>
      <c r="AY35" s="201" t="e">
        <f>1-(((INDEX('DOE Stack Loss Data'!$C$4:$V$43,MATCH('Combustion Reports'!AF$26,'DOE Stack Loss Data'!$B$4:$B$43)+1,MATCH('Baseline Efficiency'!AY11,'DOE Stack Loss Data'!$C$3:$V$3)+1)-INDEX('DOE Stack Loss Data'!$C$4:$V$43,MATCH('Combustion Reports'!AF$26,'DOE Stack Loss Data'!$B$4:$B$43),MATCH('Baseline Efficiency'!AY11,'DOE Stack Loss Data'!$C$3:$V$3)+1))/10*('Combustion Reports'!AF$26-INDEX('DOE Stack Loss Data'!$B$4:$B$43,MATCH('Combustion Reports'!AF$26,'DOE Stack Loss Data'!$B$4:$B$43),1))+INDEX('DOE Stack Loss Data'!$C$4:$V$43,MATCH('Combustion Reports'!AF$26,'DOE Stack Loss Data'!$B$4:$B$43),MATCH('Baseline Efficiency'!AY11,'DOE Stack Loss Data'!$C$3:$V$3)+1)-((INDEX('DOE Stack Loss Data'!$C$4:$V$43,MATCH('Combustion Reports'!AF$26,'DOE Stack Loss Data'!$B$4:$B$43)+1,MATCH('Baseline Efficiency'!AY11,'DOE Stack Loss Data'!$C$3:$V$3))-INDEX('DOE Stack Loss Data'!$C$4:$V$43,MATCH('Combustion Reports'!AF$26,'DOE Stack Loss Data'!$B$4:$B$43),MATCH('Baseline Efficiency'!AY11,'DOE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Efficiency'!AY11,'DOE Stack Loss Data'!$C$3:$V$3))))/(INDEX('DOE Stack Loss Data'!$C$3:$V$3,1,MATCH('Baseline Efficiency'!AY11,'DOE Stack Loss Data'!$C$3:$V$3)+1)-INDEX('DOE Stack Loss Data'!$C$3:$V$3,1,MATCH('Baseline Efficiency'!AY11,'DOE Stack Loss Data'!$C$3:$V$3)))*('Baseline Efficiency'!AY11-INDEX('DOE Stack Loss Data'!$C$3:$V$3,1,MATCH('Baseline Efficiency'!AY11,'DOE Stack Loss Data'!$C$3:$V$3)))+(INDEX('DOE Stack Loss Data'!$C$4:$V$43,MATCH('Combustion Reports'!AF$26,'DOE Stack Loss Data'!$B$4:$B$43)+1,MATCH('Baseline Efficiency'!AY11,'DOE Stack Loss Data'!$C$3:$V$3))-INDEX('DOE Stack Loss Data'!$C$4:$V$43,MATCH('Combustion Reports'!AF$26,'DOE Stack Loss Data'!$B$4:$B$43),MATCH('Baseline Efficiency'!AY11,'DOE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Efficiency'!AY11,'DOE Stack Loss Data'!$C$3:$V$3)))</f>
        <v>#N/A</v>
      </c>
      <c r="AZ35" s="237" t="e">
        <f>1-(((INDEX('DOE Stack Loss Data'!$C$4:$V$43,MATCH('Combustion Reports'!AG$26,'DOE Stack Loss Data'!$B$4:$B$43)+1,MATCH('Baseline Efficiency'!AZ11,'DOE Stack Loss Data'!$C$3:$V$3)+1)-INDEX('DOE Stack Loss Data'!$C$4:$V$43,MATCH('Combustion Reports'!AG$26,'DOE Stack Loss Data'!$B$4:$B$43),MATCH('Baseline Efficiency'!AZ11,'DOE Stack Loss Data'!$C$3:$V$3)+1))/10*('Combustion Reports'!AG$26-INDEX('DOE Stack Loss Data'!$B$4:$B$43,MATCH('Combustion Reports'!AG$26,'DOE Stack Loss Data'!$B$4:$B$43),1))+INDEX('DOE Stack Loss Data'!$C$4:$V$43,MATCH('Combustion Reports'!AG$26,'DOE Stack Loss Data'!$B$4:$B$43),MATCH('Baseline Efficiency'!AZ11,'DOE Stack Loss Data'!$C$3:$V$3)+1)-((INDEX('DOE Stack Loss Data'!$C$4:$V$43,MATCH('Combustion Reports'!AG$26,'DOE Stack Loss Data'!$B$4:$B$43)+1,MATCH('Baseline Efficiency'!AZ11,'DOE Stack Loss Data'!$C$3:$V$3))-INDEX('DOE Stack Loss Data'!$C$4:$V$43,MATCH('Combustion Reports'!AG$26,'DOE Stack Loss Data'!$B$4:$B$43),MATCH('Baseline Efficiency'!AZ11,'DOE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Efficiency'!AZ11,'DOE Stack Loss Data'!$C$3:$V$3))))/(INDEX('DOE Stack Loss Data'!$C$3:$V$3,1,MATCH('Baseline Efficiency'!AZ11,'DOE Stack Loss Data'!$C$3:$V$3)+1)-INDEX('DOE Stack Loss Data'!$C$3:$V$3,1,MATCH('Baseline Efficiency'!AZ11,'DOE Stack Loss Data'!$C$3:$V$3)))*('Baseline Efficiency'!AZ11-INDEX('DOE Stack Loss Data'!$C$3:$V$3,1,MATCH('Baseline Efficiency'!AZ11,'DOE Stack Loss Data'!$C$3:$V$3)))+(INDEX('DOE Stack Loss Data'!$C$4:$V$43,MATCH('Combustion Reports'!AG$26,'DOE Stack Loss Data'!$B$4:$B$43)+1,MATCH('Baseline Efficiency'!AZ11,'DOE Stack Loss Data'!$C$3:$V$3))-INDEX('DOE Stack Loss Data'!$C$4:$V$43,MATCH('Combustion Reports'!AG$26,'DOE Stack Loss Data'!$B$4:$B$43),MATCH('Baseline Efficiency'!AZ11,'DOE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Efficiency'!AZ11,'DOE Stack Loss Data'!$C$3:$V$3)))</f>
        <v>#N/A</v>
      </c>
      <c r="BA35" s="201" t="e">
        <f>1-(((INDEX('DOE Stack Loss Data'!$C$4:$V$43,MATCH('Combustion Reports'!AH$26,'DOE Stack Loss Data'!$B$4:$B$43)+1,MATCH('Baseline Efficiency'!BA11,'DOE Stack Loss Data'!$C$3:$V$3)+1)-INDEX('DOE Stack Loss Data'!$C$4:$V$43,MATCH('Combustion Reports'!AH$26,'DOE Stack Loss Data'!$B$4:$B$43),MATCH('Baseline Efficiency'!BA11,'DOE Stack Loss Data'!$C$3:$V$3)+1))/10*('Combustion Reports'!AH$26-INDEX('DOE Stack Loss Data'!$B$4:$B$43,MATCH('Combustion Reports'!AH$26,'DOE Stack Loss Data'!$B$4:$B$43),1))+INDEX('DOE Stack Loss Data'!$C$4:$V$43,MATCH('Combustion Reports'!AH$26,'DOE Stack Loss Data'!$B$4:$B$43),MATCH('Baseline Efficiency'!BA11,'DOE Stack Loss Data'!$C$3:$V$3)+1)-((INDEX('DOE Stack Loss Data'!$C$4:$V$43,MATCH('Combustion Reports'!AH$26,'DOE Stack Loss Data'!$B$4:$B$43)+1,MATCH('Baseline Efficiency'!BA11,'DOE Stack Loss Data'!$C$3:$V$3))-INDEX('DOE Stack Loss Data'!$C$4:$V$43,MATCH('Combustion Reports'!AH$26,'DOE Stack Loss Data'!$B$4:$B$43),MATCH('Baseline Efficiency'!BA11,'DOE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Efficiency'!BA11,'DOE Stack Loss Data'!$C$3:$V$3))))/(INDEX('DOE Stack Loss Data'!$C$3:$V$3,1,MATCH('Baseline Efficiency'!BA11,'DOE Stack Loss Data'!$C$3:$V$3)+1)-INDEX('DOE Stack Loss Data'!$C$3:$V$3,1,MATCH('Baseline Efficiency'!BA11,'DOE Stack Loss Data'!$C$3:$V$3)))*('Baseline Efficiency'!BA11-INDEX('DOE Stack Loss Data'!$C$3:$V$3,1,MATCH('Baseline Efficiency'!BA11,'DOE Stack Loss Data'!$C$3:$V$3)))+(INDEX('DOE Stack Loss Data'!$C$4:$V$43,MATCH('Combustion Reports'!AH$26,'DOE Stack Loss Data'!$B$4:$B$43)+1,MATCH('Baseline Efficiency'!BA11,'DOE Stack Loss Data'!$C$3:$V$3))-INDEX('DOE Stack Loss Data'!$C$4:$V$43,MATCH('Combustion Reports'!AH$26,'DOE Stack Loss Data'!$B$4:$B$43),MATCH('Baseline Efficiency'!BA11,'DOE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Efficiency'!BA11,'DOE Stack Loss Data'!$C$3:$V$3)))</f>
        <v>#N/A</v>
      </c>
      <c r="BB35" s="237" t="e">
        <f>1-(((INDEX('DOE Stack Loss Data'!$C$4:$V$43,MATCH('Combustion Reports'!AI$26,'DOE Stack Loss Data'!$B$4:$B$43)+1,MATCH('Baseline Efficiency'!BB11,'DOE Stack Loss Data'!$C$3:$V$3)+1)-INDEX('DOE Stack Loss Data'!$C$4:$V$43,MATCH('Combustion Reports'!AI$26,'DOE Stack Loss Data'!$B$4:$B$43),MATCH('Baseline Efficiency'!BB11,'DOE Stack Loss Data'!$C$3:$V$3)+1))/10*('Combustion Reports'!AI$26-INDEX('DOE Stack Loss Data'!$B$4:$B$43,MATCH('Combustion Reports'!AI$26,'DOE Stack Loss Data'!$B$4:$B$43),1))+INDEX('DOE Stack Loss Data'!$C$4:$V$43,MATCH('Combustion Reports'!AI$26,'DOE Stack Loss Data'!$B$4:$B$43),MATCH('Baseline Efficiency'!BB11,'DOE Stack Loss Data'!$C$3:$V$3)+1)-((INDEX('DOE Stack Loss Data'!$C$4:$V$43,MATCH('Combustion Reports'!AI$26,'DOE Stack Loss Data'!$B$4:$B$43)+1,MATCH('Baseline Efficiency'!BB11,'DOE Stack Loss Data'!$C$3:$V$3))-INDEX('DOE Stack Loss Data'!$C$4:$V$43,MATCH('Combustion Reports'!AI$26,'DOE Stack Loss Data'!$B$4:$B$43),MATCH('Baseline Efficiency'!BB11,'DOE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Efficiency'!BB11,'DOE Stack Loss Data'!$C$3:$V$3))))/(INDEX('DOE Stack Loss Data'!$C$3:$V$3,1,MATCH('Baseline Efficiency'!BB11,'DOE Stack Loss Data'!$C$3:$V$3)+1)-INDEX('DOE Stack Loss Data'!$C$3:$V$3,1,MATCH('Baseline Efficiency'!BB11,'DOE Stack Loss Data'!$C$3:$V$3)))*('Baseline Efficiency'!BB11-INDEX('DOE Stack Loss Data'!$C$3:$V$3,1,MATCH('Baseline Efficiency'!BB11,'DOE Stack Loss Data'!$C$3:$V$3)))+(INDEX('DOE Stack Loss Data'!$C$4:$V$43,MATCH('Combustion Reports'!AI$26,'DOE Stack Loss Data'!$B$4:$B$43)+1,MATCH('Baseline Efficiency'!BB11,'DOE Stack Loss Data'!$C$3:$V$3))-INDEX('DOE Stack Loss Data'!$C$4:$V$43,MATCH('Combustion Reports'!AI$26,'DOE Stack Loss Data'!$B$4:$B$43),MATCH('Baseline Efficiency'!BB11,'DOE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Efficiency'!BB11,'DOE Stack Loss Data'!$C$3:$V$3)))</f>
        <v>#N/A</v>
      </c>
      <c r="BC35" s="237" t="e">
        <f>1-(((INDEX('DOE Stack Loss Data'!$C$4:$V$43,MATCH('Combustion Reports'!AJ$26,'DOE Stack Loss Data'!$B$4:$B$43)+1,MATCH('Baseline Efficiency'!BC11,'DOE Stack Loss Data'!$C$3:$V$3)+1)-INDEX('DOE Stack Loss Data'!$C$4:$V$43,MATCH('Combustion Reports'!AJ$26,'DOE Stack Loss Data'!$B$4:$B$43),MATCH('Baseline Efficiency'!BC11,'DOE Stack Loss Data'!$C$3:$V$3)+1))/10*('Combustion Reports'!AJ$26-INDEX('DOE Stack Loss Data'!$B$4:$B$43,MATCH('Combustion Reports'!AJ$26,'DOE Stack Loss Data'!$B$4:$B$43),1))+INDEX('DOE Stack Loss Data'!$C$4:$V$43,MATCH('Combustion Reports'!AJ$26,'DOE Stack Loss Data'!$B$4:$B$43),MATCH('Baseline Efficiency'!BC11,'DOE Stack Loss Data'!$C$3:$V$3)+1)-((INDEX('DOE Stack Loss Data'!$C$4:$V$43,MATCH('Combustion Reports'!AJ$26,'DOE Stack Loss Data'!$B$4:$B$43)+1,MATCH('Baseline Efficiency'!BC11,'DOE Stack Loss Data'!$C$3:$V$3))-INDEX('DOE Stack Loss Data'!$C$4:$V$43,MATCH('Combustion Reports'!AJ$26,'DOE Stack Loss Data'!$B$4:$B$43),MATCH('Baseline Efficiency'!BC11,'DOE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Efficiency'!BC11,'DOE Stack Loss Data'!$C$3:$V$3))))/(INDEX('DOE Stack Loss Data'!$C$3:$V$3,1,MATCH('Baseline Efficiency'!BC11,'DOE Stack Loss Data'!$C$3:$V$3)+1)-INDEX('DOE Stack Loss Data'!$C$3:$V$3,1,MATCH('Baseline Efficiency'!BC11,'DOE Stack Loss Data'!$C$3:$V$3)))*('Baseline Efficiency'!BC11-INDEX('DOE Stack Loss Data'!$C$3:$V$3,1,MATCH('Baseline Efficiency'!BC11,'DOE Stack Loss Data'!$C$3:$V$3)))+(INDEX('DOE Stack Loss Data'!$C$4:$V$43,MATCH('Combustion Reports'!AJ$26,'DOE Stack Loss Data'!$B$4:$B$43)+1,MATCH('Baseline Efficiency'!BC11,'DOE Stack Loss Data'!$C$3:$V$3))-INDEX('DOE Stack Loss Data'!$C$4:$V$43,MATCH('Combustion Reports'!AJ$26,'DOE Stack Loss Data'!$B$4:$B$43),MATCH('Baseline Efficiency'!BC11,'DOE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Efficiency'!BC11,'DOE Stack Loss Data'!$C$3:$V$3)))</f>
        <v>#N/A</v>
      </c>
      <c r="BD35" s="209" t="e">
        <f>1-(((INDEX('DOE Stack Loss Data'!$C$4:$V$43,MATCH('Combustion Reports'!AK$26,'DOE Stack Loss Data'!$B$4:$B$43)+1,MATCH('Baseline Efficiency'!BD11,'DOE Stack Loss Data'!$C$3:$V$3)+1)-INDEX('DOE Stack Loss Data'!$C$4:$V$43,MATCH('Combustion Reports'!AK$26,'DOE Stack Loss Data'!$B$4:$B$43),MATCH('Baseline Efficiency'!BD11,'DOE Stack Loss Data'!$C$3:$V$3)+1))/10*('Combustion Reports'!AK$26-INDEX('DOE Stack Loss Data'!$B$4:$B$43,MATCH('Combustion Reports'!AK$26,'DOE Stack Loss Data'!$B$4:$B$43),1))+INDEX('DOE Stack Loss Data'!$C$4:$V$43,MATCH('Combustion Reports'!AK$26,'DOE Stack Loss Data'!$B$4:$B$43),MATCH('Baseline Efficiency'!BD11,'DOE Stack Loss Data'!$C$3:$V$3)+1)-((INDEX('DOE Stack Loss Data'!$C$4:$V$43,MATCH('Combustion Reports'!AK$26,'DOE Stack Loss Data'!$B$4:$B$43)+1,MATCH('Baseline Efficiency'!BD11,'DOE Stack Loss Data'!$C$3:$V$3))-INDEX('DOE Stack Loss Data'!$C$4:$V$43,MATCH('Combustion Reports'!AK$26,'DOE Stack Loss Data'!$B$4:$B$43),MATCH('Baseline Efficiency'!BD11,'DOE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Efficiency'!BD11,'DOE Stack Loss Data'!$C$3:$V$3))))/(INDEX('DOE Stack Loss Data'!$C$3:$V$3,1,MATCH('Baseline Efficiency'!BD11,'DOE Stack Loss Data'!$C$3:$V$3)+1)-INDEX('DOE Stack Loss Data'!$C$3:$V$3,1,MATCH('Baseline Efficiency'!BD11,'DOE Stack Loss Data'!$C$3:$V$3)))*('Baseline Efficiency'!BD11-INDEX('DOE Stack Loss Data'!$C$3:$V$3,1,MATCH('Baseline Efficiency'!BD11,'DOE Stack Loss Data'!$C$3:$V$3)))+(INDEX('DOE Stack Loss Data'!$C$4:$V$43,MATCH('Combustion Reports'!AK$26,'DOE Stack Loss Data'!$B$4:$B$43)+1,MATCH('Baseline Efficiency'!BD11,'DOE Stack Loss Data'!$C$3:$V$3))-INDEX('DOE Stack Loss Data'!$C$4:$V$43,MATCH('Combustion Reports'!AK$26,'DOE Stack Loss Data'!$B$4:$B$43),MATCH('Baseline Efficiency'!BD11,'DOE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Efficiency'!BD11,'DOE Stack Loss Data'!$C$3:$V$3)))</f>
        <v>#N/A</v>
      </c>
    </row>
    <row r="36" spans="2:56">
      <c r="B36" s="236">
        <v>20</v>
      </c>
      <c r="C36" s="545">
        <v>320</v>
      </c>
      <c r="D36" s="202">
        <f t="shared" si="8"/>
        <v>75</v>
      </c>
      <c r="E36" s="237" t="e">
        <f>1-(((INDEX('DOE Stack Loss Data'!$C$4:$V$43,MATCH('Combustion Reports'!AB$8,'DOE Stack Loss Data'!$B$4:$B$43)+1,MATCH('Baseline Efficiency'!E12,'DOE Stack Loss Data'!$C$3:$V$3)+1)-INDEX('DOE Stack Loss Data'!$C$4:$V$43,MATCH('Combustion Reports'!AB$8,'DOE Stack Loss Data'!$B$4:$B$43),MATCH('Baseline Efficiency'!E12,'DOE Stack Loss Data'!$C$3:$V$3)+1))/10*('Combustion Reports'!AB$8-INDEX('DOE Stack Loss Data'!$B$4:$B$43,MATCH('Combustion Reports'!AB$8,'DOE Stack Loss Data'!$B$4:$B$43),1))+INDEX('DOE Stack Loss Data'!$C$4:$V$43,MATCH('Combustion Reports'!AB$8,'DOE Stack Loss Data'!$B$4:$B$43),MATCH('Baseline Efficiency'!E12,'DOE Stack Loss Data'!$C$3:$V$3)+1)-((INDEX('DOE Stack Loss Data'!$C$4:$V$43,MATCH('Combustion Reports'!AB$8,'DOE Stack Loss Data'!$B$4:$B$43)+1,MATCH('Baseline Efficiency'!E12,'DOE Stack Loss Data'!$C$3:$V$3))-INDEX('DOE Stack Loss Data'!$C$4:$V$43,MATCH('Combustion Reports'!AB$8,'DOE Stack Loss Data'!$B$4:$B$43),MATCH('Baseline Efficiency'!E12,'DOE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Efficiency'!E12,'DOE Stack Loss Data'!$C$3:$V$3))))/(INDEX('DOE Stack Loss Data'!$C$3:$V$3,1,MATCH('Baseline Efficiency'!E12,'DOE Stack Loss Data'!$C$3:$V$3)+1)-INDEX('DOE Stack Loss Data'!$C$3:$V$3,1,MATCH('Baseline Efficiency'!E12,'DOE Stack Loss Data'!$C$3:$V$3)))*('Baseline Efficiency'!E12-INDEX('DOE Stack Loss Data'!$C$3:$V$3,1,MATCH('Baseline Efficiency'!E12,'DOE Stack Loss Data'!$C$3:$V$3)))+(INDEX('DOE Stack Loss Data'!$C$4:$V$43,MATCH('Combustion Reports'!AB$8,'DOE Stack Loss Data'!$B$4:$B$43)+1,MATCH('Baseline Efficiency'!E12,'DOE Stack Loss Data'!$C$3:$V$3))-INDEX('DOE Stack Loss Data'!$C$4:$V$43,MATCH('Combustion Reports'!AB$8,'DOE Stack Loss Data'!$B$4:$B$43),MATCH('Baseline Efficiency'!E12,'DOE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Efficiency'!E12,'DOE Stack Loss Data'!$C$3:$V$3)))</f>
        <v>#N/A</v>
      </c>
      <c r="F36" s="237" t="e">
        <f>1-(((INDEX('DOE Stack Loss Data'!$C$4:$V$43,MATCH('Combustion Reports'!AC$8,'DOE Stack Loss Data'!$B$4:$B$43)+1,MATCH('Baseline Efficiency'!F12,'DOE Stack Loss Data'!$C$3:$V$3)+1)-INDEX('DOE Stack Loss Data'!$C$4:$V$43,MATCH('Combustion Reports'!AC$8,'DOE Stack Loss Data'!$B$4:$B$43),MATCH('Baseline Efficiency'!F12,'DOE Stack Loss Data'!$C$3:$V$3)+1))/10*('Combustion Reports'!AC$8-INDEX('DOE Stack Loss Data'!$B$4:$B$43,MATCH('Combustion Reports'!AC$8,'DOE Stack Loss Data'!$B$4:$B$43),1))+INDEX('DOE Stack Loss Data'!$C$4:$V$43,MATCH('Combustion Reports'!AC$8,'DOE Stack Loss Data'!$B$4:$B$43),MATCH('Baseline Efficiency'!F12,'DOE Stack Loss Data'!$C$3:$V$3)+1)-((INDEX('DOE Stack Loss Data'!$C$4:$V$43,MATCH('Combustion Reports'!AC$8,'DOE Stack Loss Data'!$B$4:$B$43)+1,MATCH('Baseline Efficiency'!F12,'DOE Stack Loss Data'!$C$3:$V$3))-INDEX('DOE Stack Loss Data'!$C$4:$V$43,MATCH('Combustion Reports'!AC$8,'DOE Stack Loss Data'!$B$4:$B$43),MATCH('Baseline Efficiency'!F12,'DOE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Efficiency'!F12,'DOE Stack Loss Data'!$C$3:$V$3))))/(INDEX('DOE Stack Loss Data'!$C$3:$V$3,1,MATCH('Baseline Efficiency'!F12,'DOE Stack Loss Data'!$C$3:$V$3)+1)-INDEX('DOE Stack Loss Data'!$C$3:$V$3,1,MATCH('Baseline Efficiency'!F12,'DOE Stack Loss Data'!$C$3:$V$3)))*('Baseline Efficiency'!F12-INDEX('DOE Stack Loss Data'!$C$3:$V$3,1,MATCH('Baseline Efficiency'!F12,'DOE Stack Loss Data'!$C$3:$V$3)))+(INDEX('DOE Stack Loss Data'!$C$4:$V$43,MATCH('Combustion Reports'!AC$8,'DOE Stack Loss Data'!$B$4:$B$43)+1,MATCH('Baseline Efficiency'!F12,'DOE Stack Loss Data'!$C$3:$V$3))-INDEX('DOE Stack Loss Data'!$C$4:$V$43,MATCH('Combustion Reports'!AC$8,'DOE Stack Loss Data'!$B$4:$B$43),MATCH('Baseline Efficiency'!F12,'DOE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Efficiency'!F12,'DOE Stack Loss Data'!$C$3:$V$3)))</f>
        <v>#N/A</v>
      </c>
      <c r="G36" s="207" t="e">
        <f>1-(((INDEX('DOE Stack Loss Data'!$C$4:$V$43,MATCH('Combustion Reports'!AD$8,'DOE Stack Loss Data'!$B$4:$B$43)+1,MATCH('Baseline Efficiency'!G12,'DOE Stack Loss Data'!$C$3:$V$3)+1)-INDEX('DOE Stack Loss Data'!$C$4:$V$43,MATCH('Combustion Reports'!AD$8,'DOE Stack Loss Data'!$B$4:$B$43),MATCH('Baseline Efficiency'!G12,'DOE Stack Loss Data'!$C$3:$V$3)+1))/10*('Combustion Reports'!AD$8-INDEX('DOE Stack Loss Data'!$B$4:$B$43,MATCH('Combustion Reports'!AD$8,'DOE Stack Loss Data'!$B$4:$B$43),1))+INDEX('DOE Stack Loss Data'!$C$4:$V$43,MATCH('Combustion Reports'!AD$8,'DOE Stack Loss Data'!$B$4:$B$43),MATCH('Baseline Efficiency'!G12,'DOE Stack Loss Data'!$C$3:$V$3)+1)-((INDEX('DOE Stack Loss Data'!$C$4:$V$43,MATCH('Combustion Reports'!AD$8,'DOE Stack Loss Data'!$B$4:$B$43)+1,MATCH('Baseline Efficiency'!G12,'DOE Stack Loss Data'!$C$3:$V$3))-INDEX('DOE Stack Loss Data'!$C$4:$V$43,MATCH('Combustion Reports'!AD$8,'DOE Stack Loss Data'!$B$4:$B$43),MATCH('Baseline Efficiency'!G12,'DOE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Efficiency'!G12,'DOE Stack Loss Data'!$C$3:$V$3))))/(INDEX('DOE Stack Loss Data'!$C$3:$V$3,1,MATCH('Baseline Efficiency'!G12,'DOE Stack Loss Data'!$C$3:$V$3)+1)-INDEX('DOE Stack Loss Data'!$C$3:$V$3,1,MATCH('Baseline Efficiency'!G12,'DOE Stack Loss Data'!$C$3:$V$3)))*('Baseline Efficiency'!G12-INDEX('DOE Stack Loss Data'!$C$3:$V$3,1,MATCH('Baseline Efficiency'!G12,'DOE Stack Loss Data'!$C$3:$V$3)))+(INDEX('DOE Stack Loss Data'!$C$4:$V$43,MATCH('Combustion Reports'!AD$8,'DOE Stack Loss Data'!$B$4:$B$43)+1,MATCH('Baseline Efficiency'!G12,'DOE Stack Loss Data'!$C$3:$V$3))-INDEX('DOE Stack Loss Data'!$C$4:$V$43,MATCH('Combustion Reports'!AD$8,'DOE Stack Loss Data'!$B$4:$B$43),MATCH('Baseline Efficiency'!G12,'DOE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Efficiency'!G12,'DOE Stack Loss Data'!$C$3:$V$3)))</f>
        <v>#N/A</v>
      </c>
      <c r="H36" s="237" t="e">
        <f>1-(((INDEX('DOE Stack Loss Data'!$C$4:$V$43,MATCH('Combustion Reports'!AE$8,'DOE Stack Loss Data'!$B$4:$B$43)+1,MATCH('Baseline Efficiency'!H12,'DOE Stack Loss Data'!$C$3:$V$3)+1)-INDEX('DOE Stack Loss Data'!$C$4:$V$43,MATCH('Combustion Reports'!AE$8,'DOE Stack Loss Data'!$B$4:$B$43),MATCH('Baseline Efficiency'!H12,'DOE Stack Loss Data'!$C$3:$V$3)+1))/10*('Combustion Reports'!AE$8-INDEX('DOE Stack Loss Data'!$B$4:$B$43,MATCH('Combustion Reports'!AE$8,'DOE Stack Loss Data'!$B$4:$B$43),1))+INDEX('DOE Stack Loss Data'!$C$4:$V$43,MATCH('Combustion Reports'!AE$8,'DOE Stack Loss Data'!$B$4:$B$43),MATCH('Baseline Efficiency'!H12,'DOE Stack Loss Data'!$C$3:$V$3)+1)-((INDEX('DOE Stack Loss Data'!$C$4:$V$43,MATCH('Combustion Reports'!AE$8,'DOE Stack Loss Data'!$B$4:$B$43)+1,MATCH('Baseline Efficiency'!H12,'DOE Stack Loss Data'!$C$3:$V$3))-INDEX('DOE Stack Loss Data'!$C$4:$V$43,MATCH('Combustion Reports'!AE$8,'DOE Stack Loss Data'!$B$4:$B$43),MATCH('Baseline Efficiency'!H12,'DOE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Efficiency'!H12,'DOE Stack Loss Data'!$C$3:$V$3))))/(INDEX('DOE Stack Loss Data'!$C$3:$V$3,1,MATCH('Baseline Efficiency'!H12,'DOE Stack Loss Data'!$C$3:$V$3)+1)-INDEX('DOE Stack Loss Data'!$C$3:$V$3,1,MATCH('Baseline Efficiency'!H12,'DOE Stack Loss Data'!$C$3:$V$3)))*('Baseline Efficiency'!H12-INDEX('DOE Stack Loss Data'!$C$3:$V$3,1,MATCH('Baseline Efficiency'!H12,'DOE Stack Loss Data'!$C$3:$V$3)))+(INDEX('DOE Stack Loss Data'!$C$4:$V$43,MATCH('Combustion Reports'!AE$8,'DOE Stack Loss Data'!$B$4:$B$43)+1,MATCH('Baseline Efficiency'!H12,'DOE Stack Loss Data'!$C$3:$V$3))-INDEX('DOE Stack Loss Data'!$C$4:$V$43,MATCH('Combustion Reports'!AE$8,'DOE Stack Loss Data'!$B$4:$B$43),MATCH('Baseline Efficiency'!H12,'DOE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Efficiency'!H12,'DOE Stack Loss Data'!$C$3:$V$3)))</f>
        <v>#N/A</v>
      </c>
      <c r="I36" s="201" t="e">
        <f>1-(((INDEX('DOE Stack Loss Data'!$C$4:$V$43,MATCH('Combustion Reports'!AF$8,'DOE Stack Loss Data'!$B$4:$B$43)+1,MATCH('Baseline Efficiency'!I12,'DOE Stack Loss Data'!$C$3:$V$3)+1)-INDEX('DOE Stack Loss Data'!$C$4:$V$43,MATCH('Combustion Reports'!AF$8,'DOE Stack Loss Data'!$B$4:$B$43),MATCH('Baseline Efficiency'!I12,'DOE Stack Loss Data'!$C$3:$V$3)+1))/10*('Combustion Reports'!AF$8-INDEX('DOE Stack Loss Data'!$B$4:$B$43,MATCH('Combustion Reports'!AF$8,'DOE Stack Loss Data'!$B$4:$B$43),1))+INDEX('DOE Stack Loss Data'!$C$4:$V$43,MATCH('Combustion Reports'!AF$8,'DOE Stack Loss Data'!$B$4:$B$43),MATCH('Baseline Efficiency'!I12,'DOE Stack Loss Data'!$C$3:$V$3)+1)-((INDEX('DOE Stack Loss Data'!$C$4:$V$43,MATCH('Combustion Reports'!AF$8,'DOE Stack Loss Data'!$B$4:$B$43)+1,MATCH('Baseline Efficiency'!I12,'DOE Stack Loss Data'!$C$3:$V$3))-INDEX('DOE Stack Loss Data'!$C$4:$V$43,MATCH('Combustion Reports'!AF$8,'DOE Stack Loss Data'!$B$4:$B$43),MATCH('Baseline Efficiency'!I12,'DOE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Efficiency'!I12,'DOE Stack Loss Data'!$C$3:$V$3))))/(INDEX('DOE Stack Loss Data'!$C$3:$V$3,1,MATCH('Baseline Efficiency'!I12,'DOE Stack Loss Data'!$C$3:$V$3)+1)-INDEX('DOE Stack Loss Data'!$C$3:$V$3,1,MATCH('Baseline Efficiency'!I12,'DOE Stack Loss Data'!$C$3:$V$3)))*('Baseline Efficiency'!I12-INDEX('DOE Stack Loss Data'!$C$3:$V$3,1,MATCH('Baseline Efficiency'!I12,'DOE Stack Loss Data'!$C$3:$V$3)))+(INDEX('DOE Stack Loss Data'!$C$4:$V$43,MATCH('Combustion Reports'!AF$8,'DOE Stack Loss Data'!$B$4:$B$43)+1,MATCH('Baseline Efficiency'!I12,'DOE Stack Loss Data'!$C$3:$V$3))-INDEX('DOE Stack Loss Data'!$C$4:$V$43,MATCH('Combustion Reports'!AF$8,'DOE Stack Loss Data'!$B$4:$B$43),MATCH('Baseline Efficiency'!I12,'DOE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Efficiency'!I12,'DOE Stack Loss Data'!$C$3:$V$3)))</f>
        <v>#N/A</v>
      </c>
      <c r="J36" s="237" t="e">
        <f>1-(((INDEX('DOE Stack Loss Data'!$C$4:$V$43,MATCH('Combustion Reports'!AG$8,'DOE Stack Loss Data'!$B$4:$B$43)+1,MATCH('Baseline Efficiency'!J12,'DOE Stack Loss Data'!$C$3:$V$3)+1)-INDEX('DOE Stack Loss Data'!$C$4:$V$43,MATCH('Combustion Reports'!AG$8,'DOE Stack Loss Data'!$B$4:$B$43),MATCH('Baseline Efficiency'!J12,'DOE Stack Loss Data'!$C$3:$V$3)+1))/10*('Combustion Reports'!AG$8-INDEX('DOE Stack Loss Data'!$B$4:$B$43,MATCH('Combustion Reports'!AG$8,'DOE Stack Loss Data'!$B$4:$B$43),1))+INDEX('DOE Stack Loss Data'!$C$4:$V$43,MATCH('Combustion Reports'!AG$8,'DOE Stack Loss Data'!$B$4:$B$43),MATCH('Baseline Efficiency'!J12,'DOE Stack Loss Data'!$C$3:$V$3)+1)-((INDEX('DOE Stack Loss Data'!$C$4:$V$43,MATCH('Combustion Reports'!AG$8,'DOE Stack Loss Data'!$B$4:$B$43)+1,MATCH('Baseline Efficiency'!J12,'DOE Stack Loss Data'!$C$3:$V$3))-INDEX('DOE Stack Loss Data'!$C$4:$V$43,MATCH('Combustion Reports'!AG$8,'DOE Stack Loss Data'!$B$4:$B$43),MATCH('Baseline Efficiency'!J12,'DOE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Efficiency'!J12,'DOE Stack Loss Data'!$C$3:$V$3))))/(INDEX('DOE Stack Loss Data'!$C$3:$V$3,1,MATCH('Baseline Efficiency'!J12,'DOE Stack Loss Data'!$C$3:$V$3)+1)-INDEX('DOE Stack Loss Data'!$C$3:$V$3,1,MATCH('Baseline Efficiency'!J12,'DOE Stack Loss Data'!$C$3:$V$3)))*('Baseline Efficiency'!J12-INDEX('DOE Stack Loss Data'!$C$3:$V$3,1,MATCH('Baseline Efficiency'!J12,'DOE Stack Loss Data'!$C$3:$V$3)))+(INDEX('DOE Stack Loss Data'!$C$4:$V$43,MATCH('Combustion Reports'!AG$8,'DOE Stack Loss Data'!$B$4:$B$43)+1,MATCH('Baseline Efficiency'!J12,'DOE Stack Loss Data'!$C$3:$V$3))-INDEX('DOE Stack Loss Data'!$C$4:$V$43,MATCH('Combustion Reports'!AG$8,'DOE Stack Loss Data'!$B$4:$B$43),MATCH('Baseline Efficiency'!J12,'DOE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Efficiency'!J12,'DOE Stack Loss Data'!$C$3:$V$3)))</f>
        <v>#N/A</v>
      </c>
      <c r="K36" s="201" t="e">
        <f>1-(((INDEX('DOE Stack Loss Data'!$C$4:$V$43,MATCH('Combustion Reports'!AH$8,'DOE Stack Loss Data'!$B$4:$B$43)+1,MATCH('Baseline Efficiency'!K12,'DOE Stack Loss Data'!$C$3:$V$3)+1)-INDEX('DOE Stack Loss Data'!$C$4:$V$43,MATCH('Combustion Reports'!AH$8,'DOE Stack Loss Data'!$B$4:$B$43),MATCH('Baseline Efficiency'!K12,'DOE Stack Loss Data'!$C$3:$V$3)+1))/10*('Combustion Reports'!AH$8-INDEX('DOE Stack Loss Data'!$B$4:$B$43,MATCH('Combustion Reports'!AH$8,'DOE Stack Loss Data'!$B$4:$B$43),1))+INDEX('DOE Stack Loss Data'!$C$4:$V$43,MATCH('Combustion Reports'!AH$8,'DOE Stack Loss Data'!$B$4:$B$43),MATCH('Baseline Efficiency'!K12,'DOE Stack Loss Data'!$C$3:$V$3)+1)-((INDEX('DOE Stack Loss Data'!$C$4:$V$43,MATCH('Combustion Reports'!AH$8,'DOE Stack Loss Data'!$B$4:$B$43)+1,MATCH('Baseline Efficiency'!K12,'DOE Stack Loss Data'!$C$3:$V$3))-INDEX('DOE Stack Loss Data'!$C$4:$V$43,MATCH('Combustion Reports'!AH$8,'DOE Stack Loss Data'!$B$4:$B$43),MATCH('Baseline Efficiency'!K12,'DOE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Efficiency'!K12,'DOE Stack Loss Data'!$C$3:$V$3))))/(INDEX('DOE Stack Loss Data'!$C$3:$V$3,1,MATCH('Baseline Efficiency'!K12,'DOE Stack Loss Data'!$C$3:$V$3)+1)-INDEX('DOE Stack Loss Data'!$C$3:$V$3,1,MATCH('Baseline Efficiency'!K12,'DOE Stack Loss Data'!$C$3:$V$3)))*('Baseline Efficiency'!K12-INDEX('DOE Stack Loss Data'!$C$3:$V$3,1,MATCH('Baseline Efficiency'!K12,'DOE Stack Loss Data'!$C$3:$V$3)))+(INDEX('DOE Stack Loss Data'!$C$4:$V$43,MATCH('Combustion Reports'!AH$8,'DOE Stack Loss Data'!$B$4:$B$43)+1,MATCH('Baseline Efficiency'!K12,'DOE Stack Loss Data'!$C$3:$V$3))-INDEX('DOE Stack Loss Data'!$C$4:$V$43,MATCH('Combustion Reports'!AH$8,'DOE Stack Loss Data'!$B$4:$B$43),MATCH('Baseline Efficiency'!K12,'DOE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Efficiency'!K12,'DOE Stack Loss Data'!$C$3:$V$3)))</f>
        <v>#N/A</v>
      </c>
      <c r="L36" s="237" t="e">
        <f>1-(((INDEX('DOE Stack Loss Data'!$C$4:$V$43,MATCH('Combustion Reports'!AI$8,'DOE Stack Loss Data'!$B$4:$B$43)+1,MATCH('Baseline Efficiency'!L12,'DOE Stack Loss Data'!$C$3:$V$3)+1)-INDEX('DOE Stack Loss Data'!$C$4:$V$43,MATCH('Combustion Reports'!AI$8,'DOE Stack Loss Data'!$B$4:$B$43),MATCH('Baseline Efficiency'!L12,'DOE Stack Loss Data'!$C$3:$V$3)+1))/10*('Combustion Reports'!AI$8-INDEX('DOE Stack Loss Data'!$B$4:$B$43,MATCH('Combustion Reports'!AI$8,'DOE Stack Loss Data'!$B$4:$B$43),1))+INDEX('DOE Stack Loss Data'!$C$4:$V$43,MATCH('Combustion Reports'!AI$8,'DOE Stack Loss Data'!$B$4:$B$43),MATCH('Baseline Efficiency'!L12,'DOE Stack Loss Data'!$C$3:$V$3)+1)-((INDEX('DOE Stack Loss Data'!$C$4:$V$43,MATCH('Combustion Reports'!AI$8,'DOE Stack Loss Data'!$B$4:$B$43)+1,MATCH('Baseline Efficiency'!L12,'DOE Stack Loss Data'!$C$3:$V$3))-INDEX('DOE Stack Loss Data'!$C$4:$V$43,MATCH('Combustion Reports'!AI$8,'DOE Stack Loss Data'!$B$4:$B$43),MATCH('Baseline Efficiency'!L12,'DOE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Efficiency'!L12,'DOE Stack Loss Data'!$C$3:$V$3))))/(INDEX('DOE Stack Loss Data'!$C$3:$V$3,1,MATCH('Baseline Efficiency'!L12,'DOE Stack Loss Data'!$C$3:$V$3)+1)-INDEX('DOE Stack Loss Data'!$C$3:$V$3,1,MATCH('Baseline Efficiency'!L12,'DOE Stack Loss Data'!$C$3:$V$3)))*('Baseline Efficiency'!L12-INDEX('DOE Stack Loss Data'!$C$3:$V$3,1,MATCH('Baseline Efficiency'!L12,'DOE Stack Loss Data'!$C$3:$V$3)))+(INDEX('DOE Stack Loss Data'!$C$4:$V$43,MATCH('Combustion Reports'!AI$8,'DOE Stack Loss Data'!$B$4:$B$43)+1,MATCH('Baseline Efficiency'!L12,'DOE Stack Loss Data'!$C$3:$V$3))-INDEX('DOE Stack Loss Data'!$C$4:$V$43,MATCH('Combustion Reports'!AI$8,'DOE Stack Loss Data'!$B$4:$B$43),MATCH('Baseline Efficiency'!L12,'DOE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Efficiency'!L12,'DOE Stack Loss Data'!$C$3:$V$3)))</f>
        <v>#N/A</v>
      </c>
      <c r="M36" s="237" t="e">
        <f>1-(((INDEX('DOE Stack Loss Data'!$C$4:$V$43,MATCH('Combustion Reports'!AJ$8,'DOE Stack Loss Data'!$B$4:$B$43)+1,MATCH('Baseline Efficiency'!M12,'DOE Stack Loss Data'!$C$3:$V$3)+1)-INDEX('DOE Stack Loss Data'!$C$4:$V$43,MATCH('Combustion Reports'!AJ$8,'DOE Stack Loss Data'!$B$4:$B$43),MATCH('Baseline Efficiency'!M12,'DOE Stack Loss Data'!$C$3:$V$3)+1))/10*('Combustion Reports'!AJ$8-INDEX('DOE Stack Loss Data'!$B$4:$B$43,MATCH('Combustion Reports'!AJ$8,'DOE Stack Loss Data'!$B$4:$B$43),1))+INDEX('DOE Stack Loss Data'!$C$4:$V$43,MATCH('Combustion Reports'!AJ$8,'DOE Stack Loss Data'!$B$4:$B$43),MATCH('Baseline Efficiency'!M12,'DOE Stack Loss Data'!$C$3:$V$3)+1)-((INDEX('DOE Stack Loss Data'!$C$4:$V$43,MATCH('Combustion Reports'!AJ$8,'DOE Stack Loss Data'!$B$4:$B$43)+1,MATCH('Baseline Efficiency'!M12,'DOE Stack Loss Data'!$C$3:$V$3))-INDEX('DOE Stack Loss Data'!$C$4:$V$43,MATCH('Combustion Reports'!AJ$8,'DOE Stack Loss Data'!$B$4:$B$43),MATCH('Baseline Efficiency'!M12,'DOE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Efficiency'!M12,'DOE Stack Loss Data'!$C$3:$V$3))))/(INDEX('DOE Stack Loss Data'!$C$3:$V$3,1,MATCH('Baseline Efficiency'!M12,'DOE Stack Loss Data'!$C$3:$V$3)+1)-INDEX('DOE Stack Loss Data'!$C$3:$V$3,1,MATCH('Baseline Efficiency'!M12,'DOE Stack Loss Data'!$C$3:$V$3)))*('Baseline Efficiency'!M12-INDEX('DOE Stack Loss Data'!$C$3:$V$3,1,MATCH('Baseline Efficiency'!M12,'DOE Stack Loss Data'!$C$3:$V$3)))+(INDEX('DOE Stack Loss Data'!$C$4:$V$43,MATCH('Combustion Reports'!AJ$8,'DOE Stack Loss Data'!$B$4:$B$43)+1,MATCH('Baseline Efficiency'!M12,'DOE Stack Loss Data'!$C$3:$V$3))-INDEX('DOE Stack Loss Data'!$C$4:$V$43,MATCH('Combustion Reports'!AJ$8,'DOE Stack Loss Data'!$B$4:$B$43),MATCH('Baseline Efficiency'!M12,'DOE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Efficiency'!M12,'DOE Stack Loss Data'!$C$3:$V$3)))</f>
        <v>#N/A</v>
      </c>
      <c r="N36" s="209" t="e">
        <f>1-(((INDEX('DOE Stack Loss Data'!$C$4:$V$43,MATCH('Combustion Reports'!AK$8,'DOE Stack Loss Data'!$B$4:$B$43)+1,MATCH('Baseline Efficiency'!N12,'DOE Stack Loss Data'!$C$3:$V$3)+1)-INDEX('DOE Stack Loss Data'!$C$4:$V$43,MATCH('Combustion Reports'!AK$8,'DOE Stack Loss Data'!$B$4:$B$43),MATCH('Baseline Efficiency'!N12,'DOE Stack Loss Data'!$C$3:$V$3)+1))/10*('Combustion Reports'!AK$8-INDEX('DOE Stack Loss Data'!$B$4:$B$43,MATCH('Combustion Reports'!AK$8,'DOE Stack Loss Data'!$B$4:$B$43),1))+INDEX('DOE Stack Loss Data'!$C$4:$V$43,MATCH('Combustion Reports'!AK$8,'DOE Stack Loss Data'!$B$4:$B$43),MATCH('Baseline Efficiency'!N12,'DOE Stack Loss Data'!$C$3:$V$3)+1)-((INDEX('DOE Stack Loss Data'!$C$4:$V$43,MATCH('Combustion Reports'!AK$8,'DOE Stack Loss Data'!$B$4:$B$43)+1,MATCH('Baseline Efficiency'!N12,'DOE Stack Loss Data'!$C$3:$V$3))-INDEX('DOE Stack Loss Data'!$C$4:$V$43,MATCH('Combustion Reports'!AK$8,'DOE Stack Loss Data'!$B$4:$B$43),MATCH('Baseline Efficiency'!N12,'DOE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Efficiency'!N12,'DOE Stack Loss Data'!$C$3:$V$3))))/(INDEX('DOE Stack Loss Data'!$C$3:$V$3,1,MATCH('Baseline Efficiency'!N12,'DOE Stack Loss Data'!$C$3:$V$3)+1)-INDEX('DOE Stack Loss Data'!$C$3:$V$3,1,MATCH('Baseline Efficiency'!N12,'DOE Stack Loss Data'!$C$3:$V$3)))*('Baseline Efficiency'!N12-INDEX('DOE Stack Loss Data'!$C$3:$V$3,1,MATCH('Baseline Efficiency'!N12,'DOE Stack Loss Data'!$C$3:$V$3)))+(INDEX('DOE Stack Loss Data'!$C$4:$V$43,MATCH('Combustion Reports'!AK$8,'DOE Stack Loss Data'!$B$4:$B$43)+1,MATCH('Baseline Efficiency'!N12,'DOE Stack Loss Data'!$C$3:$V$3))-INDEX('DOE Stack Loss Data'!$C$4:$V$43,MATCH('Combustion Reports'!AK$8,'DOE Stack Loss Data'!$B$4:$B$43),MATCH('Baseline Efficiency'!N12,'DOE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Efficiency'!N12,'DOE Stack Loss Data'!$C$3:$V$3)))</f>
        <v>#N/A</v>
      </c>
      <c r="P36" s="236">
        <v>20</v>
      </c>
      <c r="Q36" s="545">
        <v>320</v>
      </c>
      <c r="R36" s="202">
        <f t="shared" si="9"/>
        <v>75</v>
      </c>
      <c r="S36" s="237" t="e">
        <f>1-(((INDEX('DOE Stack Loss Data'!$C$4:$V$43,MATCH('Combustion Reports'!$AB$14,'DOE Stack Loss Data'!$B$4:$B$43)+1,MATCH('Baseline Efficiency'!S12,'DOE Stack Loss Data'!$C$3:$V$3)+1)-INDEX('DOE Stack Loss Data'!$C$4:$V$43,MATCH('Combustion Reports'!$AB$14,'DOE Stack Loss Data'!$B$4:$B$43),MATCH('Baseline Efficiency'!S12,'DOE Stack Loss Data'!$C$3:$V$3)+1))/10*('Combustion Reports'!$AB$14-INDEX('DOE Stack Loss Data'!$B$4:$B$43,MATCH('Combustion Reports'!$AB$14,'DOE Stack Loss Data'!$B$4:$B$43),1))+INDEX('DOE Stack Loss Data'!$C$4:$V$43,MATCH('Combustion Reports'!$AB$14,'DOE Stack Loss Data'!$B$4:$B$43),MATCH('Baseline Efficiency'!S12,'DOE Stack Loss Data'!$C$3:$V$3)+1)-((INDEX('DOE Stack Loss Data'!$C$4:$V$43,MATCH('Combustion Reports'!$AB$14,'DOE Stack Loss Data'!$B$4:$B$43)+1,MATCH('Baseline Efficiency'!S12,'DOE Stack Loss Data'!$C$3:$V$3))-INDEX('DOE Stack Loss Data'!$C$4:$V$43,MATCH('Combustion Reports'!$AB$14,'DOE Stack Loss Data'!$B$4:$B$43),MATCH('Baseline Efficiency'!S12,'DOE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Efficiency'!S12,'DOE Stack Loss Data'!$C$3:$V$3))))/(INDEX('DOE Stack Loss Data'!$C$3:$V$3,1,MATCH('Baseline Efficiency'!S12,'DOE Stack Loss Data'!$C$3:$V$3)+1)-INDEX('DOE Stack Loss Data'!$C$3:$V$3,1,MATCH('Baseline Efficiency'!S12,'DOE Stack Loss Data'!$C$3:$V$3)))*('Baseline Efficiency'!S12-INDEX('DOE Stack Loss Data'!$C$3:$V$3,1,MATCH('Baseline Efficiency'!S12,'DOE Stack Loss Data'!$C$3:$V$3)))+(INDEX('DOE Stack Loss Data'!$C$4:$V$43,MATCH('Combustion Reports'!$AB$14,'DOE Stack Loss Data'!$B$4:$B$43)+1,MATCH('Baseline Efficiency'!S12,'DOE Stack Loss Data'!$C$3:$V$3))-INDEX('DOE Stack Loss Data'!$C$4:$V$43,MATCH('Combustion Reports'!$AB$14,'DOE Stack Loss Data'!$B$4:$B$43),MATCH('Baseline Efficiency'!S12,'DOE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Efficiency'!S12,'DOE Stack Loss Data'!$C$3:$V$3)))</f>
        <v>#N/A</v>
      </c>
      <c r="T36" s="237" t="e">
        <f>1-(((INDEX('DOE Stack Loss Data'!$C$4:$V$43,MATCH('Combustion Reports'!AC$14,'DOE Stack Loss Data'!$B$4:$B$43)+1,MATCH('Baseline Efficiency'!T12,'DOE Stack Loss Data'!$C$3:$V$3)+1)-INDEX('DOE Stack Loss Data'!$C$4:$V$43,MATCH('Combustion Reports'!AC$14,'DOE Stack Loss Data'!$B$4:$B$43),MATCH('Baseline Efficiency'!T12,'DOE Stack Loss Data'!$C$3:$V$3)+1))/10*('Combustion Reports'!AC$14-INDEX('DOE Stack Loss Data'!$B$4:$B$43,MATCH('Combustion Reports'!AC$14,'DOE Stack Loss Data'!$B$4:$B$43),1))+INDEX('DOE Stack Loss Data'!$C$4:$V$43,MATCH('Combustion Reports'!AC$14,'DOE Stack Loss Data'!$B$4:$B$43),MATCH('Baseline Efficiency'!T12,'DOE Stack Loss Data'!$C$3:$V$3)+1)-((INDEX('DOE Stack Loss Data'!$C$4:$V$43,MATCH('Combustion Reports'!AC$14,'DOE Stack Loss Data'!$B$4:$B$43)+1,MATCH('Baseline Efficiency'!T12,'DOE Stack Loss Data'!$C$3:$V$3))-INDEX('DOE Stack Loss Data'!$C$4:$V$43,MATCH('Combustion Reports'!AC$14,'DOE Stack Loss Data'!$B$4:$B$43),MATCH('Baseline Efficiency'!T12,'DOE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Efficiency'!T12,'DOE Stack Loss Data'!$C$3:$V$3))))/(INDEX('DOE Stack Loss Data'!$C$3:$V$3,1,MATCH('Baseline Efficiency'!T12,'DOE Stack Loss Data'!$C$3:$V$3)+1)-INDEX('DOE Stack Loss Data'!$C$3:$V$3,1,MATCH('Baseline Efficiency'!T12,'DOE Stack Loss Data'!$C$3:$V$3)))*('Baseline Efficiency'!T12-INDEX('DOE Stack Loss Data'!$C$3:$V$3,1,MATCH('Baseline Efficiency'!T12,'DOE Stack Loss Data'!$C$3:$V$3)))+(INDEX('DOE Stack Loss Data'!$C$4:$V$43,MATCH('Combustion Reports'!AC$14,'DOE Stack Loss Data'!$B$4:$B$43)+1,MATCH('Baseline Efficiency'!T12,'DOE Stack Loss Data'!$C$3:$V$3))-INDEX('DOE Stack Loss Data'!$C$4:$V$43,MATCH('Combustion Reports'!AC$14,'DOE Stack Loss Data'!$B$4:$B$43),MATCH('Baseline Efficiency'!T12,'DOE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Efficiency'!T12,'DOE Stack Loss Data'!$C$3:$V$3)))</f>
        <v>#N/A</v>
      </c>
      <c r="U36" s="207" t="e">
        <f>1-(((INDEX('DOE Stack Loss Data'!$C$4:$V$43,MATCH('Combustion Reports'!AD$14,'DOE Stack Loss Data'!$B$4:$B$43)+1,MATCH('Baseline Efficiency'!U12,'DOE Stack Loss Data'!$C$3:$V$3)+1)-INDEX('DOE Stack Loss Data'!$C$4:$V$43,MATCH('Combustion Reports'!AD$14,'DOE Stack Loss Data'!$B$4:$B$43),MATCH('Baseline Efficiency'!U12,'DOE Stack Loss Data'!$C$3:$V$3)+1))/10*('Combustion Reports'!AD$14-INDEX('DOE Stack Loss Data'!$B$4:$B$43,MATCH('Combustion Reports'!AD$14,'DOE Stack Loss Data'!$B$4:$B$43),1))+INDEX('DOE Stack Loss Data'!$C$4:$V$43,MATCH('Combustion Reports'!AD$14,'DOE Stack Loss Data'!$B$4:$B$43),MATCH('Baseline Efficiency'!U12,'DOE Stack Loss Data'!$C$3:$V$3)+1)-((INDEX('DOE Stack Loss Data'!$C$4:$V$43,MATCH('Combustion Reports'!AD$14,'DOE Stack Loss Data'!$B$4:$B$43)+1,MATCH('Baseline Efficiency'!U12,'DOE Stack Loss Data'!$C$3:$V$3))-INDEX('DOE Stack Loss Data'!$C$4:$V$43,MATCH('Combustion Reports'!AD$14,'DOE Stack Loss Data'!$B$4:$B$43),MATCH('Baseline Efficiency'!U12,'DOE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Efficiency'!U12,'DOE Stack Loss Data'!$C$3:$V$3))))/(INDEX('DOE Stack Loss Data'!$C$3:$V$3,1,MATCH('Baseline Efficiency'!U12,'DOE Stack Loss Data'!$C$3:$V$3)+1)-INDEX('DOE Stack Loss Data'!$C$3:$V$3,1,MATCH('Baseline Efficiency'!U12,'DOE Stack Loss Data'!$C$3:$V$3)))*('Baseline Efficiency'!U12-INDEX('DOE Stack Loss Data'!$C$3:$V$3,1,MATCH('Baseline Efficiency'!U12,'DOE Stack Loss Data'!$C$3:$V$3)))+(INDEX('DOE Stack Loss Data'!$C$4:$V$43,MATCH('Combustion Reports'!AD$14,'DOE Stack Loss Data'!$B$4:$B$43)+1,MATCH('Baseline Efficiency'!U12,'DOE Stack Loss Data'!$C$3:$V$3))-INDEX('DOE Stack Loss Data'!$C$4:$V$43,MATCH('Combustion Reports'!AD$14,'DOE Stack Loss Data'!$B$4:$B$43),MATCH('Baseline Efficiency'!U12,'DOE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Efficiency'!U12,'DOE Stack Loss Data'!$C$3:$V$3)))</f>
        <v>#N/A</v>
      </c>
      <c r="V36" s="237" t="e">
        <f>1-(((INDEX('DOE Stack Loss Data'!$C$4:$V$43,MATCH('Combustion Reports'!AE$14,'DOE Stack Loss Data'!$B$4:$B$43)+1,MATCH('Baseline Efficiency'!V12,'DOE Stack Loss Data'!$C$3:$V$3)+1)-INDEX('DOE Stack Loss Data'!$C$4:$V$43,MATCH('Combustion Reports'!AE$14,'DOE Stack Loss Data'!$B$4:$B$43),MATCH('Baseline Efficiency'!V12,'DOE Stack Loss Data'!$C$3:$V$3)+1))/10*('Combustion Reports'!AE$14-INDEX('DOE Stack Loss Data'!$B$4:$B$43,MATCH('Combustion Reports'!AE$14,'DOE Stack Loss Data'!$B$4:$B$43),1))+INDEX('DOE Stack Loss Data'!$C$4:$V$43,MATCH('Combustion Reports'!AE$14,'DOE Stack Loss Data'!$B$4:$B$43),MATCH('Baseline Efficiency'!V12,'DOE Stack Loss Data'!$C$3:$V$3)+1)-((INDEX('DOE Stack Loss Data'!$C$4:$V$43,MATCH('Combustion Reports'!AE$14,'DOE Stack Loss Data'!$B$4:$B$43)+1,MATCH('Baseline Efficiency'!V12,'DOE Stack Loss Data'!$C$3:$V$3))-INDEX('DOE Stack Loss Data'!$C$4:$V$43,MATCH('Combustion Reports'!AE$14,'DOE Stack Loss Data'!$B$4:$B$43),MATCH('Baseline Efficiency'!V12,'DOE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Efficiency'!V12,'DOE Stack Loss Data'!$C$3:$V$3))))/(INDEX('DOE Stack Loss Data'!$C$3:$V$3,1,MATCH('Baseline Efficiency'!V12,'DOE Stack Loss Data'!$C$3:$V$3)+1)-INDEX('DOE Stack Loss Data'!$C$3:$V$3,1,MATCH('Baseline Efficiency'!V12,'DOE Stack Loss Data'!$C$3:$V$3)))*('Baseline Efficiency'!V12-INDEX('DOE Stack Loss Data'!$C$3:$V$3,1,MATCH('Baseline Efficiency'!V12,'DOE Stack Loss Data'!$C$3:$V$3)))+(INDEX('DOE Stack Loss Data'!$C$4:$V$43,MATCH('Combustion Reports'!AE$14,'DOE Stack Loss Data'!$B$4:$B$43)+1,MATCH('Baseline Efficiency'!V12,'DOE Stack Loss Data'!$C$3:$V$3))-INDEX('DOE Stack Loss Data'!$C$4:$V$43,MATCH('Combustion Reports'!AE$14,'DOE Stack Loss Data'!$B$4:$B$43),MATCH('Baseline Efficiency'!V12,'DOE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Efficiency'!V12,'DOE Stack Loss Data'!$C$3:$V$3)))</f>
        <v>#N/A</v>
      </c>
      <c r="W36" s="201" t="e">
        <f>1-(((INDEX('DOE Stack Loss Data'!$C$4:$V$43,MATCH('Combustion Reports'!AF$14,'DOE Stack Loss Data'!$B$4:$B$43)+1,MATCH('Baseline Efficiency'!W12,'DOE Stack Loss Data'!$C$3:$V$3)+1)-INDEX('DOE Stack Loss Data'!$C$4:$V$43,MATCH('Combustion Reports'!AF$14,'DOE Stack Loss Data'!$B$4:$B$43),MATCH('Baseline Efficiency'!W12,'DOE Stack Loss Data'!$C$3:$V$3)+1))/10*('Combustion Reports'!AF$14-INDEX('DOE Stack Loss Data'!$B$4:$B$43,MATCH('Combustion Reports'!AF$14,'DOE Stack Loss Data'!$B$4:$B$43),1))+INDEX('DOE Stack Loss Data'!$C$4:$V$43,MATCH('Combustion Reports'!AF$14,'DOE Stack Loss Data'!$B$4:$B$43),MATCH('Baseline Efficiency'!W12,'DOE Stack Loss Data'!$C$3:$V$3)+1)-((INDEX('DOE Stack Loss Data'!$C$4:$V$43,MATCH('Combustion Reports'!AF$14,'DOE Stack Loss Data'!$B$4:$B$43)+1,MATCH('Baseline Efficiency'!W12,'DOE Stack Loss Data'!$C$3:$V$3))-INDEX('DOE Stack Loss Data'!$C$4:$V$43,MATCH('Combustion Reports'!AF$14,'DOE Stack Loss Data'!$B$4:$B$43),MATCH('Baseline Efficiency'!W12,'DOE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Efficiency'!W12,'DOE Stack Loss Data'!$C$3:$V$3))))/(INDEX('DOE Stack Loss Data'!$C$3:$V$3,1,MATCH('Baseline Efficiency'!W12,'DOE Stack Loss Data'!$C$3:$V$3)+1)-INDEX('DOE Stack Loss Data'!$C$3:$V$3,1,MATCH('Baseline Efficiency'!W12,'DOE Stack Loss Data'!$C$3:$V$3)))*('Baseline Efficiency'!W12-INDEX('DOE Stack Loss Data'!$C$3:$V$3,1,MATCH('Baseline Efficiency'!W12,'DOE Stack Loss Data'!$C$3:$V$3)))+(INDEX('DOE Stack Loss Data'!$C$4:$V$43,MATCH('Combustion Reports'!AF$14,'DOE Stack Loss Data'!$B$4:$B$43)+1,MATCH('Baseline Efficiency'!W12,'DOE Stack Loss Data'!$C$3:$V$3))-INDEX('DOE Stack Loss Data'!$C$4:$V$43,MATCH('Combustion Reports'!AF$14,'DOE Stack Loss Data'!$B$4:$B$43),MATCH('Baseline Efficiency'!W12,'DOE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Efficiency'!W12,'DOE Stack Loss Data'!$C$3:$V$3)))</f>
        <v>#N/A</v>
      </c>
      <c r="X36" s="237" t="e">
        <f>1-(((INDEX('DOE Stack Loss Data'!$C$4:$V$43,MATCH('Combustion Reports'!AG$14,'DOE Stack Loss Data'!$B$4:$B$43)+1,MATCH('Baseline Efficiency'!X12,'DOE Stack Loss Data'!$C$3:$V$3)+1)-INDEX('DOE Stack Loss Data'!$C$4:$V$43,MATCH('Combustion Reports'!AG$14,'DOE Stack Loss Data'!$B$4:$B$43),MATCH('Baseline Efficiency'!X12,'DOE Stack Loss Data'!$C$3:$V$3)+1))/10*('Combustion Reports'!AG$14-INDEX('DOE Stack Loss Data'!$B$4:$B$43,MATCH('Combustion Reports'!AG$14,'DOE Stack Loss Data'!$B$4:$B$43),1))+INDEX('DOE Stack Loss Data'!$C$4:$V$43,MATCH('Combustion Reports'!AG$14,'DOE Stack Loss Data'!$B$4:$B$43),MATCH('Baseline Efficiency'!X12,'DOE Stack Loss Data'!$C$3:$V$3)+1)-((INDEX('DOE Stack Loss Data'!$C$4:$V$43,MATCH('Combustion Reports'!AG$14,'DOE Stack Loss Data'!$B$4:$B$43)+1,MATCH('Baseline Efficiency'!X12,'DOE Stack Loss Data'!$C$3:$V$3))-INDEX('DOE Stack Loss Data'!$C$4:$V$43,MATCH('Combustion Reports'!AG$14,'DOE Stack Loss Data'!$B$4:$B$43),MATCH('Baseline Efficiency'!X12,'DOE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Efficiency'!X12,'DOE Stack Loss Data'!$C$3:$V$3))))/(INDEX('DOE Stack Loss Data'!$C$3:$V$3,1,MATCH('Baseline Efficiency'!X12,'DOE Stack Loss Data'!$C$3:$V$3)+1)-INDEX('DOE Stack Loss Data'!$C$3:$V$3,1,MATCH('Baseline Efficiency'!X12,'DOE Stack Loss Data'!$C$3:$V$3)))*('Baseline Efficiency'!X12-INDEX('DOE Stack Loss Data'!$C$3:$V$3,1,MATCH('Baseline Efficiency'!X12,'DOE Stack Loss Data'!$C$3:$V$3)))+(INDEX('DOE Stack Loss Data'!$C$4:$V$43,MATCH('Combustion Reports'!AG$14,'DOE Stack Loss Data'!$B$4:$B$43)+1,MATCH('Baseline Efficiency'!X12,'DOE Stack Loss Data'!$C$3:$V$3))-INDEX('DOE Stack Loss Data'!$C$4:$V$43,MATCH('Combustion Reports'!AG$14,'DOE Stack Loss Data'!$B$4:$B$43),MATCH('Baseline Efficiency'!X12,'DOE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Efficiency'!X12,'DOE Stack Loss Data'!$C$3:$V$3)))</f>
        <v>#N/A</v>
      </c>
      <c r="Y36" s="201" t="e">
        <f>1-(((INDEX('DOE Stack Loss Data'!$C$4:$V$43,MATCH('Combustion Reports'!AH$14,'DOE Stack Loss Data'!$B$4:$B$43)+1,MATCH('Baseline Efficiency'!Y12,'DOE Stack Loss Data'!$C$3:$V$3)+1)-INDEX('DOE Stack Loss Data'!$C$4:$V$43,MATCH('Combustion Reports'!AH$14,'DOE Stack Loss Data'!$B$4:$B$43),MATCH('Baseline Efficiency'!Y12,'DOE Stack Loss Data'!$C$3:$V$3)+1))/10*('Combustion Reports'!AH$14-INDEX('DOE Stack Loss Data'!$B$4:$B$43,MATCH('Combustion Reports'!AH$14,'DOE Stack Loss Data'!$B$4:$B$43),1))+INDEX('DOE Stack Loss Data'!$C$4:$V$43,MATCH('Combustion Reports'!AH$14,'DOE Stack Loss Data'!$B$4:$B$43),MATCH('Baseline Efficiency'!Y12,'DOE Stack Loss Data'!$C$3:$V$3)+1)-((INDEX('DOE Stack Loss Data'!$C$4:$V$43,MATCH('Combustion Reports'!AH$14,'DOE Stack Loss Data'!$B$4:$B$43)+1,MATCH('Baseline Efficiency'!Y12,'DOE Stack Loss Data'!$C$3:$V$3))-INDEX('DOE Stack Loss Data'!$C$4:$V$43,MATCH('Combustion Reports'!AH$14,'DOE Stack Loss Data'!$B$4:$B$43),MATCH('Baseline Efficiency'!Y12,'DOE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Efficiency'!Y12,'DOE Stack Loss Data'!$C$3:$V$3))))/(INDEX('DOE Stack Loss Data'!$C$3:$V$3,1,MATCH('Baseline Efficiency'!Y12,'DOE Stack Loss Data'!$C$3:$V$3)+1)-INDEX('DOE Stack Loss Data'!$C$3:$V$3,1,MATCH('Baseline Efficiency'!Y12,'DOE Stack Loss Data'!$C$3:$V$3)))*('Baseline Efficiency'!Y12-INDEX('DOE Stack Loss Data'!$C$3:$V$3,1,MATCH('Baseline Efficiency'!Y12,'DOE Stack Loss Data'!$C$3:$V$3)))+(INDEX('DOE Stack Loss Data'!$C$4:$V$43,MATCH('Combustion Reports'!AH$14,'DOE Stack Loss Data'!$B$4:$B$43)+1,MATCH('Baseline Efficiency'!Y12,'DOE Stack Loss Data'!$C$3:$V$3))-INDEX('DOE Stack Loss Data'!$C$4:$V$43,MATCH('Combustion Reports'!AH$14,'DOE Stack Loss Data'!$B$4:$B$43),MATCH('Baseline Efficiency'!Y12,'DOE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Efficiency'!Y12,'DOE Stack Loss Data'!$C$3:$V$3)))</f>
        <v>#N/A</v>
      </c>
      <c r="Z36" s="237" t="e">
        <f>1-(((INDEX('DOE Stack Loss Data'!$C$4:$V$43,MATCH('Combustion Reports'!AI$14,'DOE Stack Loss Data'!$B$4:$B$43)+1,MATCH('Baseline Efficiency'!Z12,'DOE Stack Loss Data'!$C$3:$V$3)+1)-INDEX('DOE Stack Loss Data'!$C$4:$V$43,MATCH('Combustion Reports'!AI$14,'DOE Stack Loss Data'!$B$4:$B$43),MATCH('Baseline Efficiency'!Z12,'DOE Stack Loss Data'!$C$3:$V$3)+1))/10*('Combustion Reports'!AI$14-INDEX('DOE Stack Loss Data'!$B$4:$B$43,MATCH('Combustion Reports'!AI$14,'DOE Stack Loss Data'!$B$4:$B$43),1))+INDEX('DOE Stack Loss Data'!$C$4:$V$43,MATCH('Combustion Reports'!AI$14,'DOE Stack Loss Data'!$B$4:$B$43),MATCH('Baseline Efficiency'!Z12,'DOE Stack Loss Data'!$C$3:$V$3)+1)-((INDEX('DOE Stack Loss Data'!$C$4:$V$43,MATCH('Combustion Reports'!AI$14,'DOE Stack Loss Data'!$B$4:$B$43)+1,MATCH('Baseline Efficiency'!Z12,'DOE Stack Loss Data'!$C$3:$V$3))-INDEX('DOE Stack Loss Data'!$C$4:$V$43,MATCH('Combustion Reports'!AI$14,'DOE Stack Loss Data'!$B$4:$B$43),MATCH('Baseline Efficiency'!Z12,'DOE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Efficiency'!Z12,'DOE Stack Loss Data'!$C$3:$V$3))))/(INDEX('DOE Stack Loss Data'!$C$3:$V$3,1,MATCH('Baseline Efficiency'!Z12,'DOE Stack Loss Data'!$C$3:$V$3)+1)-INDEX('DOE Stack Loss Data'!$C$3:$V$3,1,MATCH('Baseline Efficiency'!Z12,'DOE Stack Loss Data'!$C$3:$V$3)))*('Baseline Efficiency'!Z12-INDEX('DOE Stack Loss Data'!$C$3:$V$3,1,MATCH('Baseline Efficiency'!Z12,'DOE Stack Loss Data'!$C$3:$V$3)))+(INDEX('DOE Stack Loss Data'!$C$4:$V$43,MATCH('Combustion Reports'!AI$14,'DOE Stack Loss Data'!$B$4:$B$43)+1,MATCH('Baseline Efficiency'!Z12,'DOE Stack Loss Data'!$C$3:$V$3))-INDEX('DOE Stack Loss Data'!$C$4:$V$43,MATCH('Combustion Reports'!AI$14,'DOE Stack Loss Data'!$B$4:$B$43),MATCH('Baseline Efficiency'!Z12,'DOE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Efficiency'!Z12,'DOE Stack Loss Data'!$C$3:$V$3)))</f>
        <v>#N/A</v>
      </c>
      <c r="AA36" s="237" t="e">
        <f>1-(((INDEX('DOE Stack Loss Data'!$C$4:$V$43,MATCH('Combustion Reports'!AJ$14,'DOE Stack Loss Data'!$B$4:$B$43)+1,MATCH('Baseline Efficiency'!AA12,'DOE Stack Loss Data'!$C$3:$V$3)+1)-INDEX('DOE Stack Loss Data'!$C$4:$V$43,MATCH('Combustion Reports'!AJ$14,'DOE Stack Loss Data'!$B$4:$B$43),MATCH('Baseline Efficiency'!AA12,'DOE Stack Loss Data'!$C$3:$V$3)+1))/10*('Combustion Reports'!AJ$14-INDEX('DOE Stack Loss Data'!$B$4:$B$43,MATCH('Combustion Reports'!AJ$14,'DOE Stack Loss Data'!$B$4:$B$43),1))+INDEX('DOE Stack Loss Data'!$C$4:$V$43,MATCH('Combustion Reports'!AJ$14,'DOE Stack Loss Data'!$B$4:$B$43),MATCH('Baseline Efficiency'!AA12,'DOE Stack Loss Data'!$C$3:$V$3)+1)-((INDEX('DOE Stack Loss Data'!$C$4:$V$43,MATCH('Combustion Reports'!AJ$14,'DOE Stack Loss Data'!$B$4:$B$43)+1,MATCH('Baseline Efficiency'!AA12,'DOE Stack Loss Data'!$C$3:$V$3))-INDEX('DOE Stack Loss Data'!$C$4:$V$43,MATCH('Combustion Reports'!AJ$14,'DOE Stack Loss Data'!$B$4:$B$43),MATCH('Baseline Efficiency'!AA12,'DOE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Efficiency'!AA12,'DOE Stack Loss Data'!$C$3:$V$3))))/(INDEX('DOE Stack Loss Data'!$C$3:$V$3,1,MATCH('Baseline Efficiency'!AA12,'DOE Stack Loss Data'!$C$3:$V$3)+1)-INDEX('DOE Stack Loss Data'!$C$3:$V$3,1,MATCH('Baseline Efficiency'!AA12,'DOE Stack Loss Data'!$C$3:$V$3)))*('Baseline Efficiency'!AA12-INDEX('DOE Stack Loss Data'!$C$3:$V$3,1,MATCH('Baseline Efficiency'!AA12,'DOE Stack Loss Data'!$C$3:$V$3)))+(INDEX('DOE Stack Loss Data'!$C$4:$V$43,MATCH('Combustion Reports'!AJ$14,'DOE Stack Loss Data'!$B$4:$B$43)+1,MATCH('Baseline Efficiency'!AA12,'DOE Stack Loss Data'!$C$3:$V$3))-INDEX('DOE Stack Loss Data'!$C$4:$V$43,MATCH('Combustion Reports'!AJ$14,'DOE Stack Loss Data'!$B$4:$B$43),MATCH('Baseline Efficiency'!AA12,'DOE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Efficiency'!AA12,'DOE Stack Loss Data'!$C$3:$V$3)))</f>
        <v>#N/A</v>
      </c>
      <c r="AB36" s="209" t="e">
        <f>1-(((INDEX('DOE Stack Loss Data'!$C$4:$V$43,MATCH('Combustion Reports'!AK$14,'DOE Stack Loss Data'!$B$4:$B$43)+1,MATCH('Baseline Efficiency'!AB12,'DOE Stack Loss Data'!$C$3:$V$3)+1)-INDEX('DOE Stack Loss Data'!$C$4:$V$43,MATCH('Combustion Reports'!AK$14,'DOE Stack Loss Data'!$B$4:$B$43),MATCH('Baseline Efficiency'!AB12,'DOE Stack Loss Data'!$C$3:$V$3)+1))/10*('Combustion Reports'!AK$14-INDEX('DOE Stack Loss Data'!$B$4:$B$43,MATCH('Combustion Reports'!AK$14,'DOE Stack Loss Data'!$B$4:$B$43),1))+INDEX('DOE Stack Loss Data'!$C$4:$V$43,MATCH('Combustion Reports'!AK$14,'DOE Stack Loss Data'!$B$4:$B$43),MATCH('Baseline Efficiency'!AB12,'DOE Stack Loss Data'!$C$3:$V$3)+1)-((INDEX('DOE Stack Loss Data'!$C$4:$V$43,MATCH('Combustion Reports'!AK$14,'DOE Stack Loss Data'!$B$4:$B$43)+1,MATCH('Baseline Efficiency'!AB12,'DOE Stack Loss Data'!$C$3:$V$3))-INDEX('DOE Stack Loss Data'!$C$4:$V$43,MATCH('Combustion Reports'!AK$14,'DOE Stack Loss Data'!$B$4:$B$43),MATCH('Baseline Efficiency'!AB12,'DOE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Efficiency'!AB12,'DOE Stack Loss Data'!$C$3:$V$3))))/(INDEX('DOE Stack Loss Data'!$C$3:$V$3,1,MATCH('Baseline Efficiency'!AB12,'DOE Stack Loss Data'!$C$3:$V$3)+1)-INDEX('DOE Stack Loss Data'!$C$3:$V$3,1,MATCH('Baseline Efficiency'!AB12,'DOE Stack Loss Data'!$C$3:$V$3)))*('Baseline Efficiency'!AB12-INDEX('DOE Stack Loss Data'!$C$3:$V$3,1,MATCH('Baseline Efficiency'!AB12,'DOE Stack Loss Data'!$C$3:$V$3)))+(INDEX('DOE Stack Loss Data'!$C$4:$V$43,MATCH('Combustion Reports'!AK$14,'DOE Stack Loss Data'!$B$4:$B$43)+1,MATCH('Baseline Efficiency'!AB12,'DOE Stack Loss Data'!$C$3:$V$3))-INDEX('DOE Stack Loss Data'!$C$4:$V$43,MATCH('Combustion Reports'!AK$14,'DOE Stack Loss Data'!$B$4:$B$43),MATCH('Baseline Efficiency'!AB12,'DOE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Efficiency'!AB12,'DOE Stack Loss Data'!$C$3:$V$3)))</f>
        <v>#N/A</v>
      </c>
      <c r="AD36" s="236">
        <v>20</v>
      </c>
      <c r="AE36" s="545">
        <v>320</v>
      </c>
      <c r="AF36" s="202">
        <f t="shared" si="10"/>
        <v>75</v>
      </c>
      <c r="AG36" s="237" t="e">
        <f>1-(((INDEX('DOE Stack Loss Data'!$C$4:$V$43,MATCH('Combustion Reports'!AB$20,'DOE Stack Loss Data'!$B$4:$B$43)+1,MATCH('Baseline Efficiency'!AG12,'DOE Stack Loss Data'!$C$3:$V$3)+1)-INDEX('DOE Stack Loss Data'!$C$4:$V$43,MATCH('Combustion Reports'!AB$20,'DOE Stack Loss Data'!$B$4:$B$43),MATCH('Baseline Efficiency'!AG12,'DOE Stack Loss Data'!$C$3:$V$3)+1))/10*('Combustion Reports'!AB$20-INDEX('DOE Stack Loss Data'!$B$4:$B$43,MATCH('Combustion Reports'!AB$20,'DOE Stack Loss Data'!$B$4:$B$43),1))+INDEX('DOE Stack Loss Data'!$C$4:$V$43,MATCH('Combustion Reports'!AB$20,'DOE Stack Loss Data'!$B$4:$B$43),MATCH('Baseline Efficiency'!AG12,'DOE Stack Loss Data'!$C$3:$V$3)+1)-((INDEX('DOE Stack Loss Data'!$C$4:$V$43,MATCH('Combustion Reports'!AB$20,'DOE Stack Loss Data'!$B$4:$B$43)+1,MATCH('Baseline Efficiency'!AG12,'DOE Stack Loss Data'!$C$3:$V$3))-INDEX('DOE Stack Loss Data'!$C$4:$V$43,MATCH('Combustion Reports'!AB$20,'DOE Stack Loss Data'!$B$4:$B$43),MATCH('Baseline Efficiency'!AG12,'DOE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Efficiency'!AG12,'DOE Stack Loss Data'!$C$3:$V$3))))/(INDEX('DOE Stack Loss Data'!$C$3:$V$3,1,MATCH('Baseline Efficiency'!AG12,'DOE Stack Loss Data'!$C$3:$V$3)+1)-INDEX('DOE Stack Loss Data'!$C$3:$V$3,1,MATCH('Baseline Efficiency'!AG12,'DOE Stack Loss Data'!$C$3:$V$3)))*('Baseline Efficiency'!AG12-INDEX('DOE Stack Loss Data'!$C$3:$V$3,1,MATCH('Baseline Efficiency'!AG12,'DOE Stack Loss Data'!$C$3:$V$3)))+(INDEX('DOE Stack Loss Data'!$C$4:$V$43,MATCH('Combustion Reports'!AB$20,'DOE Stack Loss Data'!$B$4:$B$43)+1,MATCH('Baseline Efficiency'!AG12,'DOE Stack Loss Data'!$C$3:$V$3))-INDEX('DOE Stack Loss Data'!$C$4:$V$43,MATCH('Combustion Reports'!AB$20,'DOE Stack Loss Data'!$B$4:$B$43),MATCH('Baseline Efficiency'!AG12,'DOE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Efficiency'!AG12,'DOE Stack Loss Data'!$C$3:$V$3)))</f>
        <v>#N/A</v>
      </c>
      <c r="AH36" s="237" t="e">
        <f>1-(((INDEX('DOE Stack Loss Data'!$C$4:$V$43,MATCH('Combustion Reports'!AC$20,'DOE Stack Loss Data'!$B$4:$B$43)+1,MATCH('Baseline Efficiency'!AH12,'DOE Stack Loss Data'!$C$3:$V$3)+1)-INDEX('DOE Stack Loss Data'!$C$4:$V$43,MATCH('Combustion Reports'!AC$20,'DOE Stack Loss Data'!$B$4:$B$43),MATCH('Baseline Efficiency'!AH12,'DOE Stack Loss Data'!$C$3:$V$3)+1))/10*('Combustion Reports'!AC$20-INDEX('DOE Stack Loss Data'!$B$4:$B$43,MATCH('Combustion Reports'!AC$20,'DOE Stack Loss Data'!$B$4:$B$43),1))+INDEX('DOE Stack Loss Data'!$C$4:$V$43,MATCH('Combustion Reports'!AC$20,'DOE Stack Loss Data'!$B$4:$B$43),MATCH('Baseline Efficiency'!AH12,'DOE Stack Loss Data'!$C$3:$V$3)+1)-((INDEX('DOE Stack Loss Data'!$C$4:$V$43,MATCH('Combustion Reports'!AC$20,'DOE Stack Loss Data'!$B$4:$B$43)+1,MATCH('Baseline Efficiency'!AH12,'DOE Stack Loss Data'!$C$3:$V$3))-INDEX('DOE Stack Loss Data'!$C$4:$V$43,MATCH('Combustion Reports'!AC$20,'DOE Stack Loss Data'!$B$4:$B$43),MATCH('Baseline Efficiency'!AH12,'DOE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Efficiency'!AH12,'DOE Stack Loss Data'!$C$3:$V$3))))/(INDEX('DOE Stack Loss Data'!$C$3:$V$3,1,MATCH('Baseline Efficiency'!AH12,'DOE Stack Loss Data'!$C$3:$V$3)+1)-INDEX('DOE Stack Loss Data'!$C$3:$V$3,1,MATCH('Baseline Efficiency'!AH12,'DOE Stack Loss Data'!$C$3:$V$3)))*('Baseline Efficiency'!AH12-INDEX('DOE Stack Loss Data'!$C$3:$V$3,1,MATCH('Baseline Efficiency'!AH12,'DOE Stack Loss Data'!$C$3:$V$3)))+(INDEX('DOE Stack Loss Data'!$C$4:$V$43,MATCH('Combustion Reports'!AC$20,'DOE Stack Loss Data'!$B$4:$B$43)+1,MATCH('Baseline Efficiency'!AH12,'DOE Stack Loss Data'!$C$3:$V$3))-INDEX('DOE Stack Loss Data'!$C$4:$V$43,MATCH('Combustion Reports'!AC$20,'DOE Stack Loss Data'!$B$4:$B$43),MATCH('Baseline Efficiency'!AH12,'DOE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Efficiency'!AH12,'DOE Stack Loss Data'!$C$3:$V$3)))</f>
        <v>#N/A</v>
      </c>
      <c r="AI36" s="207" t="e">
        <f>1-(((INDEX('DOE Stack Loss Data'!$C$4:$V$43,MATCH('Combustion Reports'!AD$20,'DOE Stack Loss Data'!$B$4:$B$43)+1,MATCH('Baseline Efficiency'!AI12,'DOE Stack Loss Data'!$C$3:$V$3)+1)-INDEX('DOE Stack Loss Data'!$C$4:$V$43,MATCH('Combustion Reports'!AD$20,'DOE Stack Loss Data'!$B$4:$B$43),MATCH('Baseline Efficiency'!AI12,'DOE Stack Loss Data'!$C$3:$V$3)+1))/10*('Combustion Reports'!AD$20-INDEX('DOE Stack Loss Data'!$B$4:$B$43,MATCH('Combustion Reports'!AD$20,'DOE Stack Loss Data'!$B$4:$B$43),1))+INDEX('DOE Stack Loss Data'!$C$4:$V$43,MATCH('Combustion Reports'!AD$20,'DOE Stack Loss Data'!$B$4:$B$43),MATCH('Baseline Efficiency'!AI12,'DOE Stack Loss Data'!$C$3:$V$3)+1)-((INDEX('DOE Stack Loss Data'!$C$4:$V$43,MATCH('Combustion Reports'!AD$20,'DOE Stack Loss Data'!$B$4:$B$43)+1,MATCH('Baseline Efficiency'!AI12,'DOE Stack Loss Data'!$C$3:$V$3))-INDEX('DOE Stack Loss Data'!$C$4:$V$43,MATCH('Combustion Reports'!AD$20,'DOE Stack Loss Data'!$B$4:$B$43),MATCH('Baseline Efficiency'!AI12,'DOE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Efficiency'!AI12,'DOE Stack Loss Data'!$C$3:$V$3))))/(INDEX('DOE Stack Loss Data'!$C$3:$V$3,1,MATCH('Baseline Efficiency'!AI12,'DOE Stack Loss Data'!$C$3:$V$3)+1)-INDEX('DOE Stack Loss Data'!$C$3:$V$3,1,MATCH('Baseline Efficiency'!AI12,'DOE Stack Loss Data'!$C$3:$V$3)))*('Baseline Efficiency'!AI12-INDEX('DOE Stack Loss Data'!$C$3:$V$3,1,MATCH('Baseline Efficiency'!AI12,'DOE Stack Loss Data'!$C$3:$V$3)))+(INDEX('DOE Stack Loss Data'!$C$4:$V$43,MATCH('Combustion Reports'!AD$20,'DOE Stack Loss Data'!$B$4:$B$43)+1,MATCH('Baseline Efficiency'!AI12,'DOE Stack Loss Data'!$C$3:$V$3))-INDEX('DOE Stack Loss Data'!$C$4:$V$43,MATCH('Combustion Reports'!AD$20,'DOE Stack Loss Data'!$B$4:$B$43),MATCH('Baseline Efficiency'!AI12,'DOE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Efficiency'!AI12,'DOE Stack Loss Data'!$C$3:$V$3)))</f>
        <v>#N/A</v>
      </c>
      <c r="AJ36" s="237" t="e">
        <f>1-(((INDEX('DOE Stack Loss Data'!$C$4:$V$43,MATCH('Combustion Reports'!AE$20,'DOE Stack Loss Data'!$B$4:$B$43)+1,MATCH('Baseline Efficiency'!AJ12,'DOE Stack Loss Data'!$C$3:$V$3)+1)-INDEX('DOE Stack Loss Data'!$C$4:$V$43,MATCH('Combustion Reports'!AE$20,'DOE Stack Loss Data'!$B$4:$B$43),MATCH('Baseline Efficiency'!AJ12,'DOE Stack Loss Data'!$C$3:$V$3)+1))/10*('Combustion Reports'!AE$20-INDEX('DOE Stack Loss Data'!$B$4:$B$43,MATCH('Combustion Reports'!AE$20,'DOE Stack Loss Data'!$B$4:$B$43),1))+INDEX('DOE Stack Loss Data'!$C$4:$V$43,MATCH('Combustion Reports'!AE$20,'DOE Stack Loss Data'!$B$4:$B$43),MATCH('Baseline Efficiency'!AJ12,'DOE Stack Loss Data'!$C$3:$V$3)+1)-((INDEX('DOE Stack Loss Data'!$C$4:$V$43,MATCH('Combustion Reports'!AE$20,'DOE Stack Loss Data'!$B$4:$B$43)+1,MATCH('Baseline Efficiency'!AJ12,'DOE Stack Loss Data'!$C$3:$V$3))-INDEX('DOE Stack Loss Data'!$C$4:$V$43,MATCH('Combustion Reports'!AE$20,'DOE Stack Loss Data'!$B$4:$B$43),MATCH('Baseline Efficiency'!AJ12,'DOE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Efficiency'!AJ12,'DOE Stack Loss Data'!$C$3:$V$3))))/(INDEX('DOE Stack Loss Data'!$C$3:$V$3,1,MATCH('Baseline Efficiency'!AJ12,'DOE Stack Loss Data'!$C$3:$V$3)+1)-INDEX('DOE Stack Loss Data'!$C$3:$V$3,1,MATCH('Baseline Efficiency'!AJ12,'DOE Stack Loss Data'!$C$3:$V$3)))*('Baseline Efficiency'!AJ12-INDEX('DOE Stack Loss Data'!$C$3:$V$3,1,MATCH('Baseline Efficiency'!AJ12,'DOE Stack Loss Data'!$C$3:$V$3)))+(INDEX('DOE Stack Loss Data'!$C$4:$V$43,MATCH('Combustion Reports'!AE$20,'DOE Stack Loss Data'!$B$4:$B$43)+1,MATCH('Baseline Efficiency'!AJ12,'DOE Stack Loss Data'!$C$3:$V$3))-INDEX('DOE Stack Loss Data'!$C$4:$V$43,MATCH('Combustion Reports'!AE$20,'DOE Stack Loss Data'!$B$4:$B$43),MATCH('Baseline Efficiency'!AJ12,'DOE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Efficiency'!AJ12,'DOE Stack Loss Data'!$C$3:$V$3)))</f>
        <v>#N/A</v>
      </c>
      <c r="AK36" s="201" t="e">
        <f>1-(((INDEX('DOE Stack Loss Data'!$C$4:$V$43,MATCH('Combustion Reports'!AF$20,'DOE Stack Loss Data'!$B$4:$B$43)+1,MATCH('Baseline Efficiency'!AK12,'DOE Stack Loss Data'!$C$3:$V$3)+1)-INDEX('DOE Stack Loss Data'!$C$4:$V$43,MATCH('Combustion Reports'!AF$20,'DOE Stack Loss Data'!$B$4:$B$43),MATCH('Baseline Efficiency'!AK12,'DOE Stack Loss Data'!$C$3:$V$3)+1))/10*('Combustion Reports'!AF$20-INDEX('DOE Stack Loss Data'!$B$4:$B$43,MATCH('Combustion Reports'!AF$20,'DOE Stack Loss Data'!$B$4:$B$43),1))+INDEX('DOE Stack Loss Data'!$C$4:$V$43,MATCH('Combustion Reports'!AF$20,'DOE Stack Loss Data'!$B$4:$B$43),MATCH('Baseline Efficiency'!AK12,'DOE Stack Loss Data'!$C$3:$V$3)+1)-((INDEX('DOE Stack Loss Data'!$C$4:$V$43,MATCH('Combustion Reports'!AF$20,'DOE Stack Loss Data'!$B$4:$B$43)+1,MATCH('Baseline Efficiency'!AK12,'DOE Stack Loss Data'!$C$3:$V$3))-INDEX('DOE Stack Loss Data'!$C$4:$V$43,MATCH('Combustion Reports'!AF$20,'DOE Stack Loss Data'!$B$4:$B$43),MATCH('Baseline Efficiency'!AK12,'DOE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Efficiency'!AK12,'DOE Stack Loss Data'!$C$3:$V$3))))/(INDEX('DOE Stack Loss Data'!$C$3:$V$3,1,MATCH('Baseline Efficiency'!AK12,'DOE Stack Loss Data'!$C$3:$V$3)+1)-INDEX('DOE Stack Loss Data'!$C$3:$V$3,1,MATCH('Baseline Efficiency'!AK12,'DOE Stack Loss Data'!$C$3:$V$3)))*('Baseline Efficiency'!AK12-INDEX('DOE Stack Loss Data'!$C$3:$V$3,1,MATCH('Baseline Efficiency'!AK12,'DOE Stack Loss Data'!$C$3:$V$3)))+(INDEX('DOE Stack Loss Data'!$C$4:$V$43,MATCH('Combustion Reports'!AF$20,'DOE Stack Loss Data'!$B$4:$B$43)+1,MATCH('Baseline Efficiency'!AK12,'DOE Stack Loss Data'!$C$3:$V$3))-INDEX('DOE Stack Loss Data'!$C$4:$V$43,MATCH('Combustion Reports'!AF$20,'DOE Stack Loss Data'!$B$4:$B$43),MATCH('Baseline Efficiency'!AK12,'DOE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Efficiency'!AK12,'DOE Stack Loss Data'!$C$3:$V$3)))</f>
        <v>#N/A</v>
      </c>
      <c r="AL36" s="237" t="e">
        <f>1-(((INDEX('DOE Stack Loss Data'!$C$4:$V$43,MATCH('Combustion Reports'!AG$20,'DOE Stack Loss Data'!$B$4:$B$43)+1,MATCH('Baseline Efficiency'!AL12,'DOE Stack Loss Data'!$C$3:$V$3)+1)-INDEX('DOE Stack Loss Data'!$C$4:$V$43,MATCH('Combustion Reports'!AG$20,'DOE Stack Loss Data'!$B$4:$B$43),MATCH('Baseline Efficiency'!AL12,'DOE Stack Loss Data'!$C$3:$V$3)+1))/10*('Combustion Reports'!AG$20-INDEX('DOE Stack Loss Data'!$B$4:$B$43,MATCH('Combustion Reports'!AG$20,'DOE Stack Loss Data'!$B$4:$B$43),1))+INDEX('DOE Stack Loss Data'!$C$4:$V$43,MATCH('Combustion Reports'!AG$20,'DOE Stack Loss Data'!$B$4:$B$43),MATCH('Baseline Efficiency'!AL12,'DOE Stack Loss Data'!$C$3:$V$3)+1)-((INDEX('DOE Stack Loss Data'!$C$4:$V$43,MATCH('Combustion Reports'!AG$20,'DOE Stack Loss Data'!$B$4:$B$43)+1,MATCH('Baseline Efficiency'!AL12,'DOE Stack Loss Data'!$C$3:$V$3))-INDEX('DOE Stack Loss Data'!$C$4:$V$43,MATCH('Combustion Reports'!AG$20,'DOE Stack Loss Data'!$B$4:$B$43),MATCH('Baseline Efficiency'!AL12,'DOE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Efficiency'!AL12,'DOE Stack Loss Data'!$C$3:$V$3))))/(INDEX('DOE Stack Loss Data'!$C$3:$V$3,1,MATCH('Baseline Efficiency'!AL12,'DOE Stack Loss Data'!$C$3:$V$3)+1)-INDEX('DOE Stack Loss Data'!$C$3:$V$3,1,MATCH('Baseline Efficiency'!AL12,'DOE Stack Loss Data'!$C$3:$V$3)))*('Baseline Efficiency'!AL12-INDEX('DOE Stack Loss Data'!$C$3:$V$3,1,MATCH('Baseline Efficiency'!AL12,'DOE Stack Loss Data'!$C$3:$V$3)))+(INDEX('DOE Stack Loss Data'!$C$4:$V$43,MATCH('Combustion Reports'!AG$20,'DOE Stack Loss Data'!$B$4:$B$43)+1,MATCH('Baseline Efficiency'!AL12,'DOE Stack Loss Data'!$C$3:$V$3))-INDEX('DOE Stack Loss Data'!$C$4:$V$43,MATCH('Combustion Reports'!AG$20,'DOE Stack Loss Data'!$B$4:$B$43),MATCH('Baseline Efficiency'!AL12,'DOE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Efficiency'!AL12,'DOE Stack Loss Data'!$C$3:$V$3)))</f>
        <v>#N/A</v>
      </c>
      <c r="AM36" s="201" t="e">
        <f>1-(((INDEX('DOE Stack Loss Data'!$C$4:$V$43,MATCH('Combustion Reports'!AH$20,'DOE Stack Loss Data'!$B$4:$B$43)+1,MATCH('Baseline Efficiency'!AM12,'DOE Stack Loss Data'!$C$3:$V$3)+1)-INDEX('DOE Stack Loss Data'!$C$4:$V$43,MATCH('Combustion Reports'!AH$20,'DOE Stack Loss Data'!$B$4:$B$43),MATCH('Baseline Efficiency'!AM12,'DOE Stack Loss Data'!$C$3:$V$3)+1))/10*('Combustion Reports'!AH$20-INDEX('DOE Stack Loss Data'!$B$4:$B$43,MATCH('Combustion Reports'!AH$20,'DOE Stack Loss Data'!$B$4:$B$43),1))+INDEX('DOE Stack Loss Data'!$C$4:$V$43,MATCH('Combustion Reports'!AH$20,'DOE Stack Loss Data'!$B$4:$B$43),MATCH('Baseline Efficiency'!AM12,'DOE Stack Loss Data'!$C$3:$V$3)+1)-((INDEX('DOE Stack Loss Data'!$C$4:$V$43,MATCH('Combustion Reports'!AH$20,'DOE Stack Loss Data'!$B$4:$B$43)+1,MATCH('Baseline Efficiency'!AM12,'DOE Stack Loss Data'!$C$3:$V$3))-INDEX('DOE Stack Loss Data'!$C$4:$V$43,MATCH('Combustion Reports'!AH$20,'DOE Stack Loss Data'!$B$4:$B$43),MATCH('Baseline Efficiency'!AM12,'DOE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Efficiency'!AM12,'DOE Stack Loss Data'!$C$3:$V$3))))/(INDEX('DOE Stack Loss Data'!$C$3:$V$3,1,MATCH('Baseline Efficiency'!AM12,'DOE Stack Loss Data'!$C$3:$V$3)+1)-INDEX('DOE Stack Loss Data'!$C$3:$V$3,1,MATCH('Baseline Efficiency'!AM12,'DOE Stack Loss Data'!$C$3:$V$3)))*('Baseline Efficiency'!AM12-INDEX('DOE Stack Loss Data'!$C$3:$V$3,1,MATCH('Baseline Efficiency'!AM12,'DOE Stack Loss Data'!$C$3:$V$3)))+(INDEX('DOE Stack Loss Data'!$C$4:$V$43,MATCH('Combustion Reports'!AH$20,'DOE Stack Loss Data'!$B$4:$B$43)+1,MATCH('Baseline Efficiency'!AM12,'DOE Stack Loss Data'!$C$3:$V$3))-INDEX('DOE Stack Loss Data'!$C$4:$V$43,MATCH('Combustion Reports'!AH$20,'DOE Stack Loss Data'!$B$4:$B$43),MATCH('Baseline Efficiency'!AM12,'DOE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Efficiency'!AM12,'DOE Stack Loss Data'!$C$3:$V$3)))</f>
        <v>#N/A</v>
      </c>
      <c r="AN36" s="237" t="e">
        <f>1-(((INDEX('DOE Stack Loss Data'!$C$4:$V$43,MATCH('Combustion Reports'!AI$20,'DOE Stack Loss Data'!$B$4:$B$43)+1,MATCH('Baseline Efficiency'!AN12,'DOE Stack Loss Data'!$C$3:$V$3)+1)-INDEX('DOE Stack Loss Data'!$C$4:$V$43,MATCH('Combustion Reports'!AI$20,'DOE Stack Loss Data'!$B$4:$B$43),MATCH('Baseline Efficiency'!AN12,'DOE Stack Loss Data'!$C$3:$V$3)+1))/10*('Combustion Reports'!AI$20-INDEX('DOE Stack Loss Data'!$B$4:$B$43,MATCH('Combustion Reports'!AI$20,'DOE Stack Loss Data'!$B$4:$B$43),1))+INDEX('DOE Stack Loss Data'!$C$4:$V$43,MATCH('Combustion Reports'!AI$20,'DOE Stack Loss Data'!$B$4:$B$43),MATCH('Baseline Efficiency'!AN12,'DOE Stack Loss Data'!$C$3:$V$3)+1)-((INDEX('DOE Stack Loss Data'!$C$4:$V$43,MATCH('Combustion Reports'!AI$20,'DOE Stack Loss Data'!$B$4:$B$43)+1,MATCH('Baseline Efficiency'!AN12,'DOE Stack Loss Data'!$C$3:$V$3))-INDEX('DOE Stack Loss Data'!$C$4:$V$43,MATCH('Combustion Reports'!AI$20,'DOE Stack Loss Data'!$B$4:$B$43),MATCH('Baseline Efficiency'!AN12,'DOE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Efficiency'!AN12,'DOE Stack Loss Data'!$C$3:$V$3))))/(INDEX('DOE Stack Loss Data'!$C$3:$V$3,1,MATCH('Baseline Efficiency'!AN12,'DOE Stack Loss Data'!$C$3:$V$3)+1)-INDEX('DOE Stack Loss Data'!$C$3:$V$3,1,MATCH('Baseline Efficiency'!AN12,'DOE Stack Loss Data'!$C$3:$V$3)))*('Baseline Efficiency'!AN12-INDEX('DOE Stack Loss Data'!$C$3:$V$3,1,MATCH('Baseline Efficiency'!AN12,'DOE Stack Loss Data'!$C$3:$V$3)))+(INDEX('DOE Stack Loss Data'!$C$4:$V$43,MATCH('Combustion Reports'!AI$20,'DOE Stack Loss Data'!$B$4:$B$43)+1,MATCH('Baseline Efficiency'!AN12,'DOE Stack Loss Data'!$C$3:$V$3))-INDEX('DOE Stack Loss Data'!$C$4:$V$43,MATCH('Combustion Reports'!AI$20,'DOE Stack Loss Data'!$B$4:$B$43),MATCH('Baseline Efficiency'!AN12,'DOE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Efficiency'!AN12,'DOE Stack Loss Data'!$C$3:$V$3)))</f>
        <v>#N/A</v>
      </c>
      <c r="AO36" s="237" t="e">
        <f>1-(((INDEX('DOE Stack Loss Data'!$C$4:$V$43,MATCH('Combustion Reports'!AJ$20,'DOE Stack Loss Data'!$B$4:$B$43)+1,MATCH('Baseline Efficiency'!AO12,'DOE Stack Loss Data'!$C$3:$V$3)+1)-INDEX('DOE Stack Loss Data'!$C$4:$V$43,MATCH('Combustion Reports'!AJ$20,'DOE Stack Loss Data'!$B$4:$B$43),MATCH('Baseline Efficiency'!AO12,'DOE Stack Loss Data'!$C$3:$V$3)+1))/10*('Combustion Reports'!AJ$20-INDEX('DOE Stack Loss Data'!$B$4:$B$43,MATCH('Combustion Reports'!AJ$20,'DOE Stack Loss Data'!$B$4:$B$43),1))+INDEX('DOE Stack Loss Data'!$C$4:$V$43,MATCH('Combustion Reports'!AJ$20,'DOE Stack Loss Data'!$B$4:$B$43),MATCH('Baseline Efficiency'!AO12,'DOE Stack Loss Data'!$C$3:$V$3)+1)-((INDEX('DOE Stack Loss Data'!$C$4:$V$43,MATCH('Combustion Reports'!AJ$20,'DOE Stack Loss Data'!$B$4:$B$43)+1,MATCH('Baseline Efficiency'!AO12,'DOE Stack Loss Data'!$C$3:$V$3))-INDEX('DOE Stack Loss Data'!$C$4:$V$43,MATCH('Combustion Reports'!AJ$20,'DOE Stack Loss Data'!$B$4:$B$43),MATCH('Baseline Efficiency'!AO12,'DOE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Efficiency'!AO12,'DOE Stack Loss Data'!$C$3:$V$3))))/(INDEX('DOE Stack Loss Data'!$C$3:$V$3,1,MATCH('Baseline Efficiency'!AO12,'DOE Stack Loss Data'!$C$3:$V$3)+1)-INDEX('DOE Stack Loss Data'!$C$3:$V$3,1,MATCH('Baseline Efficiency'!AO12,'DOE Stack Loss Data'!$C$3:$V$3)))*('Baseline Efficiency'!AO12-INDEX('DOE Stack Loss Data'!$C$3:$V$3,1,MATCH('Baseline Efficiency'!AO12,'DOE Stack Loss Data'!$C$3:$V$3)))+(INDEX('DOE Stack Loss Data'!$C$4:$V$43,MATCH('Combustion Reports'!AJ$20,'DOE Stack Loss Data'!$B$4:$B$43)+1,MATCH('Baseline Efficiency'!AO12,'DOE Stack Loss Data'!$C$3:$V$3))-INDEX('DOE Stack Loss Data'!$C$4:$V$43,MATCH('Combustion Reports'!AJ$20,'DOE Stack Loss Data'!$B$4:$B$43),MATCH('Baseline Efficiency'!AO12,'DOE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Efficiency'!AO12,'DOE Stack Loss Data'!$C$3:$V$3)))</f>
        <v>#N/A</v>
      </c>
      <c r="AP36" s="209" t="e">
        <f>1-(((INDEX('DOE Stack Loss Data'!$C$4:$V$43,MATCH('Combustion Reports'!AK$20,'DOE Stack Loss Data'!$B$4:$B$43)+1,MATCH('Baseline Efficiency'!AP12,'DOE Stack Loss Data'!$C$3:$V$3)+1)-INDEX('DOE Stack Loss Data'!$C$4:$V$43,MATCH('Combustion Reports'!AK$20,'DOE Stack Loss Data'!$B$4:$B$43),MATCH('Baseline Efficiency'!AP12,'DOE Stack Loss Data'!$C$3:$V$3)+1))/10*('Combustion Reports'!AK$20-INDEX('DOE Stack Loss Data'!$B$4:$B$43,MATCH('Combustion Reports'!AK$20,'DOE Stack Loss Data'!$B$4:$B$43),1))+INDEX('DOE Stack Loss Data'!$C$4:$V$43,MATCH('Combustion Reports'!AK$20,'DOE Stack Loss Data'!$B$4:$B$43),MATCH('Baseline Efficiency'!AP12,'DOE Stack Loss Data'!$C$3:$V$3)+1)-((INDEX('DOE Stack Loss Data'!$C$4:$V$43,MATCH('Combustion Reports'!AK$20,'DOE Stack Loss Data'!$B$4:$B$43)+1,MATCH('Baseline Efficiency'!AP12,'DOE Stack Loss Data'!$C$3:$V$3))-INDEX('DOE Stack Loss Data'!$C$4:$V$43,MATCH('Combustion Reports'!AK$20,'DOE Stack Loss Data'!$B$4:$B$43),MATCH('Baseline Efficiency'!AP12,'DOE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Efficiency'!AP12,'DOE Stack Loss Data'!$C$3:$V$3))))/(INDEX('DOE Stack Loss Data'!$C$3:$V$3,1,MATCH('Baseline Efficiency'!AP12,'DOE Stack Loss Data'!$C$3:$V$3)+1)-INDEX('DOE Stack Loss Data'!$C$3:$V$3,1,MATCH('Baseline Efficiency'!AP12,'DOE Stack Loss Data'!$C$3:$V$3)))*('Baseline Efficiency'!AP12-INDEX('DOE Stack Loss Data'!$C$3:$V$3,1,MATCH('Baseline Efficiency'!AP12,'DOE Stack Loss Data'!$C$3:$V$3)))+(INDEX('DOE Stack Loss Data'!$C$4:$V$43,MATCH('Combustion Reports'!AK$20,'DOE Stack Loss Data'!$B$4:$B$43)+1,MATCH('Baseline Efficiency'!AP12,'DOE Stack Loss Data'!$C$3:$V$3))-INDEX('DOE Stack Loss Data'!$C$4:$V$43,MATCH('Combustion Reports'!AK$20,'DOE Stack Loss Data'!$B$4:$B$43),MATCH('Baseline Efficiency'!AP12,'DOE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Efficiency'!AP12,'DOE Stack Loss Data'!$C$3:$V$3)))</f>
        <v>#N/A</v>
      </c>
      <c r="AR36" s="236">
        <v>20</v>
      </c>
      <c r="AS36" s="545">
        <v>320</v>
      </c>
      <c r="AT36" s="202">
        <f t="shared" si="11"/>
        <v>50</v>
      </c>
      <c r="AU36" s="237" t="e">
        <f>1-(((INDEX('DOE Stack Loss Data'!$C$4:$V$43,MATCH('Combustion Reports'!AB$26,'DOE Stack Loss Data'!$B$4:$B$43)+1,MATCH('Baseline Efficiency'!AU12,'DOE Stack Loss Data'!$C$3:$V$3)+1)-INDEX('DOE Stack Loss Data'!$C$4:$V$43,MATCH('Combustion Reports'!AB$26,'DOE Stack Loss Data'!$B$4:$B$43),MATCH('Baseline Efficiency'!AU12,'DOE Stack Loss Data'!$C$3:$V$3)+1))/10*('Combustion Reports'!AB$26-INDEX('DOE Stack Loss Data'!$B$4:$B$43,MATCH('Combustion Reports'!AB$26,'DOE Stack Loss Data'!$B$4:$B$43),1))+INDEX('DOE Stack Loss Data'!$C$4:$V$43,MATCH('Combustion Reports'!AB$26,'DOE Stack Loss Data'!$B$4:$B$43),MATCH('Baseline Efficiency'!AU12,'DOE Stack Loss Data'!$C$3:$V$3)+1)-((INDEX('DOE Stack Loss Data'!$C$4:$V$43,MATCH('Combustion Reports'!AB$26,'DOE Stack Loss Data'!$B$4:$B$43)+1,MATCH('Baseline Efficiency'!AU12,'DOE Stack Loss Data'!$C$3:$V$3))-INDEX('DOE Stack Loss Data'!$C$4:$V$43,MATCH('Combustion Reports'!AB$26,'DOE Stack Loss Data'!$B$4:$B$43),MATCH('Baseline Efficiency'!AU12,'DOE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Efficiency'!AU12,'DOE Stack Loss Data'!$C$3:$V$3))))/(INDEX('DOE Stack Loss Data'!$C$3:$V$3,1,MATCH('Baseline Efficiency'!AU12,'DOE Stack Loss Data'!$C$3:$V$3)+1)-INDEX('DOE Stack Loss Data'!$C$3:$V$3,1,MATCH('Baseline Efficiency'!AU12,'DOE Stack Loss Data'!$C$3:$V$3)))*('Baseline Efficiency'!AU12-INDEX('DOE Stack Loss Data'!$C$3:$V$3,1,MATCH('Baseline Efficiency'!AU12,'DOE Stack Loss Data'!$C$3:$V$3)))+(INDEX('DOE Stack Loss Data'!$C$4:$V$43,MATCH('Combustion Reports'!AB$26,'DOE Stack Loss Data'!$B$4:$B$43)+1,MATCH('Baseline Efficiency'!AU12,'DOE Stack Loss Data'!$C$3:$V$3))-INDEX('DOE Stack Loss Data'!$C$4:$V$43,MATCH('Combustion Reports'!AB$26,'DOE Stack Loss Data'!$B$4:$B$43),MATCH('Baseline Efficiency'!AU12,'DOE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Efficiency'!AU12,'DOE Stack Loss Data'!$C$3:$V$3)))</f>
        <v>#N/A</v>
      </c>
      <c r="AV36" s="237" t="e">
        <f>1-(((INDEX('DOE Stack Loss Data'!$C$4:$V$43,MATCH('Combustion Reports'!AC$26,'DOE Stack Loss Data'!$B$4:$B$43)+1,MATCH('Baseline Efficiency'!AV12,'DOE Stack Loss Data'!$C$3:$V$3)+1)-INDEX('DOE Stack Loss Data'!$C$4:$V$43,MATCH('Combustion Reports'!AC$26,'DOE Stack Loss Data'!$B$4:$B$43),MATCH('Baseline Efficiency'!AV12,'DOE Stack Loss Data'!$C$3:$V$3)+1))/10*('Combustion Reports'!AC$26-INDEX('DOE Stack Loss Data'!$B$4:$B$43,MATCH('Combustion Reports'!AC$26,'DOE Stack Loss Data'!$B$4:$B$43),1))+INDEX('DOE Stack Loss Data'!$C$4:$V$43,MATCH('Combustion Reports'!AC$26,'DOE Stack Loss Data'!$B$4:$B$43),MATCH('Baseline Efficiency'!AV12,'DOE Stack Loss Data'!$C$3:$V$3)+1)-((INDEX('DOE Stack Loss Data'!$C$4:$V$43,MATCH('Combustion Reports'!AC$26,'DOE Stack Loss Data'!$B$4:$B$43)+1,MATCH('Baseline Efficiency'!AV12,'DOE Stack Loss Data'!$C$3:$V$3))-INDEX('DOE Stack Loss Data'!$C$4:$V$43,MATCH('Combustion Reports'!AC$26,'DOE Stack Loss Data'!$B$4:$B$43),MATCH('Baseline Efficiency'!AV12,'DOE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Efficiency'!AV12,'DOE Stack Loss Data'!$C$3:$V$3))))/(INDEX('DOE Stack Loss Data'!$C$3:$V$3,1,MATCH('Baseline Efficiency'!AV12,'DOE Stack Loss Data'!$C$3:$V$3)+1)-INDEX('DOE Stack Loss Data'!$C$3:$V$3,1,MATCH('Baseline Efficiency'!AV12,'DOE Stack Loss Data'!$C$3:$V$3)))*('Baseline Efficiency'!AV12-INDEX('DOE Stack Loss Data'!$C$3:$V$3,1,MATCH('Baseline Efficiency'!AV12,'DOE Stack Loss Data'!$C$3:$V$3)))+(INDEX('DOE Stack Loss Data'!$C$4:$V$43,MATCH('Combustion Reports'!AC$26,'DOE Stack Loss Data'!$B$4:$B$43)+1,MATCH('Baseline Efficiency'!AV12,'DOE Stack Loss Data'!$C$3:$V$3))-INDEX('DOE Stack Loss Data'!$C$4:$V$43,MATCH('Combustion Reports'!AC$26,'DOE Stack Loss Data'!$B$4:$B$43),MATCH('Baseline Efficiency'!AV12,'DOE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Efficiency'!AV12,'DOE Stack Loss Data'!$C$3:$V$3)))</f>
        <v>#N/A</v>
      </c>
      <c r="AW36" s="207" t="e">
        <f>1-(((INDEX('DOE Stack Loss Data'!$C$4:$V$43,MATCH('Combustion Reports'!AD$26,'DOE Stack Loss Data'!$B$4:$B$43)+1,MATCH('Baseline Efficiency'!AW12,'DOE Stack Loss Data'!$C$3:$V$3)+1)-INDEX('DOE Stack Loss Data'!$C$4:$V$43,MATCH('Combustion Reports'!AD$26,'DOE Stack Loss Data'!$B$4:$B$43),MATCH('Baseline Efficiency'!AW12,'DOE Stack Loss Data'!$C$3:$V$3)+1))/10*('Combustion Reports'!AD$26-INDEX('DOE Stack Loss Data'!$B$4:$B$43,MATCH('Combustion Reports'!AD$26,'DOE Stack Loss Data'!$B$4:$B$43),1))+INDEX('DOE Stack Loss Data'!$C$4:$V$43,MATCH('Combustion Reports'!AD$26,'DOE Stack Loss Data'!$B$4:$B$43),MATCH('Baseline Efficiency'!AW12,'DOE Stack Loss Data'!$C$3:$V$3)+1)-((INDEX('DOE Stack Loss Data'!$C$4:$V$43,MATCH('Combustion Reports'!AD$26,'DOE Stack Loss Data'!$B$4:$B$43)+1,MATCH('Baseline Efficiency'!AW12,'DOE Stack Loss Data'!$C$3:$V$3))-INDEX('DOE Stack Loss Data'!$C$4:$V$43,MATCH('Combustion Reports'!AD$26,'DOE Stack Loss Data'!$B$4:$B$43),MATCH('Baseline Efficiency'!AW12,'DOE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Efficiency'!AW12,'DOE Stack Loss Data'!$C$3:$V$3))))/(INDEX('DOE Stack Loss Data'!$C$3:$V$3,1,MATCH('Baseline Efficiency'!AW12,'DOE Stack Loss Data'!$C$3:$V$3)+1)-INDEX('DOE Stack Loss Data'!$C$3:$V$3,1,MATCH('Baseline Efficiency'!AW12,'DOE Stack Loss Data'!$C$3:$V$3)))*('Baseline Efficiency'!AW12-INDEX('DOE Stack Loss Data'!$C$3:$V$3,1,MATCH('Baseline Efficiency'!AW12,'DOE Stack Loss Data'!$C$3:$V$3)))+(INDEX('DOE Stack Loss Data'!$C$4:$V$43,MATCH('Combustion Reports'!AD$26,'DOE Stack Loss Data'!$B$4:$B$43)+1,MATCH('Baseline Efficiency'!AW12,'DOE Stack Loss Data'!$C$3:$V$3))-INDEX('DOE Stack Loss Data'!$C$4:$V$43,MATCH('Combustion Reports'!AD$26,'DOE Stack Loss Data'!$B$4:$B$43),MATCH('Baseline Efficiency'!AW12,'DOE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Efficiency'!AW12,'DOE Stack Loss Data'!$C$3:$V$3)))</f>
        <v>#N/A</v>
      </c>
      <c r="AX36" s="237" t="e">
        <f>1-(((INDEX('DOE Stack Loss Data'!$C$4:$V$43,MATCH('Combustion Reports'!AE$26,'DOE Stack Loss Data'!$B$4:$B$43)+1,MATCH('Baseline Efficiency'!AX12,'DOE Stack Loss Data'!$C$3:$V$3)+1)-INDEX('DOE Stack Loss Data'!$C$4:$V$43,MATCH('Combustion Reports'!AE$26,'DOE Stack Loss Data'!$B$4:$B$43),MATCH('Baseline Efficiency'!AX12,'DOE Stack Loss Data'!$C$3:$V$3)+1))/10*('Combustion Reports'!AE$26-INDEX('DOE Stack Loss Data'!$B$4:$B$43,MATCH('Combustion Reports'!AE$26,'DOE Stack Loss Data'!$B$4:$B$43),1))+INDEX('DOE Stack Loss Data'!$C$4:$V$43,MATCH('Combustion Reports'!AE$26,'DOE Stack Loss Data'!$B$4:$B$43),MATCH('Baseline Efficiency'!AX12,'DOE Stack Loss Data'!$C$3:$V$3)+1)-((INDEX('DOE Stack Loss Data'!$C$4:$V$43,MATCH('Combustion Reports'!AE$26,'DOE Stack Loss Data'!$B$4:$B$43)+1,MATCH('Baseline Efficiency'!AX12,'DOE Stack Loss Data'!$C$3:$V$3))-INDEX('DOE Stack Loss Data'!$C$4:$V$43,MATCH('Combustion Reports'!AE$26,'DOE Stack Loss Data'!$B$4:$B$43),MATCH('Baseline Efficiency'!AX12,'DOE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Efficiency'!AX12,'DOE Stack Loss Data'!$C$3:$V$3))))/(INDEX('DOE Stack Loss Data'!$C$3:$V$3,1,MATCH('Baseline Efficiency'!AX12,'DOE Stack Loss Data'!$C$3:$V$3)+1)-INDEX('DOE Stack Loss Data'!$C$3:$V$3,1,MATCH('Baseline Efficiency'!AX12,'DOE Stack Loss Data'!$C$3:$V$3)))*('Baseline Efficiency'!AX12-INDEX('DOE Stack Loss Data'!$C$3:$V$3,1,MATCH('Baseline Efficiency'!AX12,'DOE Stack Loss Data'!$C$3:$V$3)))+(INDEX('DOE Stack Loss Data'!$C$4:$V$43,MATCH('Combustion Reports'!AE$26,'DOE Stack Loss Data'!$B$4:$B$43)+1,MATCH('Baseline Efficiency'!AX12,'DOE Stack Loss Data'!$C$3:$V$3))-INDEX('DOE Stack Loss Data'!$C$4:$V$43,MATCH('Combustion Reports'!AE$26,'DOE Stack Loss Data'!$B$4:$B$43),MATCH('Baseline Efficiency'!AX12,'DOE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Efficiency'!AX12,'DOE Stack Loss Data'!$C$3:$V$3)))</f>
        <v>#N/A</v>
      </c>
      <c r="AY36" s="201" t="e">
        <f>1-(((INDEX('DOE Stack Loss Data'!$C$4:$V$43,MATCH('Combustion Reports'!AF$26,'DOE Stack Loss Data'!$B$4:$B$43)+1,MATCH('Baseline Efficiency'!AY12,'DOE Stack Loss Data'!$C$3:$V$3)+1)-INDEX('DOE Stack Loss Data'!$C$4:$V$43,MATCH('Combustion Reports'!AF$26,'DOE Stack Loss Data'!$B$4:$B$43),MATCH('Baseline Efficiency'!AY12,'DOE Stack Loss Data'!$C$3:$V$3)+1))/10*('Combustion Reports'!AF$26-INDEX('DOE Stack Loss Data'!$B$4:$B$43,MATCH('Combustion Reports'!AF$26,'DOE Stack Loss Data'!$B$4:$B$43),1))+INDEX('DOE Stack Loss Data'!$C$4:$V$43,MATCH('Combustion Reports'!AF$26,'DOE Stack Loss Data'!$B$4:$B$43),MATCH('Baseline Efficiency'!AY12,'DOE Stack Loss Data'!$C$3:$V$3)+1)-((INDEX('DOE Stack Loss Data'!$C$4:$V$43,MATCH('Combustion Reports'!AF$26,'DOE Stack Loss Data'!$B$4:$B$43)+1,MATCH('Baseline Efficiency'!AY12,'DOE Stack Loss Data'!$C$3:$V$3))-INDEX('DOE Stack Loss Data'!$C$4:$V$43,MATCH('Combustion Reports'!AF$26,'DOE Stack Loss Data'!$B$4:$B$43),MATCH('Baseline Efficiency'!AY12,'DOE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Efficiency'!AY12,'DOE Stack Loss Data'!$C$3:$V$3))))/(INDEX('DOE Stack Loss Data'!$C$3:$V$3,1,MATCH('Baseline Efficiency'!AY12,'DOE Stack Loss Data'!$C$3:$V$3)+1)-INDEX('DOE Stack Loss Data'!$C$3:$V$3,1,MATCH('Baseline Efficiency'!AY12,'DOE Stack Loss Data'!$C$3:$V$3)))*('Baseline Efficiency'!AY12-INDEX('DOE Stack Loss Data'!$C$3:$V$3,1,MATCH('Baseline Efficiency'!AY12,'DOE Stack Loss Data'!$C$3:$V$3)))+(INDEX('DOE Stack Loss Data'!$C$4:$V$43,MATCH('Combustion Reports'!AF$26,'DOE Stack Loss Data'!$B$4:$B$43)+1,MATCH('Baseline Efficiency'!AY12,'DOE Stack Loss Data'!$C$3:$V$3))-INDEX('DOE Stack Loss Data'!$C$4:$V$43,MATCH('Combustion Reports'!AF$26,'DOE Stack Loss Data'!$B$4:$B$43),MATCH('Baseline Efficiency'!AY12,'DOE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Efficiency'!AY12,'DOE Stack Loss Data'!$C$3:$V$3)))</f>
        <v>#N/A</v>
      </c>
      <c r="AZ36" s="237" t="e">
        <f>1-(((INDEX('DOE Stack Loss Data'!$C$4:$V$43,MATCH('Combustion Reports'!AG$26,'DOE Stack Loss Data'!$B$4:$B$43)+1,MATCH('Baseline Efficiency'!AZ12,'DOE Stack Loss Data'!$C$3:$V$3)+1)-INDEX('DOE Stack Loss Data'!$C$4:$V$43,MATCH('Combustion Reports'!AG$26,'DOE Stack Loss Data'!$B$4:$B$43),MATCH('Baseline Efficiency'!AZ12,'DOE Stack Loss Data'!$C$3:$V$3)+1))/10*('Combustion Reports'!AG$26-INDEX('DOE Stack Loss Data'!$B$4:$B$43,MATCH('Combustion Reports'!AG$26,'DOE Stack Loss Data'!$B$4:$B$43),1))+INDEX('DOE Stack Loss Data'!$C$4:$V$43,MATCH('Combustion Reports'!AG$26,'DOE Stack Loss Data'!$B$4:$B$43),MATCH('Baseline Efficiency'!AZ12,'DOE Stack Loss Data'!$C$3:$V$3)+1)-((INDEX('DOE Stack Loss Data'!$C$4:$V$43,MATCH('Combustion Reports'!AG$26,'DOE Stack Loss Data'!$B$4:$B$43)+1,MATCH('Baseline Efficiency'!AZ12,'DOE Stack Loss Data'!$C$3:$V$3))-INDEX('DOE Stack Loss Data'!$C$4:$V$43,MATCH('Combustion Reports'!AG$26,'DOE Stack Loss Data'!$B$4:$B$43),MATCH('Baseline Efficiency'!AZ12,'DOE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Efficiency'!AZ12,'DOE Stack Loss Data'!$C$3:$V$3))))/(INDEX('DOE Stack Loss Data'!$C$3:$V$3,1,MATCH('Baseline Efficiency'!AZ12,'DOE Stack Loss Data'!$C$3:$V$3)+1)-INDEX('DOE Stack Loss Data'!$C$3:$V$3,1,MATCH('Baseline Efficiency'!AZ12,'DOE Stack Loss Data'!$C$3:$V$3)))*('Baseline Efficiency'!AZ12-INDEX('DOE Stack Loss Data'!$C$3:$V$3,1,MATCH('Baseline Efficiency'!AZ12,'DOE Stack Loss Data'!$C$3:$V$3)))+(INDEX('DOE Stack Loss Data'!$C$4:$V$43,MATCH('Combustion Reports'!AG$26,'DOE Stack Loss Data'!$B$4:$B$43)+1,MATCH('Baseline Efficiency'!AZ12,'DOE Stack Loss Data'!$C$3:$V$3))-INDEX('DOE Stack Loss Data'!$C$4:$V$43,MATCH('Combustion Reports'!AG$26,'DOE Stack Loss Data'!$B$4:$B$43),MATCH('Baseline Efficiency'!AZ12,'DOE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Efficiency'!AZ12,'DOE Stack Loss Data'!$C$3:$V$3)))</f>
        <v>#N/A</v>
      </c>
      <c r="BA36" s="201" t="e">
        <f>1-(((INDEX('DOE Stack Loss Data'!$C$4:$V$43,MATCH('Combustion Reports'!AH$26,'DOE Stack Loss Data'!$B$4:$B$43)+1,MATCH('Baseline Efficiency'!BA12,'DOE Stack Loss Data'!$C$3:$V$3)+1)-INDEX('DOE Stack Loss Data'!$C$4:$V$43,MATCH('Combustion Reports'!AH$26,'DOE Stack Loss Data'!$B$4:$B$43),MATCH('Baseline Efficiency'!BA12,'DOE Stack Loss Data'!$C$3:$V$3)+1))/10*('Combustion Reports'!AH$26-INDEX('DOE Stack Loss Data'!$B$4:$B$43,MATCH('Combustion Reports'!AH$26,'DOE Stack Loss Data'!$B$4:$B$43),1))+INDEX('DOE Stack Loss Data'!$C$4:$V$43,MATCH('Combustion Reports'!AH$26,'DOE Stack Loss Data'!$B$4:$B$43),MATCH('Baseline Efficiency'!BA12,'DOE Stack Loss Data'!$C$3:$V$3)+1)-((INDEX('DOE Stack Loss Data'!$C$4:$V$43,MATCH('Combustion Reports'!AH$26,'DOE Stack Loss Data'!$B$4:$B$43)+1,MATCH('Baseline Efficiency'!BA12,'DOE Stack Loss Data'!$C$3:$V$3))-INDEX('DOE Stack Loss Data'!$C$4:$V$43,MATCH('Combustion Reports'!AH$26,'DOE Stack Loss Data'!$B$4:$B$43),MATCH('Baseline Efficiency'!BA12,'DOE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Efficiency'!BA12,'DOE Stack Loss Data'!$C$3:$V$3))))/(INDEX('DOE Stack Loss Data'!$C$3:$V$3,1,MATCH('Baseline Efficiency'!BA12,'DOE Stack Loss Data'!$C$3:$V$3)+1)-INDEX('DOE Stack Loss Data'!$C$3:$V$3,1,MATCH('Baseline Efficiency'!BA12,'DOE Stack Loss Data'!$C$3:$V$3)))*('Baseline Efficiency'!BA12-INDEX('DOE Stack Loss Data'!$C$3:$V$3,1,MATCH('Baseline Efficiency'!BA12,'DOE Stack Loss Data'!$C$3:$V$3)))+(INDEX('DOE Stack Loss Data'!$C$4:$V$43,MATCH('Combustion Reports'!AH$26,'DOE Stack Loss Data'!$B$4:$B$43)+1,MATCH('Baseline Efficiency'!BA12,'DOE Stack Loss Data'!$C$3:$V$3))-INDEX('DOE Stack Loss Data'!$C$4:$V$43,MATCH('Combustion Reports'!AH$26,'DOE Stack Loss Data'!$B$4:$B$43),MATCH('Baseline Efficiency'!BA12,'DOE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Efficiency'!BA12,'DOE Stack Loss Data'!$C$3:$V$3)))</f>
        <v>#N/A</v>
      </c>
      <c r="BB36" s="237" t="e">
        <f>1-(((INDEX('DOE Stack Loss Data'!$C$4:$V$43,MATCH('Combustion Reports'!AI$26,'DOE Stack Loss Data'!$B$4:$B$43)+1,MATCH('Baseline Efficiency'!BB12,'DOE Stack Loss Data'!$C$3:$V$3)+1)-INDEX('DOE Stack Loss Data'!$C$4:$V$43,MATCH('Combustion Reports'!AI$26,'DOE Stack Loss Data'!$B$4:$B$43),MATCH('Baseline Efficiency'!BB12,'DOE Stack Loss Data'!$C$3:$V$3)+1))/10*('Combustion Reports'!AI$26-INDEX('DOE Stack Loss Data'!$B$4:$B$43,MATCH('Combustion Reports'!AI$26,'DOE Stack Loss Data'!$B$4:$B$43),1))+INDEX('DOE Stack Loss Data'!$C$4:$V$43,MATCH('Combustion Reports'!AI$26,'DOE Stack Loss Data'!$B$4:$B$43),MATCH('Baseline Efficiency'!BB12,'DOE Stack Loss Data'!$C$3:$V$3)+1)-((INDEX('DOE Stack Loss Data'!$C$4:$V$43,MATCH('Combustion Reports'!AI$26,'DOE Stack Loss Data'!$B$4:$B$43)+1,MATCH('Baseline Efficiency'!BB12,'DOE Stack Loss Data'!$C$3:$V$3))-INDEX('DOE Stack Loss Data'!$C$4:$V$43,MATCH('Combustion Reports'!AI$26,'DOE Stack Loss Data'!$B$4:$B$43),MATCH('Baseline Efficiency'!BB12,'DOE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Efficiency'!BB12,'DOE Stack Loss Data'!$C$3:$V$3))))/(INDEX('DOE Stack Loss Data'!$C$3:$V$3,1,MATCH('Baseline Efficiency'!BB12,'DOE Stack Loss Data'!$C$3:$V$3)+1)-INDEX('DOE Stack Loss Data'!$C$3:$V$3,1,MATCH('Baseline Efficiency'!BB12,'DOE Stack Loss Data'!$C$3:$V$3)))*('Baseline Efficiency'!BB12-INDEX('DOE Stack Loss Data'!$C$3:$V$3,1,MATCH('Baseline Efficiency'!BB12,'DOE Stack Loss Data'!$C$3:$V$3)))+(INDEX('DOE Stack Loss Data'!$C$4:$V$43,MATCH('Combustion Reports'!AI$26,'DOE Stack Loss Data'!$B$4:$B$43)+1,MATCH('Baseline Efficiency'!BB12,'DOE Stack Loss Data'!$C$3:$V$3))-INDEX('DOE Stack Loss Data'!$C$4:$V$43,MATCH('Combustion Reports'!AI$26,'DOE Stack Loss Data'!$B$4:$B$43),MATCH('Baseline Efficiency'!BB12,'DOE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Efficiency'!BB12,'DOE Stack Loss Data'!$C$3:$V$3)))</f>
        <v>#N/A</v>
      </c>
      <c r="BC36" s="237" t="e">
        <f>1-(((INDEX('DOE Stack Loss Data'!$C$4:$V$43,MATCH('Combustion Reports'!AJ$26,'DOE Stack Loss Data'!$B$4:$B$43)+1,MATCH('Baseline Efficiency'!BC12,'DOE Stack Loss Data'!$C$3:$V$3)+1)-INDEX('DOE Stack Loss Data'!$C$4:$V$43,MATCH('Combustion Reports'!AJ$26,'DOE Stack Loss Data'!$B$4:$B$43),MATCH('Baseline Efficiency'!BC12,'DOE Stack Loss Data'!$C$3:$V$3)+1))/10*('Combustion Reports'!AJ$26-INDEX('DOE Stack Loss Data'!$B$4:$B$43,MATCH('Combustion Reports'!AJ$26,'DOE Stack Loss Data'!$B$4:$B$43),1))+INDEX('DOE Stack Loss Data'!$C$4:$V$43,MATCH('Combustion Reports'!AJ$26,'DOE Stack Loss Data'!$B$4:$B$43),MATCH('Baseline Efficiency'!BC12,'DOE Stack Loss Data'!$C$3:$V$3)+1)-((INDEX('DOE Stack Loss Data'!$C$4:$V$43,MATCH('Combustion Reports'!AJ$26,'DOE Stack Loss Data'!$B$4:$B$43)+1,MATCH('Baseline Efficiency'!BC12,'DOE Stack Loss Data'!$C$3:$V$3))-INDEX('DOE Stack Loss Data'!$C$4:$V$43,MATCH('Combustion Reports'!AJ$26,'DOE Stack Loss Data'!$B$4:$B$43),MATCH('Baseline Efficiency'!BC12,'DOE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Efficiency'!BC12,'DOE Stack Loss Data'!$C$3:$V$3))))/(INDEX('DOE Stack Loss Data'!$C$3:$V$3,1,MATCH('Baseline Efficiency'!BC12,'DOE Stack Loss Data'!$C$3:$V$3)+1)-INDEX('DOE Stack Loss Data'!$C$3:$V$3,1,MATCH('Baseline Efficiency'!BC12,'DOE Stack Loss Data'!$C$3:$V$3)))*('Baseline Efficiency'!BC12-INDEX('DOE Stack Loss Data'!$C$3:$V$3,1,MATCH('Baseline Efficiency'!BC12,'DOE Stack Loss Data'!$C$3:$V$3)))+(INDEX('DOE Stack Loss Data'!$C$4:$V$43,MATCH('Combustion Reports'!AJ$26,'DOE Stack Loss Data'!$B$4:$B$43)+1,MATCH('Baseline Efficiency'!BC12,'DOE Stack Loss Data'!$C$3:$V$3))-INDEX('DOE Stack Loss Data'!$C$4:$V$43,MATCH('Combustion Reports'!AJ$26,'DOE Stack Loss Data'!$B$4:$B$43),MATCH('Baseline Efficiency'!BC12,'DOE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Efficiency'!BC12,'DOE Stack Loss Data'!$C$3:$V$3)))</f>
        <v>#N/A</v>
      </c>
      <c r="BD36" s="209" t="e">
        <f>1-(((INDEX('DOE Stack Loss Data'!$C$4:$V$43,MATCH('Combustion Reports'!AK$26,'DOE Stack Loss Data'!$B$4:$B$43)+1,MATCH('Baseline Efficiency'!BD12,'DOE Stack Loss Data'!$C$3:$V$3)+1)-INDEX('DOE Stack Loss Data'!$C$4:$V$43,MATCH('Combustion Reports'!AK$26,'DOE Stack Loss Data'!$B$4:$B$43),MATCH('Baseline Efficiency'!BD12,'DOE Stack Loss Data'!$C$3:$V$3)+1))/10*('Combustion Reports'!AK$26-INDEX('DOE Stack Loss Data'!$B$4:$B$43,MATCH('Combustion Reports'!AK$26,'DOE Stack Loss Data'!$B$4:$B$43),1))+INDEX('DOE Stack Loss Data'!$C$4:$V$43,MATCH('Combustion Reports'!AK$26,'DOE Stack Loss Data'!$B$4:$B$43),MATCH('Baseline Efficiency'!BD12,'DOE Stack Loss Data'!$C$3:$V$3)+1)-((INDEX('DOE Stack Loss Data'!$C$4:$V$43,MATCH('Combustion Reports'!AK$26,'DOE Stack Loss Data'!$B$4:$B$43)+1,MATCH('Baseline Efficiency'!BD12,'DOE Stack Loss Data'!$C$3:$V$3))-INDEX('DOE Stack Loss Data'!$C$4:$V$43,MATCH('Combustion Reports'!AK$26,'DOE Stack Loss Data'!$B$4:$B$43),MATCH('Baseline Efficiency'!BD12,'DOE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Efficiency'!BD12,'DOE Stack Loss Data'!$C$3:$V$3))))/(INDEX('DOE Stack Loss Data'!$C$3:$V$3,1,MATCH('Baseline Efficiency'!BD12,'DOE Stack Loss Data'!$C$3:$V$3)+1)-INDEX('DOE Stack Loss Data'!$C$3:$V$3,1,MATCH('Baseline Efficiency'!BD12,'DOE Stack Loss Data'!$C$3:$V$3)))*('Baseline Efficiency'!BD12-INDEX('DOE Stack Loss Data'!$C$3:$V$3,1,MATCH('Baseline Efficiency'!BD12,'DOE Stack Loss Data'!$C$3:$V$3)))+(INDEX('DOE Stack Loss Data'!$C$4:$V$43,MATCH('Combustion Reports'!AK$26,'DOE Stack Loss Data'!$B$4:$B$43)+1,MATCH('Baseline Efficiency'!BD12,'DOE Stack Loss Data'!$C$3:$V$3))-INDEX('DOE Stack Loss Data'!$C$4:$V$43,MATCH('Combustion Reports'!AK$26,'DOE Stack Loss Data'!$B$4:$B$43),MATCH('Baseline Efficiency'!BD12,'DOE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Efficiency'!BD12,'DOE Stack Loss Data'!$C$3:$V$3)))</f>
        <v>#N/A</v>
      </c>
    </row>
    <row r="37" spans="2:56">
      <c r="B37" s="236">
        <v>25</v>
      </c>
      <c r="C37" s="545">
        <v>402</v>
      </c>
      <c r="D37" s="202">
        <f t="shared" si="8"/>
        <v>75</v>
      </c>
      <c r="E37" s="237" t="e">
        <f>1-(((INDEX('DOE Stack Loss Data'!$C$4:$V$43,MATCH('Combustion Reports'!AB$8,'DOE Stack Loss Data'!$B$4:$B$43)+1,MATCH('Baseline Efficiency'!E13,'DOE Stack Loss Data'!$C$3:$V$3)+1)-INDEX('DOE Stack Loss Data'!$C$4:$V$43,MATCH('Combustion Reports'!AB$8,'DOE Stack Loss Data'!$B$4:$B$43),MATCH('Baseline Efficiency'!E13,'DOE Stack Loss Data'!$C$3:$V$3)+1))/10*('Combustion Reports'!AB$8-INDEX('DOE Stack Loss Data'!$B$4:$B$43,MATCH('Combustion Reports'!AB$8,'DOE Stack Loss Data'!$B$4:$B$43),1))+INDEX('DOE Stack Loss Data'!$C$4:$V$43,MATCH('Combustion Reports'!AB$8,'DOE Stack Loss Data'!$B$4:$B$43),MATCH('Baseline Efficiency'!E13,'DOE Stack Loss Data'!$C$3:$V$3)+1)-((INDEX('DOE Stack Loss Data'!$C$4:$V$43,MATCH('Combustion Reports'!AB$8,'DOE Stack Loss Data'!$B$4:$B$43)+1,MATCH('Baseline Efficiency'!E13,'DOE Stack Loss Data'!$C$3:$V$3))-INDEX('DOE Stack Loss Data'!$C$4:$V$43,MATCH('Combustion Reports'!AB$8,'DOE Stack Loss Data'!$B$4:$B$43),MATCH('Baseline Efficiency'!E13,'DOE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Efficiency'!E13,'DOE Stack Loss Data'!$C$3:$V$3))))/(INDEX('DOE Stack Loss Data'!$C$3:$V$3,1,MATCH('Baseline Efficiency'!E13,'DOE Stack Loss Data'!$C$3:$V$3)+1)-INDEX('DOE Stack Loss Data'!$C$3:$V$3,1,MATCH('Baseline Efficiency'!E13,'DOE Stack Loss Data'!$C$3:$V$3)))*('Baseline Efficiency'!E13-INDEX('DOE Stack Loss Data'!$C$3:$V$3,1,MATCH('Baseline Efficiency'!E13,'DOE Stack Loss Data'!$C$3:$V$3)))+(INDEX('DOE Stack Loss Data'!$C$4:$V$43,MATCH('Combustion Reports'!AB$8,'DOE Stack Loss Data'!$B$4:$B$43)+1,MATCH('Baseline Efficiency'!E13,'DOE Stack Loss Data'!$C$3:$V$3))-INDEX('DOE Stack Loss Data'!$C$4:$V$43,MATCH('Combustion Reports'!AB$8,'DOE Stack Loss Data'!$B$4:$B$43),MATCH('Baseline Efficiency'!E13,'DOE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Efficiency'!E13,'DOE Stack Loss Data'!$C$3:$V$3)))</f>
        <v>#N/A</v>
      </c>
      <c r="F37" s="237" t="e">
        <f>1-(((INDEX('DOE Stack Loss Data'!$C$4:$V$43,MATCH('Combustion Reports'!AC$8,'DOE Stack Loss Data'!$B$4:$B$43)+1,MATCH('Baseline Efficiency'!F13,'DOE Stack Loss Data'!$C$3:$V$3)+1)-INDEX('DOE Stack Loss Data'!$C$4:$V$43,MATCH('Combustion Reports'!AC$8,'DOE Stack Loss Data'!$B$4:$B$43),MATCH('Baseline Efficiency'!F13,'DOE Stack Loss Data'!$C$3:$V$3)+1))/10*('Combustion Reports'!AC$8-INDEX('DOE Stack Loss Data'!$B$4:$B$43,MATCH('Combustion Reports'!AC$8,'DOE Stack Loss Data'!$B$4:$B$43),1))+INDEX('DOE Stack Loss Data'!$C$4:$V$43,MATCH('Combustion Reports'!AC$8,'DOE Stack Loss Data'!$B$4:$B$43),MATCH('Baseline Efficiency'!F13,'DOE Stack Loss Data'!$C$3:$V$3)+1)-((INDEX('DOE Stack Loss Data'!$C$4:$V$43,MATCH('Combustion Reports'!AC$8,'DOE Stack Loss Data'!$B$4:$B$43)+1,MATCH('Baseline Efficiency'!F13,'DOE Stack Loss Data'!$C$3:$V$3))-INDEX('DOE Stack Loss Data'!$C$4:$V$43,MATCH('Combustion Reports'!AC$8,'DOE Stack Loss Data'!$B$4:$B$43),MATCH('Baseline Efficiency'!F13,'DOE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Efficiency'!F13,'DOE Stack Loss Data'!$C$3:$V$3))))/(INDEX('DOE Stack Loss Data'!$C$3:$V$3,1,MATCH('Baseline Efficiency'!F13,'DOE Stack Loss Data'!$C$3:$V$3)+1)-INDEX('DOE Stack Loss Data'!$C$3:$V$3,1,MATCH('Baseline Efficiency'!F13,'DOE Stack Loss Data'!$C$3:$V$3)))*('Baseline Efficiency'!F13-INDEX('DOE Stack Loss Data'!$C$3:$V$3,1,MATCH('Baseline Efficiency'!F13,'DOE Stack Loss Data'!$C$3:$V$3)))+(INDEX('DOE Stack Loss Data'!$C$4:$V$43,MATCH('Combustion Reports'!AC$8,'DOE Stack Loss Data'!$B$4:$B$43)+1,MATCH('Baseline Efficiency'!F13,'DOE Stack Loss Data'!$C$3:$V$3))-INDEX('DOE Stack Loss Data'!$C$4:$V$43,MATCH('Combustion Reports'!AC$8,'DOE Stack Loss Data'!$B$4:$B$43),MATCH('Baseline Efficiency'!F13,'DOE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Efficiency'!F13,'DOE Stack Loss Data'!$C$3:$V$3)))</f>
        <v>#N/A</v>
      </c>
      <c r="G37" s="207" t="e">
        <f>1-(((INDEX('DOE Stack Loss Data'!$C$4:$V$43,MATCH('Combustion Reports'!AD$8,'DOE Stack Loss Data'!$B$4:$B$43)+1,MATCH('Baseline Efficiency'!G13,'DOE Stack Loss Data'!$C$3:$V$3)+1)-INDEX('DOE Stack Loss Data'!$C$4:$V$43,MATCH('Combustion Reports'!AD$8,'DOE Stack Loss Data'!$B$4:$B$43),MATCH('Baseline Efficiency'!G13,'DOE Stack Loss Data'!$C$3:$V$3)+1))/10*('Combustion Reports'!AD$8-INDEX('DOE Stack Loss Data'!$B$4:$B$43,MATCH('Combustion Reports'!AD$8,'DOE Stack Loss Data'!$B$4:$B$43),1))+INDEX('DOE Stack Loss Data'!$C$4:$V$43,MATCH('Combustion Reports'!AD$8,'DOE Stack Loss Data'!$B$4:$B$43),MATCH('Baseline Efficiency'!G13,'DOE Stack Loss Data'!$C$3:$V$3)+1)-((INDEX('DOE Stack Loss Data'!$C$4:$V$43,MATCH('Combustion Reports'!AD$8,'DOE Stack Loss Data'!$B$4:$B$43)+1,MATCH('Baseline Efficiency'!G13,'DOE Stack Loss Data'!$C$3:$V$3))-INDEX('DOE Stack Loss Data'!$C$4:$V$43,MATCH('Combustion Reports'!AD$8,'DOE Stack Loss Data'!$B$4:$B$43),MATCH('Baseline Efficiency'!G13,'DOE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Efficiency'!G13,'DOE Stack Loss Data'!$C$3:$V$3))))/(INDEX('DOE Stack Loss Data'!$C$3:$V$3,1,MATCH('Baseline Efficiency'!G13,'DOE Stack Loss Data'!$C$3:$V$3)+1)-INDEX('DOE Stack Loss Data'!$C$3:$V$3,1,MATCH('Baseline Efficiency'!G13,'DOE Stack Loss Data'!$C$3:$V$3)))*('Baseline Efficiency'!G13-INDEX('DOE Stack Loss Data'!$C$3:$V$3,1,MATCH('Baseline Efficiency'!G13,'DOE Stack Loss Data'!$C$3:$V$3)))+(INDEX('DOE Stack Loss Data'!$C$4:$V$43,MATCH('Combustion Reports'!AD$8,'DOE Stack Loss Data'!$B$4:$B$43)+1,MATCH('Baseline Efficiency'!G13,'DOE Stack Loss Data'!$C$3:$V$3))-INDEX('DOE Stack Loss Data'!$C$4:$V$43,MATCH('Combustion Reports'!AD$8,'DOE Stack Loss Data'!$B$4:$B$43),MATCH('Baseline Efficiency'!G13,'DOE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Efficiency'!G13,'DOE Stack Loss Data'!$C$3:$V$3)))</f>
        <v>#N/A</v>
      </c>
      <c r="H37" s="237" t="e">
        <f>1-(((INDEX('DOE Stack Loss Data'!$C$4:$V$43,MATCH('Combustion Reports'!AE$8,'DOE Stack Loss Data'!$B$4:$B$43)+1,MATCH('Baseline Efficiency'!H13,'DOE Stack Loss Data'!$C$3:$V$3)+1)-INDEX('DOE Stack Loss Data'!$C$4:$V$43,MATCH('Combustion Reports'!AE$8,'DOE Stack Loss Data'!$B$4:$B$43),MATCH('Baseline Efficiency'!H13,'DOE Stack Loss Data'!$C$3:$V$3)+1))/10*('Combustion Reports'!AE$8-INDEX('DOE Stack Loss Data'!$B$4:$B$43,MATCH('Combustion Reports'!AE$8,'DOE Stack Loss Data'!$B$4:$B$43),1))+INDEX('DOE Stack Loss Data'!$C$4:$V$43,MATCH('Combustion Reports'!AE$8,'DOE Stack Loss Data'!$B$4:$B$43),MATCH('Baseline Efficiency'!H13,'DOE Stack Loss Data'!$C$3:$V$3)+1)-((INDEX('DOE Stack Loss Data'!$C$4:$V$43,MATCH('Combustion Reports'!AE$8,'DOE Stack Loss Data'!$B$4:$B$43)+1,MATCH('Baseline Efficiency'!H13,'DOE Stack Loss Data'!$C$3:$V$3))-INDEX('DOE Stack Loss Data'!$C$4:$V$43,MATCH('Combustion Reports'!AE$8,'DOE Stack Loss Data'!$B$4:$B$43),MATCH('Baseline Efficiency'!H13,'DOE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Efficiency'!H13,'DOE Stack Loss Data'!$C$3:$V$3))))/(INDEX('DOE Stack Loss Data'!$C$3:$V$3,1,MATCH('Baseline Efficiency'!H13,'DOE Stack Loss Data'!$C$3:$V$3)+1)-INDEX('DOE Stack Loss Data'!$C$3:$V$3,1,MATCH('Baseline Efficiency'!H13,'DOE Stack Loss Data'!$C$3:$V$3)))*('Baseline Efficiency'!H13-INDEX('DOE Stack Loss Data'!$C$3:$V$3,1,MATCH('Baseline Efficiency'!H13,'DOE Stack Loss Data'!$C$3:$V$3)))+(INDEX('DOE Stack Loss Data'!$C$4:$V$43,MATCH('Combustion Reports'!AE$8,'DOE Stack Loss Data'!$B$4:$B$43)+1,MATCH('Baseline Efficiency'!H13,'DOE Stack Loss Data'!$C$3:$V$3))-INDEX('DOE Stack Loss Data'!$C$4:$V$43,MATCH('Combustion Reports'!AE$8,'DOE Stack Loss Data'!$B$4:$B$43),MATCH('Baseline Efficiency'!H13,'DOE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Efficiency'!H13,'DOE Stack Loss Data'!$C$3:$V$3)))</f>
        <v>#N/A</v>
      </c>
      <c r="I37" s="201" t="e">
        <f>1-(((INDEX('DOE Stack Loss Data'!$C$4:$V$43,MATCH('Combustion Reports'!AF$8,'DOE Stack Loss Data'!$B$4:$B$43)+1,MATCH('Baseline Efficiency'!I13,'DOE Stack Loss Data'!$C$3:$V$3)+1)-INDEX('DOE Stack Loss Data'!$C$4:$V$43,MATCH('Combustion Reports'!AF$8,'DOE Stack Loss Data'!$B$4:$B$43),MATCH('Baseline Efficiency'!I13,'DOE Stack Loss Data'!$C$3:$V$3)+1))/10*('Combustion Reports'!AF$8-INDEX('DOE Stack Loss Data'!$B$4:$B$43,MATCH('Combustion Reports'!AF$8,'DOE Stack Loss Data'!$B$4:$B$43),1))+INDEX('DOE Stack Loss Data'!$C$4:$V$43,MATCH('Combustion Reports'!AF$8,'DOE Stack Loss Data'!$B$4:$B$43),MATCH('Baseline Efficiency'!I13,'DOE Stack Loss Data'!$C$3:$V$3)+1)-((INDEX('DOE Stack Loss Data'!$C$4:$V$43,MATCH('Combustion Reports'!AF$8,'DOE Stack Loss Data'!$B$4:$B$43)+1,MATCH('Baseline Efficiency'!I13,'DOE Stack Loss Data'!$C$3:$V$3))-INDEX('DOE Stack Loss Data'!$C$4:$V$43,MATCH('Combustion Reports'!AF$8,'DOE Stack Loss Data'!$B$4:$B$43),MATCH('Baseline Efficiency'!I13,'DOE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Efficiency'!I13,'DOE Stack Loss Data'!$C$3:$V$3))))/(INDEX('DOE Stack Loss Data'!$C$3:$V$3,1,MATCH('Baseline Efficiency'!I13,'DOE Stack Loss Data'!$C$3:$V$3)+1)-INDEX('DOE Stack Loss Data'!$C$3:$V$3,1,MATCH('Baseline Efficiency'!I13,'DOE Stack Loss Data'!$C$3:$V$3)))*('Baseline Efficiency'!I13-INDEX('DOE Stack Loss Data'!$C$3:$V$3,1,MATCH('Baseline Efficiency'!I13,'DOE Stack Loss Data'!$C$3:$V$3)))+(INDEX('DOE Stack Loss Data'!$C$4:$V$43,MATCH('Combustion Reports'!AF$8,'DOE Stack Loss Data'!$B$4:$B$43)+1,MATCH('Baseline Efficiency'!I13,'DOE Stack Loss Data'!$C$3:$V$3))-INDEX('DOE Stack Loss Data'!$C$4:$V$43,MATCH('Combustion Reports'!AF$8,'DOE Stack Loss Data'!$B$4:$B$43),MATCH('Baseline Efficiency'!I13,'DOE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Efficiency'!I13,'DOE Stack Loss Data'!$C$3:$V$3)))</f>
        <v>#N/A</v>
      </c>
      <c r="J37" s="237" t="e">
        <f>1-(((INDEX('DOE Stack Loss Data'!$C$4:$V$43,MATCH('Combustion Reports'!AG$8,'DOE Stack Loss Data'!$B$4:$B$43)+1,MATCH('Baseline Efficiency'!J13,'DOE Stack Loss Data'!$C$3:$V$3)+1)-INDEX('DOE Stack Loss Data'!$C$4:$V$43,MATCH('Combustion Reports'!AG$8,'DOE Stack Loss Data'!$B$4:$B$43),MATCH('Baseline Efficiency'!J13,'DOE Stack Loss Data'!$C$3:$V$3)+1))/10*('Combustion Reports'!AG$8-INDEX('DOE Stack Loss Data'!$B$4:$B$43,MATCH('Combustion Reports'!AG$8,'DOE Stack Loss Data'!$B$4:$B$43),1))+INDEX('DOE Stack Loss Data'!$C$4:$V$43,MATCH('Combustion Reports'!AG$8,'DOE Stack Loss Data'!$B$4:$B$43),MATCH('Baseline Efficiency'!J13,'DOE Stack Loss Data'!$C$3:$V$3)+1)-((INDEX('DOE Stack Loss Data'!$C$4:$V$43,MATCH('Combustion Reports'!AG$8,'DOE Stack Loss Data'!$B$4:$B$43)+1,MATCH('Baseline Efficiency'!J13,'DOE Stack Loss Data'!$C$3:$V$3))-INDEX('DOE Stack Loss Data'!$C$4:$V$43,MATCH('Combustion Reports'!AG$8,'DOE Stack Loss Data'!$B$4:$B$43),MATCH('Baseline Efficiency'!J13,'DOE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Efficiency'!J13,'DOE Stack Loss Data'!$C$3:$V$3))))/(INDEX('DOE Stack Loss Data'!$C$3:$V$3,1,MATCH('Baseline Efficiency'!J13,'DOE Stack Loss Data'!$C$3:$V$3)+1)-INDEX('DOE Stack Loss Data'!$C$3:$V$3,1,MATCH('Baseline Efficiency'!J13,'DOE Stack Loss Data'!$C$3:$V$3)))*('Baseline Efficiency'!J13-INDEX('DOE Stack Loss Data'!$C$3:$V$3,1,MATCH('Baseline Efficiency'!J13,'DOE Stack Loss Data'!$C$3:$V$3)))+(INDEX('DOE Stack Loss Data'!$C$4:$V$43,MATCH('Combustion Reports'!AG$8,'DOE Stack Loss Data'!$B$4:$B$43)+1,MATCH('Baseline Efficiency'!J13,'DOE Stack Loss Data'!$C$3:$V$3))-INDEX('DOE Stack Loss Data'!$C$4:$V$43,MATCH('Combustion Reports'!AG$8,'DOE Stack Loss Data'!$B$4:$B$43),MATCH('Baseline Efficiency'!J13,'DOE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Efficiency'!J13,'DOE Stack Loss Data'!$C$3:$V$3)))</f>
        <v>#N/A</v>
      </c>
      <c r="K37" s="201" t="e">
        <f>1-(((INDEX('DOE Stack Loss Data'!$C$4:$V$43,MATCH('Combustion Reports'!AH$8,'DOE Stack Loss Data'!$B$4:$B$43)+1,MATCH('Baseline Efficiency'!K13,'DOE Stack Loss Data'!$C$3:$V$3)+1)-INDEX('DOE Stack Loss Data'!$C$4:$V$43,MATCH('Combustion Reports'!AH$8,'DOE Stack Loss Data'!$B$4:$B$43),MATCH('Baseline Efficiency'!K13,'DOE Stack Loss Data'!$C$3:$V$3)+1))/10*('Combustion Reports'!AH$8-INDEX('DOE Stack Loss Data'!$B$4:$B$43,MATCH('Combustion Reports'!AH$8,'DOE Stack Loss Data'!$B$4:$B$43),1))+INDEX('DOE Stack Loss Data'!$C$4:$V$43,MATCH('Combustion Reports'!AH$8,'DOE Stack Loss Data'!$B$4:$B$43),MATCH('Baseline Efficiency'!K13,'DOE Stack Loss Data'!$C$3:$V$3)+1)-((INDEX('DOE Stack Loss Data'!$C$4:$V$43,MATCH('Combustion Reports'!AH$8,'DOE Stack Loss Data'!$B$4:$B$43)+1,MATCH('Baseline Efficiency'!K13,'DOE Stack Loss Data'!$C$3:$V$3))-INDEX('DOE Stack Loss Data'!$C$4:$V$43,MATCH('Combustion Reports'!AH$8,'DOE Stack Loss Data'!$B$4:$B$43),MATCH('Baseline Efficiency'!K13,'DOE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Efficiency'!K13,'DOE Stack Loss Data'!$C$3:$V$3))))/(INDEX('DOE Stack Loss Data'!$C$3:$V$3,1,MATCH('Baseline Efficiency'!K13,'DOE Stack Loss Data'!$C$3:$V$3)+1)-INDEX('DOE Stack Loss Data'!$C$3:$V$3,1,MATCH('Baseline Efficiency'!K13,'DOE Stack Loss Data'!$C$3:$V$3)))*('Baseline Efficiency'!K13-INDEX('DOE Stack Loss Data'!$C$3:$V$3,1,MATCH('Baseline Efficiency'!K13,'DOE Stack Loss Data'!$C$3:$V$3)))+(INDEX('DOE Stack Loss Data'!$C$4:$V$43,MATCH('Combustion Reports'!AH$8,'DOE Stack Loss Data'!$B$4:$B$43)+1,MATCH('Baseline Efficiency'!K13,'DOE Stack Loss Data'!$C$3:$V$3))-INDEX('DOE Stack Loss Data'!$C$4:$V$43,MATCH('Combustion Reports'!AH$8,'DOE Stack Loss Data'!$B$4:$B$43),MATCH('Baseline Efficiency'!K13,'DOE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Efficiency'!K13,'DOE Stack Loss Data'!$C$3:$V$3)))</f>
        <v>#N/A</v>
      </c>
      <c r="L37" s="237" t="e">
        <f>1-(((INDEX('DOE Stack Loss Data'!$C$4:$V$43,MATCH('Combustion Reports'!AI$8,'DOE Stack Loss Data'!$B$4:$B$43)+1,MATCH('Baseline Efficiency'!L13,'DOE Stack Loss Data'!$C$3:$V$3)+1)-INDEX('DOE Stack Loss Data'!$C$4:$V$43,MATCH('Combustion Reports'!AI$8,'DOE Stack Loss Data'!$B$4:$B$43),MATCH('Baseline Efficiency'!L13,'DOE Stack Loss Data'!$C$3:$V$3)+1))/10*('Combustion Reports'!AI$8-INDEX('DOE Stack Loss Data'!$B$4:$B$43,MATCH('Combustion Reports'!AI$8,'DOE Stack Loss Data'!$B$4:$B$43),1))+INDEX('DOE Stack Loss Data'!$C$4:$V$43,MATCH('Combustion Reports'!AI$8,'DOE Stack Loss Data'!$B$4:$B$43),MATCH('Baseline Efficiency'!L13,'DOE Stack Loss Data'!$C$3:$V$3)+1)-((INDEX('DOE Stack Loss Data'!$C$4:$V$43,MATCH('Combustion Reports'!AI$8,'DOE Stack Loss Data'!$B$4:$B$43)+1,MATCH('Baseline Efficiency'!L13,'DOE Stack Loss Data'!$C$3:$V$3))-INDEX('DOE Stack Loss Data'!$C$4:$V$43,MATCH('Combustion Reports'!AI$8,'DOE Stack Loss Data'!$B$4:$B$43),MATCH('Baseline Efficiency'!L13,'DOE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Efficiency'!L13,'DOE Stack Loss Data'!$C$3:$V$3))))/(INDEX('DOE Stack Loss Data'!$C$3:$V$3,1,MATCH('Baseline Efficiency'!L13,'DOE Stack Loss Data'!$C$3:$V$3)+1)-INDEX('DOE Stack Loss Data'!$C$3:$V$3,1,MATCH('Baseline Efficiency'!L13,'DOE Stack Loss Data'!$C$3:$V$3)))*('Baseline Efficiency'!L13-INDEX('DOE Stack Loss Data'!$C$3:$V$3,1,MATCH('Baseline Efficiency'!L13,'DOE Stack Loss Data'!$C$3:$V$3)))+(INDEX('DOE Stack Loss Data'!$C$4:$V$43,MATCH('Combustion Reports'!AI$8,'DOE Stack Loss Data'!$B$4:$B$43)+1,MATCH('Baseline Efficiency'!L13,'DOE Stack Loss Data'!$C$3:$V$3))-INDEX('DOE Stack Loss Data'!$C$4:$V$43,MATCH('Combustion Reports'!AI$8,'DOE Stack Loss Data'!$B$4:$B$43),MATCH('Baseline Efficiency'!L13,'DOE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Efficiency'!L13,'DOE Stack Loss Data'!$C$3:$V$3)))</f>
        <v>#N/A</v>
      </c>
      <c r="M37" s="237" t="e">
        <f>1-(((INDEX('DOE Stack Loss Data'!$C$4:$V$43,MATCH('Combustion Reports'!AJ$8,'DOE Stack Loss Data'!$B$4:$B$43)+1,MATCH('Baseline Efficiency'!M13,'DOE Stack Loss Data'!$C$3:$V$3)+1)-INDEX('DOE Stack Loss Data'!$C$4:$V$43,MATCH('Combustion Reports'!AJ$8,'DOE Stack Loss Data'!$B$4:$B$43),MATCH('Baseline Efficiency'!M13,'DOE Stack Loss Data'!$C$3:$V$3)+1))/10*('Combustion Reports'!AJ$8-INDEX('DOE Stack Loss Data'!$B$4:$B$43,MATCH('Combustion Reports'!AJ$8,'DOE Stack Loss Data'!$B$4:$B$43),1))+INDEX('DOE Stack Loss Data'!$C$4:$V$43,MATCH('Combustion Reports'!AJ$8,'DOE Stack Loss Data'!$B$4:$B$43),MATCH('Baseline Efficiency'!M13,'DOE Stack Loss Data'!$C$3:$V$3)+1)-((INDEX('DOE Stack Loss Data'!$C$4:$V$43,MATCH('Combustion Reports'!AJ$8,'DOE Stack Loss Data'!$B$4:$B$43)+1,MATCH('Baseline Efficiency'!M13,'DOE Stack Loss Data'!$C$3:$V$3))-INDEX('DOE Stack Loss Data'!$C$4:$V$43,MATCH('Combustion Reports'!AJ$8,'DOE Stack Loss Data'!$B$4:$B$43),MATCH('Baseline Efficiency'!M13,'DOE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Efficiency'!M13,'DOE Stack Loss Data'!$C$3:$V$3))))/(INDEX('DOE Stack Loss Data'!$C$3:$V$3,1,MATCH('Baseline Efficiency'!M13,'DOE Stack Loss Data'!$C$3:$V$3)+1)-INDEX('DOE Stack Loss Data'!$C$3:$V$3,1,MATCH('Baseline Efficiency'!M13,'DOE Stack Loss Data'!$C$3:$V$3)))*('Baseline Efficiency'!M13-INDEX('DOE Stack Loss Data'!$C$3:$V$3,1,MATCH('Baseline Efficiency'!M13,'DOE Stack Loss Data'!$C$3:$V$3)))+(INDEX('DOE Stack Loss Data'!$C$4:$V$43,MATCH('Combustion Reports'!AJ$8,'DOE Stack Loss Data'!$B$4:$B$43)+1,MATCH('Baseline Efficiency'!M13,'DOE Stack Loss Data'!$C$3:$V$3))-INDEX('DOE Stack Loss Data'!$C$4:$V$43,MATCH('Combustion Reports'!AJ$8,'DOE Stack Loss Data'!$B$4:$B$43),MATCH('Baseline Efficiency'!M13,'DOE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Efficiency'!M13,'DOE Stack Loss Data'!$C$3:$V$3)))</f>
        <v>#N/A</v>
      </c>
      <c r="N37" s="209" t="e">
        <f>1-(((INDEX('DOE Stack Loss Data'!$C$4:$V$43,MATCH('Combustion Reports'!AK$8,'DOE Stack Loss Data'!$B$4:$B$43)+1,MATCH('Baseline Efficiency'!N13,'DOE Stack Loss Data'!$C$3:$V$3)+1)-INDEX('DOE Stack Loss Data'!$C$4:$V$43,MATCH('Combustion Reports'!AK$8,'DOE Stack Loss Data'!$B$4:$B$43),MATCH('Baseline Efficiency'!N13,'DOE Stack Loss Data'!$C$3:$V$3)+1))/10*('Combustion Reports'!AK$8-INDEX('DOE Stack Loss Data'!$B$4:$B$43,MATCH('Combustion Reports'!AK$8,'DOE Stack Loss Data'!$B$4:$B$43),1))+INDEX('DOE Stack Loss Data'!$C$4:$V$43,MATCH('Combustion Reports'!AK$8,'DOE Stack Loss Data'!$B$4:$B$43),MATCH('Baseline Efficiency'!N13,'DOE Stack Loss Data'!$C$3:$V$3)+1)-((INDEX('DOE Stack Loss Data'!$C$4:$V$43,MATCH('Combustion Reports'!AK$8,'DOE Stack Loss Data'!$B$4:$B$43)+1,MATCH('Baseline Efficiency'!N13,'DOE Stack Loss Data'!$C$3:$V$3))-INDEX('DOE Stack Loss Data'!$C$4:$V$43,MATCH('Combustion Reports'!AK$8,'DOE Stack Loss Data'!$B$4:$B$43),MATCH('Baseline Efficiency'!N13,'DOE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Efficiency'!N13,'DOE Stack Loss Data'!$C$3:$V$3))))/(INDEX('DOE Stack Loss Data'!$C$3:$V$3,1,MATCH('Baseline Efficiency'!N13,'DOE Stack Loss Data'!$C$3:$V$3)+1)-INDEX('DOE Stack Loss Data'!$C$3:$V$3,1,MATCH('Baseline Efficiency'!N13,'DOE Stack Loss Data'!$C$3:$V$3)))*('Baseline Efficiency'!N13-INDEX('DOE Stack Loss Data'!$C$3:$V$3,1,MATCH('Baseline Efficiency'!N13,'DOE Stack Loss Data'!$C$3:$V$3)))+(INDEX('DOE Stack Loss Data'!$C$4:$V$43,MATCH('Combustion Reports'!AK$8,'DOE Stack Loss Data'!$B$4:$B$43)+1,MATCH('Baseline Efficiency'!N13,'DOE Stack Loss Data'!$C$3:$V$3))-INDEX('DOE Stack Loss Data'!$C$4:$V$43,MATCH('Combustion Reports'!AK$8,'DOE Stack Loss Data'!$B$4:$B$43),MATCH('Baseline Efficiency'!N13,'DOE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Efficiency'!N13,'DOE Stack Loss Data'!$C$3:$V$3)))</f>
        <v>#N/A</v>
      </c>
      <c r="P37" s="236">
        <v>25</v>
      </c>
      <c r="Q37" s="545">
        <v>402</v>
      </c>
      <c r="R37" s="202">
        <f t="shared" si="9"/>
        <v>75</v>
      </c>
      <c r="S37" s="237" t="e">
        <f>1-(((INDEX('DOE Stack Loss Data'!$C$4:$V$43,MATCH('Combustion Reports'!$AB$14,'DOE Stack Loss Data'!$B$4:$B$43)+1,MATCH('Baseline Efficiency'!S13,'DOE Stack Loss Data'!$C$3:$V$3)+1)-INDEX('DOE Stack Loss Data'!$C$4:$V$43,MATCH('Combustion Reports'!$AB$14,'DOE Stack Loss Data'!$B$4:$B$43),MATCH('Baseline Efficiency'!S13,'DOE Stack Loss Data'!$C$3:$V$3)+1))/10*('Combustion Reports'!$AB$14-INDEX('DOE Stack Loss Data'!$B$4:$B$43,MATCH('Combustion Reports'!$AB$14,'DOE Stack Loss Data'!$B$4:$B$43),1))+INDEX('DOE Stack Loss Data'!$C$4:$V$43,MATCH('Combustion Reports'!$AB$14,'DOE Stack Loss Data'!$B$4:$B$43),MATCH('Baseline Efficiency'!S13,'DOE Stack Loss Data'!$C$3:$V$3)+1)-((INDEX('DOE Stack Loss Data'!$C$4:$V$43,MATCH('Combustion Reports'!$AB$14,'DOE Stack Loss Data'!$B$4:$B$43)+1,MATCH('Baseline Efficiency'!S13,'DOE Stack Loss Data'!$C$3:$V$3))-INDEX('DOE Stack Loss Data'!$C$4:$V$43,MATCH('Combustion Reports'!$AB$14,'DOE Stack Loss Data'!$B$4:$B$43),MATCH('Baseline Efficiency'!S13,'DOE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Efficiency'!S13,'DOE Stack Loss Data'!$C$3:$V$3))))/(INDEX('DOE Stack Loss Data'!$C$3:$V$3,1,MATCH('Baseline Efficiency'!S13,'DOE Stack Loss Data'!$C$3:$V$3)+1)-INDEX('DOE Stack Loss Data'!$C$3:$V$3,1,MATCH('Baseline Efficiency'!S13,'DOE Stack Loss Data'!$C$3:$V$3)))*('Baseline Efficiency'!S13-INDEX('DOE Stack Loss Data'!$C$3:$V$3,1,MATCH('Baseline Efficiency'!S13,'DOE Stack Loss Data'!$C$3:$V$3)))+(INDEX('DOE Stack Loss Data'!$C$4:$V$43,MATCH('Combustion Reports'!$AB$14,'DOE Stack Loss Data'!$B$4:$B$43)+1,MATCH('Baseline Efficiency'!S13,'DOE Stack Loss Data'!$C$3:$V$3))-INDEX('DOE Stack Loss Data'!$C$4:$V$43,MATCH('Combustion Reports'!$AB$14,'DOE Stack Loss Data'!$B$4:$B$43),MATCH('Baseline Efficiency'!S13,'DOE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Efficiency'!S13,'DOE Stack Loss Data'!$C$3:$V$3)))</f>
        <v>#N/A</v>
      </c>
      <c r="T37" s="237" t="e">
        <f>1-(((INDEX('DOE Stack Loss Data'!$C$4:$V$43,MATCH('Combustion Reports'!AC$14,'DOE Stack Loss Data'!$B$4:$B$43)+1,MATCH('Baseline Efficiency'!T13,'DOE Stack Loss Data'!$C$3:$V$3)+1)-INDEX('DOE Stack Loss Data'!$C$4:$V$43,MATCH('Combustion Reports'!AC$14,'DOE Stack Loss Data'!$B$4:$B$43),MATCH('Baseline Efficiency'!T13,'DOE Stack Loss Data'!$C$3:$V$3)+1))/10*('Combustion Reports'!AC$14-INDEX('DOE Stack Loss Data'!$B$4:$B$43,MATCH('Combustion Reports'!AC$14,'DOE Stack Loss Data'!$B$4:$B$43),1))+INDEX('DOE Stack Loss Data'!$C$4:$V$43,MATCH('Combustion Reports'!AC$14,'DOE Stack Loss Data'!$B$4:$B$43),MATCH('Baseline Efficiency'!T13,'DOE Stack Loss Data'!$C$3:$V$3)+1)-((INDEX('DOE Stack Loss Data'!$C$4:$V$43,MATCH('Combustion Reports'!AC$14,'DOE Stack Loss Data'!$B$4:$B$43)+1,MATCH('Baseline Efficiency'!T13,'DOE Stack Loss Data'!$C$3:$V$3))-INDEX('DOE Stack Loss Data'!$C$4:$V$43,MATCH('Combustion Reports'!AC$14,'DOE Stack Loss Data'!$B$4:$B$43),MATCH('Baseline Efficiency'!T13,'DOE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Efficiency'!T13,'DOE Stack Loss Data'!$C$3:$V$3))))/(INDEX('DOE Stack Loss Data'!$C$3:$V$3,1,MATCH('Baseline Efficiency'!T13,'DOE Stack Loss Data'!$C$3:$V$3)+1)-INDEX('DOE Stack Loss Data'!$C$3:$V$3,1,MATCH('Baseline Efficiency'!T13,'DOE Stack Loss Data'!$C$3:$V$3)))*('Baseline Efficiency'!T13-INDEX('DOE Stack Loss Data'!$C$3:$V$3,1,MATCH('Baseline Efficiency'!T13,'DOE Stack Loss Data'!$C$3:$V$3)))+(INDEX('DOE Stack Loss Data'!$C$4:$V$43,MATCH('Combustion Reports'!AC$14,'DOE Stack Loss Data'!$B$4:$B$43)+1,MATCH('Baseline Efficiency'!T13,'DOE Stack Loss Data'!$C$3:$V$3))-INDEX('DOE Stack Loss Data'!$C$4:$V$43,MATCH('Combustion Reports'!AC$14,'DOE Stack Loss Data'!$B$4:$B$43),MATCH('Baseline Efficiency'!T13,'DOE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Efficiency'!T13,'DOE Stack Loss Data'!$C$3:$V$3)))</f>
        <v>#N/A</v>
      </c>
      <c r="U37" s="207" t="e">
        <f>1-(((INDEX('DOE Stack Loss Data'!$C$4:$V$43,MATCH('Combustion Reports'!AD$14,'DOE Stack Loss Data'!$B$4:$B$43)+1,MATCH('Baseline Efficiency'!U13,'DOE Stack Loss Data'!$C$3:$V$3)+1)-INDEX('DOE Stack Loss Data'!$C$4:$V$43,MATCH('Combustion Reports'!AD$14,'DOE Stack Loss Data'!$B$4:$B$43),MATCH('Baseline Efficiency'!U13,'DOE Stack Loss Data'!$C$3:$V$3)+1))/10*('Combustion Reports'!AD$14-INDEX('DOE Stack Loss Data'!$B$4:$B$43,MATCH('Combustion Reports'!AD$14,'DOE Stack Loss Data'!$B$4:$B$43),1))+INDEX('DOE Stack Loss Data'!$C$4:$V$43,MATCH('Combustion Reports'!AD$14,'DOE Stack Loss Data'!$B$4:$B$43),MATCH('Baseline Efficiency'!U13,'DOE Stack Loss Data'!$C$3:$V$3)+1)-((INDEX('DOE Stack Loss Data'!$C$4:$V$43,MATCH('Combustion Reports'!AD$14,'DOE Stack Loss Data'!$B$4:$B$43)+1,MATCH('Baseline Efficiency'!U13,'DOE Stack Loss Data'!$C$3:$V$3))-INDEX('DOE Stack Loss Data'!$C$4:$V$43,MATCH('Combustion Reports'!AD$14,'DOE Stack Loss Data'!$B$4:$B$43),MATCH('Baseline Efficiency'!U13,'DOE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Efficiency'!U13,'DOE Stack Loss Data'!$C$3:$V$3))))/(INDEX('DOE Stack Loss Data'!$C$3:$V$3,1,MATCH('Baseline Efficiency'!U13,'DOE Stack Loss Data'!$C$3:$V$3)+1)-INDEX('DOE Stack Loss Data'!$C$3:$V$3,1,MATCH('Baseline Efficiency'!U13,'DOE Stack Loss Data'!$C$3:$V$3)))*('Baseline Efficiency'!U13-INDEX('DOE Stack Loss Data'!$C$3:$V$3,1,MATCH('Baseline Efficiency'!U13,'DOE Stack Loss Data'!$C$3:$V$3)))+(INDEX('DOE Stack Loss Data'!$C$4:$V$43,MATCH('Combustion Reports'!AD$14,'DOE Stack Loss Data'!$B$4:$B$43)+1,MATCH('Baseline Efficiency'!U13,'DOE Stack Loss Data'!$C$3:$V$3))-INDEX('DOE Stack Loss Data'!$C$4:$V$43,MATCH('Combustion Reports'!AD$14,'DOE Stack Loss Data'!$B$4:$B$43),MATCH('Baseline Efficiency'!U13,'DOE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Efficiency'!U13,'DOE Stack Loss Data'!$C$3:$V$3)))</f>
        <v>#N/A</v>
      </c>
      <c r="V37" s="237" t="e">
        <f>1-(((INDEX('DOE Stack Loss Data'!$C$4:$V$43,MATCH('Combustion Reports'!AE$14,'DOE Stack Loss Data'!$B$4:$B$43)+1,MATCH('Baseline Efficiency'!V13,'DOE Stack Loss Data'!$C$3:$V$3)+1)-INDEX('DOE Stack Loss Data'!$C$4:$V$43,MATCH('Combustion Reports'!AE$14,'DOE Stack Loss Data'!$B$4:$B$43),MATCH('Baseline Efficiency'!V13,'DOE Stack Loss Data'!$C$3:$V$3)+1))/10*('Combustion Reports'!AE$14-INDEX('DOE Stack Loss Data'!$B$4:$B$43,MATCH('Combustion Reports'!AE$14,'DOE Stack Loss Data'!$B$4:$B$43),1))+INDEX('DOE Stack Loss Data'!$C$4:$V$43,MATCH('Combustion Reports'!AE$14,'DOE Stack Loss Data'!$B$4:$B$43),MATCH('Baseline Efficiency'!V13,'DOE Stack Loss Data'!$C$3:$V$3)+1)-((INDEX('DOE Stack Loss Data'!$C$4:$V$43,MATCH('Combustion Reports'!AE$14,'DOE Stack Loss Data'!$B$4:$B$43)+1,MATCH('Baseline Efficiency'!V13,'DOE Stack Loss Data'!$C$3:$V$3))-INDEX('DOE Stack Loss Data'!$C$4:$V$43,MATCH('Combustion Reports'!AE$14,'DOE Stack Loss Data'!$B$4:$B$43),MATCH('Baseline Efficiency'!V13,'DOE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Efficiency'!V13,'DOE Stack Loss Data'!$C$3:$V$3))))/(INDEX('DOE Stack Loss Data'!$C$3:$V$3,1,MATCH('Baseline Efficiency'!V13,'DOE Stack Loss Data'!$C$3:$V$3)+1)-INDEX('DOE Stack Loss Data'!$C$3:$V$3,1,MATCH('Baseline Efficiency'!V13,'DOE Stack Loss Data'!$C$3:$V$3)))*('Baseline Efficiency'!V13-INDEX('DOE Stack Loss Data'!$C$3:$V$3,1,MATCH('Baseline Efficiency'!V13,'DOE Stack Loss Data'!$C$3:$V$3)))+(INDEX('DOE Stack Loss Data'!$C$4:$V$43,MATCH('Combustion Reports'!AE$14,'DOE Stack Loss Data'!$B$4:$B$43)+1,MATCH('Baseline Efficiency'!V13,'DOE Stack Loss Data'!$C$3:$V$3))-INDEX('DOE Stack Loss Data'!$C$4:$V$43,MATCH('Combustion Reports'!AE$14,'DOE Stack Loss Data'!$B$4:$B$43),MATCH('Baseline Efficiency'!V13,'DOE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Efficiency'!V13,'DOE Stack Loss Data'!$C$3:$V$3)))</f>
        <v>#N/A</v>
      </c>
      <c r="W37" s="201" t="e">
        <f>1-(((INDEX('DOE Stack Loss Data'!$C$4:$V$43,MATCH('Combustion Reports'!AF$14,'DOE Stack Loss Data'!$B$4:$B$43)+1,MATCH('Baseline Efficiency'!W13,'DOE Stack Loss Data'!$C$3:$V$3)+1)-INDEX('DOE Stack Loss Data'!$C$4:$V$43,MATCH('Combustion Reports'!AF$14,'DOE Stack Loss Data'!$B$4:$B$43),MATCH('Baseline Efficiency'!W13,'DOE Stack Loss Data'!$C$3:$V$3)+1))/10*('Combustion Reports'!AF$14-INDEX('DOE Stack Loss Data'!$B$4:$B$43,MATCH('Combustion Reports'!AF$14,'DOE Stack Loss Data'!$B$4:$B$43),1))+INDEX('DOE Stack Loss Data'!$C$4:$V$43,MATCH('Combustion Reports'!AF$14,'DOE Stack Loss Data'!$B$4:$B$43),MATCH('Baseline Efficiency'!W13,'DOE Stack Loss Data'!$C$3:$V$3)+1)-((INDEX('DOE Stack Loss Data'!$C$4:$V$43,MATCH('Combustion Reports'!AF$14,'DOE Stack Loss Data'!$B$4:$B$43)+1,MATCH('Baseline Efficiency'!W13,'DOE Stack Loss Data'!$C$3:$V$3))-INDEX('DOE Stack Loss Data'!$C$4:$V$43,MATCH('Combustion Reports'!AF$14,'DOE Stack Loss Data'!$B$4:$B$43),MATCH('Baseline Efficiency'!W13,'DOE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Efficiency'!W13,'DOE Stack Loss Data'!$C$3:$V$3))))/(INDEX('DOE Stack Loss Data'!$C$3:$V$3,1,MATCH('Baseline Efficiency'!W13,'DOE Stack Loss Data'!$C$3:$V$3)+1)-INDEX('DOE Stack Loss Data'!$C$3:$V$3,1,MATCH('Baseline Efficiency'!W13,'DOE Stack Loss Data'!$C$3:$V$3)))*('Baseline Efficiency'!W13-INDEX('DOE Stack Loss Data'!$C$3:$V$3,1,MATCH('Baseline Efficiency'!W13,'DOE Stack Loss Data'!$C$3:$V$3)))+(INDEX('DOE Stack Loss Data'!$C$4:$V$43,MATCH('Combustion Reports'!AF$14,'DOE Stack Loss Data'!$B$4:$B$43)+1,MATCH('Baseline Efficiency'!W13,'DOE Stack Loss Data'!$C$3:$V$3))-INDEX('DOE Stack Loss Data'!$C$4:$V$43,MATCH('Combustion Reports'!AF$14,'DOE Stack Loss Data'!$B$4:$B$43),MATCH('Baseline Efficiency'!W13,'DOE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Efficiency'!W13,'DOE Stack Loss Data'!$C$3:$V$3)))</f>
        <v>#N/A</v>
      </c>
      <c r="X37" s="237" t="e">
        <f>1-(((INDEX('DOE Stack Loss Data'!$C$4:$V$43,MATCH('Combustion Reports'!AG$14,'DOE Stack Loss Data'!$B$4:$B$43)+1,MATCH('Baseline Efficiency'!X13,'DOE Stack Loss Data'!$C$3:$V$3)+1)-INDEX('DOE Stack Loss Data'!$C$4:$V$43,MATCH('Combustion Reports'!AG$14,'DOE Stack Loss Data'!$B$4:$B$43),MATCH('Baseline Efficiency'!X13,'DOE Stack Loss Data'!$C$3:$V$3)+1))/10*('Combustion Reports'!AG$14-INDEX('DOE Stack Loss Data'!$B$4:$B$43,MATCH('Combustion Reports'!AG$14,'DOE Stack Loss Data'!$B$4:$B$43),1))+INDEX('DOE Stack Loss Data'!$C$4:$V$43,MATCH('Combustion Reports'!AG$14,'DOE Stack Loss Data'!$B$4:$B$43),MATCH('Baseline Efficiency'!X13,'DOE Stack Loss Data'!$C$3:$V$3)+1)-((INDEX('DOE Stack Loss Data'!$C$4:$V$43,MATCH('Combustion Reports'!AG$14,'DOE Stack Loss Data'!$B$4:$B$43)+1,MATCH('Baseline Efficiency'!X13,'DOE Stack Loss Data'!$C$3:$V$3))-INDEX('DOE Stack Loss Data'!$C$4:$V$43,MATCH('Combustion Reports'!AG$14,'DOE Stack Loss Data'!$B$4:$B$43),MATCH('Baseline Efficiency'!X13,'DOE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Efficiency'!X13,'DOE Stack Loss Data'!$C$3:$V$3))))/(INDEX('DOE Stack Loss Data'!$C$3:$V$3,1,MATCH('Baseline Efficiency'!X13,'DOE Stack Loss Data'!$C$3:$V$3)+1)-INDEX('DOE Stack Loss Data'!$C$3:$V$3,1,MATCH('Baseline Efficiency'!X13,'DOE Stack Loss Data'!$C$3:$V$3)))*('Baseline Efficiency'!X13-INDEX('DOE Stack Loss Data'!$C$3:$V$3,1,MATCH('Baseline Efficiency'!X13,'DOE Stack Loss Data'!$C$3:$V$3)))+(INDEX('DOE Stack Loss Data'!$C$4:$V$43,MATCH('Combustion Reports'!AG$14,'DOE Stack Loss Data'!$B$4:$B$43)+1,MATCH('Baseline Efficiency'!X13,'DOE Stack Loss Data'!$C$3:$V$3))-INDEX('DOE Stack Loss Data'!$C$4:$V$43,MATCH('Combustion Reports'!AG$14,'DOE Stack Loss Data'!$B$4:$B$43),MATCH('Baseline Efficiency'!X13,'DOE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Efficiency'!X13,'DOE Stack Loss Data'!$C$3:$V$3)))</f>
        <v>#N/A</v>
      </c>
      <c r="Y37" s="201" t="e">
        <f>1-(((INDEX('DOE Stack Loss Data'!$C$4:$V$43,MATCH('Combustion Reports'!AH$14,'DOE Stack Loss Data'!$B$4:$B$43)+1,MATCH('Baseline Efficiency'!Y13,'DOE Stack Loss Data'!$C$3:$V$3)+1)-INDEX('DOE Stack Loss Data'!$C$4:$V$43,MATCH('Combustion Reports'!AH$14,'DOE Stack Loss Data'!$B$4:$B$43),MATCH('Baseline Efficiency'!Y13,'DOE Stack Loss Data'!$C$3:$V$3)+1))/10*('Combustion Reports'!AH$14-INDEX('DOE Stack Loss Data'!$B$4:$B$43,MATCH('Combustion Reports'!AH$14,'DOE Stack Loss Data'!$B$4:$B$43),1))+INDEX('DOE Stack Loss Data'!$C$4:$V$43,MATCH('Combustion Reports'!AH$14,'DOE Stack Loss Data'!$B$4:$B$43),MATCH('Baseline Efficiency'!Y13,'DOE Stack Loss Data'!$C$3:$V$3)+1)-((INDEX('DOE Stack Loss Data'!$C$4:$V$43,MATCH('Combustion Reports'!AH$14,'DOE Stack Loss Data'!$B$4:$B$43)+1,MATCH('Baseline Efficiency'!Y13,'DOE Stack Loss Data'!$C$3:$V$3))-INDEX('DOE Stack Loss Data'!$C$4:$V$43,MATCH('Combustion Reports'!AH$14,'DOE Stack Loss Data'!$B$4:$B$43),MATCH('Baseline Efficiency'!Y13,'DOE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Efficiency'!Y13,'DOE Stack Loss Data'!$C$3:$V$3))))/(INDEX('DOE Stack Loss Data'!$C$3:$V$3,1,MATCH('Baseline Efficiency'!Y13,'DOE Stack Loss Data'!$C$3:$V$3)+1)-INDEX('DOE Stack Loss Data'!$C$3:$V$3,1,MATCH('Baseline Efficiency'!Y13,'DOE Stack Loss Data'!$C$3:$V$3)))*('Baseline Efficiency'!Y13-INDEX('DOE Stack Loss Data'!$C$3:$V$3,1,MATCH('Baseline Efficiency'!Y13,'DOE Stack Loss Data'!$C$3:$V$3)))+(INDEX('DOE Stack Loss Data'!$C$4:$V$43,MATCH('Combustion Reports'!AH$14,'DOE Stack Loss Data'!$B$4:$B$43)+1,MATCH('Baseline Efficiency'!Y13,'DOE Stack Loss Data'!$C$3:$V$3))-INDEX('DOE Stack Loss Data'!$C$4:$V$43,MATCH('Combustion Reports'!AH$14,'DOE Stack Loss Data'!$B$4:$B$43),MATCH('Baseline Efficiency'!Y13,'DOE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Efficiency'!Y13,'DOE Stack Loss Data'!$C$3:$V$3)))</f>
        <v>#N/A</v>
      </c>
      <c r="Z37" s="237" t="e">
        <f>1-(((INDEX('DOE Stack Loss Data'!$C$4:$V$43,MATCH('Combustion Reports'!AI$14,'DOE Stack Loss Data'!$B$4:$B$43)+1,MATCH('Baseline Efficiency'!Z13,'DOE Stack Loss Data'!$C$3:$V$3)+1)-INDEX('DOE Stack Loss Data'!$C$4:$V$43,MATCH('Combustion Reports'!AI$14,'DOE Stack Loss Data'!$B$4:$B$43),MATCH('Baseline Efficiency'!Z13,'DOE Stack Loss Data'!$C$3:$V$3)+1))/10*('Combustion Reports'!AI$14-INDEX('DOE Stack Loss Data'!$B$4:$B$43,MATCH('Combustion Reports'!AI$14,'DOE Stack Loss Data'!$B$4:$B$43),1))+INDEX('DOE Stack Loss Data'!$C$4:$V$43,MATCH('Combustion Reports'!AI$14,'DOE Stack Loss Data'!$B$4:$B$43),MATCH('Baseline Efficiency'!Z13,'DOE Stack Loss Data'!$C$3:$V$3)+1)-((INDEX('DOE Stack Loss Data'!$C$4:$V$43,MATCH('Combustion Reports'!AI$14,'DOE Stack Loss Data'!$B$4:$B$43)+1,MATCH('Baseline Efficiency'!Z13,'DOE Stack Loss Data'!$C$3:$V$3))-INDEX('DOE Stack Loss Data'!$C$4:$V$43,MATCH('Combustion Reports'!AI$14,'DOE Stack Loss Data'!$B$4:$B$43),MATCH('Baseline Efficiency'!Z13,'DOE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Efficiency'!Z13,'DOE Stack Loss Data'!$C$3:$V$3))))/(INDEX('DOE Stack Loss Data'!$C$3:$V$3,1,MATCH('Baseline Efficiency'!Z13,'DOE Stack Loss Data'!$C$3:$V$3)+1)-INDEX('DOE Stack Loss Data'!$C$3:$V$3,1,MATCH('Baseline Efficiency'!Z13,'DOE Stack Loss Data'!$C$3:$V$3)))*('Baseline Efficiency'!Z13-INDEX('DOE Stack Loss Data'!$C$3:$V$3,1,MATCH('Baseline Efficiency'!Z13,'DOE Stack Loss Data'!$C$3:$V$3)))+(INDEX('DOE Stack Loss Data'!$C$4:$V$43,MATCH('Combustion Reports'!AI$14,'DOE Stack Loss Data'!$B$4:$B$43)+1,MATCH('Baseline Efficiency'!Z13,'DOE Stack Loss Data'!$C$3:$V$3))-INDEX('DOE Stack Loss Data'!$C$4:$V$43,MATCH('Combustion Reports'!AI$14,'DOE Stack Loss Data'!$B$4:$B$43),MATCH('Baseline Efficiency'!Z13,'DOE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Efficiency'!Z13,'DOE Stack Loss Data'!$C$3:$V$3)))</f>
        <v>#N/A</v>
      </c>
      <c r="AA37" s="237" t="e">
        <f>1-(((INDEX('DOE Stack Loss Data'!$C$4:$V$43,MATCH('Combustion Reports'!AJ$14,'DOE Stack Loss Data'!$B$4:$B$43)+1,MATCH('Baseline Efficiency'!AA13,'DOE Stack Loss Data'!$C$3:$V$3)+1)-INDEX('DOE Stack Loss Data'!$C$4:$V$43,MATCH('Combustion Reports'!AJ$14,'DOE Stack Loss Data'!$B$4:$B$43),MATCH('Baseline Efficiency'!AA13,'DOE Stack Loss Data'!$C$3:$V$3)+1))/10*('Combustion Reports'!AJ$14-INDEX('DOE Stack Loss Data'!$B$4:$B$43,MATCH('Combustion Reports'!AJ$14,'DOE Stack Loss Data'!$B$4:$B$43),1))+INDEX('DOE Stack Loss Data'!$C$4:$V$43,MATCH('Combustion Reports'!AJ$14,'DOE Stack Loss Data'!$B$4:$B$43),MATCH('Baseline Efficiency'!AA13,'DOE Stack Loss Data'!$C$3:$V$3)+1)-((INDEX('DOE Stack Loss Data'!$C$4:$V$43,MATCH('Combustion Reports'!AJ$14,'DOE Stack Loss Data'!$B$4:$B$43)+1,MATCH('Baseline Efficiency'!AA13,'DOE Stack Loss Data'!$C$3:$V$3))-INDEX('DOE Stack Loss Data'!$C$4:$V$43,MATCH('Combustion Reports'!AJ$14,'DOE Stack Loss Data'!$B$4:$B$43),MATCH('Baseline Efficiency'!AA13,'DOE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Efficiency'!AA13,'DOE Stack Loss Data'!$C$3:$V$3))))/(INDEX('DOE Stack Loss Data'!$C$3:$V$3,1,MATCH('Baseline Efficiency'!AA13,'DOE Stack Loss Data'!$C$3:$V$3)+1)-INDEX('DOE Stack Loss Data'!$C$3:$V$3,1,MATCH('Baseline Efficiency'!AA13,'DOE Stack Loss Data'!$C$3:$V$3)))*('Baseline Efficiency'!AA13-INDEX('DOE Stack Loss Data'!$C$3:$V$3,1,MATCH('Baseline Efficiency'!AA13,'DOE Stack Loss Data'!$C$3:$V$3)))+(INDEX('DOE Stack Loss Data'!$C$4:$V$43,MATCH('Combustion Reports'!AJ$14,'DOE Stack Loss Data'!$B$4:$B$43)+1,MATCH('Baseline Efficiency'!AA13,'DOE Stack Loss Data'!$C$3:$V$3))-INDEX('DOE Stack Loss Data'!$C$4:$V$43,MATCH('Combustion Reports'!AJ$14,'DOE Stack Loss Data'!$B$4:$B$43),MATCH('Baseline Efficiency'!AA13,'DOE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Efficiency'!AA13,'DOE Stack Loss Data'!$C$3:$V$3)))</f>
        <v>#N/A</v>
      </c>
      <c r="AB37" s="209" t="e">
        <f>1-(((INDEX('DOE Stack Loss Data'!$C$4:$V$43,MATCH('Combustion Reports'!AK$14,'DOE Stack Loss Data'!$B$4:$B$43)+1,MATCH('Baseline Efficiency'!AB13,'DOE Stack Loss Data'!$C$3:$V$3)+1)-INDEX('DOE Stack Loss Data'!$C$4:$V$43,MATCH('Combustion Reports'!AK$14,'DOE Stack Loss Data'!$B$4:$B$43),MATCH('Baseline Efficiency'!AB13,'DOE Stack Loss Data'!$C$3:$V$3)+1))/10*('Combustion Reports'!AK$14-INDEX('DOE Stack Loss Data'!$B$4:$B$43,MATCH('Combustion Reports'!AK$14,'DOE Stack Loss Data'!$B$4:$B$43),1))+INDEX('DOE Stack Loss Data'!$C$4:$V$43,MATCH('Combustion Reports'!AK$14,'DOE Stack Loss Data'!$B$4:$B$43),MATCH('Baseline Efficiency'!AB13,'DOE Stack Loss Data'!$C$3:$V$3)+1)-((INDEX('DOE Stack Loss Data'!$C$4:$V$43,MATCH('Combustion Reports'!AK$14,'DOE Stack Loss Data'!$B$4:$B$43)+1,MATCH('Baseline Efficiency'!AB13,'DOE Stack Loss Data'!$C$3:$V$3))-INDEX('DOE Stack Loss Data'!$C$4:$V$43,MATCH('Combustion Reports'!AK$14,'DOE Stack Loss Data'!$B$4:$B$43),MATCH('Baseline Efficiency'!AB13,'DOE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Efficiency'!AB13,'DOE Stack Loss Data'!$C$3:$V$3))))/(INDEX('DOE Stack Loss Data'!$C$3:$V$3,1,MATCH('Baseline Efficiency'!AB13,'DOE Stack Loss Data'!$C$3:$V$3)+1)-INDEX('DOE Stack Loss Data'!$C$3:$V$3,1,MATCH('Baseline Efficiency'!AB13,'DOE Stack Loss Data'!$C$3:$V$3)))*('Baseline Efficiency'!AB13-INDEX('DOE Stack Loss Data'!$C$3:$V$3,1,MATCH('Baseline Efficiency'!AB13,'DOE Stack Loss Data'!$C$3:$V$3)))+(INDEX('DOE Stack Loss Data'!$C$4:$V$43,MATCH('Combustion Reports'!AK$14,'DOE Stack Loss Data'!$B$4:$B$43)+1,MATCH('Baseline Efficiency'!AB13,'DOE Stack Loss Data'!$C$3:$V$3))-INDEX('DOE Stack Loss Data'!$C$4:$V$43,MATCH('Combustion Reports'!AK$14,'DOE Stack Loss Data'!$B$4:$B$43),MATCH('Baseline Efficiency'!AB13,'DOE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Efficiency'!AB13,'DOE Stack Loss Data'!$C$3:$V$3)))</f>
        <v>#N/A</v>
      </c>
      <c r="AD37" s="236">
        <v>25</v>
      </c>
      <c r="AE37" s="545">
        <v>402</v>
      </c>
      <c r="AF37" s="202">
        <f t="shared" si="10"/>
        <v>75</v>
      </c>
      <c r="AG37" s="237" t="e">
        <f>1-(((INDEX('DOE Stack Loss Data'!$C$4:$V$43,MATCH('Combustion Reports'!AB$20,'DOE Stack Loss Data'!$B$4:$B$43)+1,MATCH('Baseline Efficiency'!AG13,'DOE Stack Loss Data'!$C$3:$V$3)+1)-INDEX('DOE Stack Loss Data'!$C$4:$V$43,MATCH('Combustion Reports'!AB$20,'DOE Stack Loss Data'!$B$4:$B$43),MATCH('Baseline Efficiency'!AG13,'DOE Stack Loss Data'!$C$3:$V$3)+1))/10*('Combustion Reports'!AB$20-INDEX('DOE Stack Loss Data'!$B$4:$B$43,MATCH('Combustion Reports'!AB$20,'DOE Stack Loss Data'!$B$4:$B$43),1))+INDEX('DOE Stack Loss Data'!$C$4:$V$43,MATCH('Combustion Reports'!AB$20,'DOE Stack Loss Data'!$B$4:$B$43),MATCH('Baseline Efficiency'!AG13,'DOE Stack Loss Data'!$C$3:$V$3)+1)-((INDEX('DOE Stack Loss Data'!$C$4:$V$43,MATCH('Combustion Reports'!AB$20,'DOE Stack Loss Data'!$B$4:$B$43)+1,MATCH('Baseline Efficiency'!AG13,'DOE Stack Loss Data'!$C$3:$V$3))-INDEX('DOE Stack Loss Data'!$C$4:$V$43,MATCH('Combustion Reports'!AB$20,'DOE Stack Loss Data'!$B$4:$B$43),MATCH('Baseline Efficiency'!AG13,'DOE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Efficiency'!AG13,'DOE Stack Loss Data'!$C$3:$V$3))))/(INDEX('DOE Stack Loss Data'!$C$3:$V$3,1,MATCH('Baseline Efficiency'!AG13,'DOE Stack Loss Data'!$C$3:$V$3)+1)-INDEX('DOE Stack Loss Data'!$C$3:$V$3,1,MATCH('Baseline Efficiency'!AG13,'DOE Stack Loss Data'!$C$3:$V$3)))*('Baseline Efficiency'!AG13-INDEX('DOE Stack Loss Data'!$C$3:$V$3,1,MATCH('Baseline Efficiency'!AG13,'DOE Stack Loss Data'!$C$3:$V$3)))+(INDEX('DOE Stack Loss Data'!$C$4:$V$43,MATCH('Combustion Reports'!AB$20,'DOE Stack Loss Data'!$B$4:$B$43)+1,MATCH('Baseline Efficiency'!AG13,'DOE Stack Loss Data'!$C$3:$V$3))-INDEX('DOE Stack Loss Data'!$C$4:$V$43,MATCH('Combustion Reports'!AB$20,'DOE Stack Loss Data'!$B$4:$B$43),MATCH('Baseline Efficiency'!AG13,'DOE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Efficiency'!AG13,'DOE Stack Loss Data'!$C$3:$V$3)))</f>
        <v>#N/A</v>
      </c>
      <c r="AH37" s="237" t="e">
        <f>1-(((INDEX('DOE Stack Loss Data'!$C$4:$V$43,MATCH('Combustion Reports'!AC$20,'DOE Stack Loss Data'!$B$4:$B$43)+1,MATCH('Baseline Efficiency'!AH13,'DOE Stack Loss Data'!$C$3:$V$3)+1)-INDEX('DOE Stack Loss Data'!$C$4:$V$43,MATCH('Combustion Reports'!AC$20,'DOE Stack Loss Data'!$B$4:$B$43),MATCH('Baseline Efficiency'!AH13,'DOE Stack Loss Data'!$C$3:$V$3)+1))/10*('Combustion Reports'!AC$20-INDEX('DOE Stack Loss Data'!$B$4:$B$43,MATCH('Combustion Reports'!AC$20,'DOE Stack Loss Data'!$B$4:$B$43),1))+INDEX('DOE Stack Loss Data'!$C$4:$V$43,MATCH('Combustion Reports'!AC$20,'DOE Stack Loss Data'!$B$4:$B$43),MATCH('Baseline Efficiency'!AH13,'DOE Stack Loss Data'!$C$3:$V$3)+1)-((INDEX('DOE Stack Loss Data'!$C$4:$V$43,MATCH('Combustion Reports'!AC$20,'DOE Stack Loss Data'!$B$4:$B$43)+1,MATCH('Baseline Efficiency'!AH13,'DOE Stack Loss Data'!$C$3:$V$3))-INDEX('DOE Stack Loss Data'!$C$4:$V$43,MATCH('Combustion Reports'!AC$20,'DOE Stack Loss Data'!$B$4:$B$43),MATCH('Baseline Efficiency'!AH13,'DOE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Efficiency'!AH13,'DOE Stack Loss Data'!$C$3:$V$3))))/(INDEX('DOE Stack Loss Data'!$C$3:$V$3,1,MATCH('Baseline Efficiency'!AH13,'DOE Stack Loss Data'!$C$3:$V$3)+1)-INDEX('DOE Stack Loss Data'!$C$3:$V$3,1,MATCH('Baseline Efficiency'!AH13,'DOE Stack Loss Data'!$C$3:$V$3)))*('Baseline Efficiency'!AH13-INDEX('DOE Stack Loss Data'!$C$3:$V$3,1,MATCH('Baseline Efficiency'!AH13,'DOE Stack Loss Data'!$C$3:$V$3)))+(INDEX('DOE Stack Loss Data'!$C$4:$V$43,MATCH('Combustion Reports'!AC$20,'DOE Stack Loss Data'!$B$4:$B$43)+1,MATCH('Baseline Efficiency'!AH13,'DOE Stack Loss Data'!$C$3:$V$3))-INDEX('DOE Stack Loss Data'!$C$4:$V$43,MATCH('Combustion Reports'!AC$20,'DOE Stack Loss Data'!$B$4:$B$43),MATCH('Baseline Efficiency'!AH13,'DOE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Efficiency'!AH13,'DOE Stack Loss Data'!$C$3:$V$3)))</f>
        <v>#N/A</v>
      </c>
      <c r="AI37" s="207" t="e">
        <f>1-(((INDEX('DOE Stack Loss Data'!$C$4:$V$43,MATCH('Combustion Reports'!AD$20,'DOE Stack Loss Data'!$B$4:$B$43)+1,MATCH('Baseline Efficiency'!AI13,'DOE Stack Loss Data'!$C$3:$V$3)+1)-INDEX('DOE Stack Loss Data'!$C$4:$V$43,MATCH('Combustion Reports'!AD$20,'DOE Stack Loss Data'!$B$4:$B$43),MATCH('Baseline Efficiency'!AI13,'DOE Stack Loss Data'!$C$3:$V$3)+1))/10*('Combustion Reports'!AD$20-INDEX('DOE Stack Loss Data'!$B$4:$B$43,MATCH('Combustion Reports'!AD$20,'DOE Stack Loss Data'!$B$4:$B$43),1))+INDEX('DOE Stack Loss Data'!$C$4:$V$43,MATCH('Combustion Reports'!AD$20,'DOE Stack Loss Data'!$B$4:$B$43),MATCH('Baseline Efficiency'!AI13,'DOE Stack Loss Data'!$C$3:$V$3)+1)-((INDEX('DOE Stack Loss Data'!$C$4:$V$43,MATCH('Combustion Reports'!AD$20,'DOE Stack Loss Data'!$B$4:$B$43)+1,MATCH('Baseline Efficiency'!AI13,'DOE Stack Loss Data'!$C$3:$V$3))-INDEX('DOE Stack Loss Data'!$C$4:$V$43,MATCH('Combustion Reports'!AD$20,'DOE Stack Loss Data'!$B$4:$B$43),MATCH('Baseline Efficiency'!AI13,'DOE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Efficiency'!AI13,'DOE Stack Loss Data'!$C$3:$V$3))))/(INDEX('DOE Stack Loss Data'!$C$3:$V$3,1,MATCH('Baseline Efficiency'!AI13,'DOE Stack Loss Data'!$C$3:$V$3)+1)-INDEX('DOE Stack Loss Data'!$C$3:$V$3,1,MATCH('Baseline Efficiency'!AI13,'DOE Stack Loss Data'!$C$3:$V$3)))*('Baseline Efficiency'!AI13-INDEX('DOE Stack Loss Data'!$C$3:$V$3,1,MATCH('Baseline Efficiency'!AI13,'DOE Stack Loss Data'!$C$3:$V$3)))+(INDEX('DOE Stack Loss Data'!$C$4:$V$43,MATCH('Combustion Reports'!AD$20,'DOE Stack Loss Data'!$B$4:$B$43)+1,MATCH('Baseline Efficiency'!AI13,'DOE Stack Loss Data'!$C$3:$V$3))-INDEX('DOE Stack Loss Data'!$C$4:$V$43,MATCH('Combustion Reports'!AD$20,'DOE Stack Loss Data'!$B$4:$B$43),MATCH('Baseline Efficiency'!AI13,'DOE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Efficiency'!AI13,'DOE Stack Loss Data'!$C$3:$V$3)))</f>
        <v>#N/A</v>
      </c>
      <c r="AJ37" s="237" t="e">
        <f>1-(((INDEX('DOE Stack Loss Data'!$C$4:$V$43,MATCH('Combustion Reports'!AE$20,'DOE Stack Loss Data'!$B$4:$B$43)+1,MATCH('Baseline Efficiency'!AJ13,'DOE Stack Loss Data'!$C$3:$V$3)+1)-INDEX('DOE Stack Loss Data'!$C$4:$V$43,MATCH('Combustion Reports'!AE$20,'DOE Stack Loss Data'!$B$4:$B$43),MATCH('Baseline Efficiency'!AJ13,'DOE Stack Loss Data'!$C$3:$V$3)+1))/10*('Combustion Reports'!AE$20-INDEX('DOE Stack Loss Data'!$B$4:$B$43,MATCH('Combustion Reports'!AE$20,'DOE Stack Loss Data'!$B$4:$B$43),1))+INDEX('DOE Stack Loss Data'!$C$4:$V$43,MATCH('Combustion Reports'!AE$20,'DOE Stack Loss Data'!$B$4:$B$43),MATCH('Baseline Efficiency'!AJ13,'DOE Stack Loss Data'!$C$3:$V$3)+1)-((INDEX('DOE Stack Loss Data'!$C$4:$V$43,MATCH('Combustion Reports'!AE$20,'DOE Stack Loss Data'!$B$4:$B$43)+1,MATCH('Baseline Efficiency'!AJ13,'DOE Stack Loss Data'!$C$3:$V$3))-INDEX('DOE Stack Loss Data'!$C$4:$V$43,MATCH('Combustion Reports'!AE$20,'DOE Stack Loss Data'!$B$4:$B$43),MATCH('Baseline Efficiency'!AJ13,'DOE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Efficiency'!AJ13,'DOE Stack Loss Data'!$C$3:$V$3))))/(INDEX('DOE Stack Loss Data'!$C$3:$V$3,1,MATCH('Baseline Efficiency'!AJ13,'DOE Stack Loss Data'!$C$3:$V$3)+1)-INDEX('DOE Stack Loss Data'!$C$3:$V$3,1,MATCH('Baseline Efficiency'!AJ13,'DOE Stack Loss Data'!$C$3:$V$3)))*('Baseline Efficiency'!AJ13-INDEX('DOE Stack Loss Data'!$C$3:$V$3,1,MATCH('Baseline Efficiency'!AJ13,'DOE Stack Loss Data'!$C$3:$V$3)))+(INDEX('DOE Stack Loss Data'!$C$4:$V$43,MATCH('Combustion Reports'!AE$20,'DOE Stack Loss Data'!$B$4:$B$43)+1,MATCH('Baseline Efficiency'!AJ13,'DOE Stack Loss Data'!$C$3:$V$3))-INDEX('DOE Stack Loss Data'!$C$4:$V$43,MATCH('Combustion Reports'!AE$20,'DOE Stack Loss Data'!$B$4:$B$43),MATCH('Baseline Efficiency'!AJ13,'DOE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Efficiency'!AJ13,'DOE Stack Loss Data'!$C$3:$V$3)))</f>
        <v>#N/A</v>
      </c>
      <c r="AK37" s="201" t="e">
        <f>1-(((INDEX('DOE Stack Loss Data'!$C$4:$V$43,MATCH('Combustion Reports'!AF$20,'DOE Stack Loss Data'!$B$4:$B$43)+1,MATCH('Baseline Efficiency'!AK13,'DOE Stack Loss Data'!$C$3:$V$3)+1)-INDEX('DOE Stack Loss Data'!$C$4:$V$43,MATCH('Combustion Reports'!AF$20,'DOE Stack Loss Data'!$B$4:$B$43),MATCH('Baseline Efficiency'!AK13,'DOE Stack Loss Data'!$C$3:$V$3)+1))/10*('Combustion Reports'!AF$20-INDEX('DOE Stack Loss Data'!$B$4:$B$43,MATCH('Combustion Reports'!AF$20,'DOE Stack Loss Data'!$B$4:$B$43),1))+INDEX('DOE Stack Loss Data'!$C$4:$V$43,MATCH('Combustion Reports'!AF$20,'DOE Stack Loss Data'!$B$4:$B$43),MATCH('Baseline Efficiency'!AK13,'DOE Stack Loss Data'!$C$3:$V$3)+1)-((INDEX('DOE Stack Loss Data'!$C$4:$V$43,MATCH('Combustion Reports'!AF$20,'DOE Stack Loss Data'!$B$4:$B$43)+1,MATCH('Baseline Efficiency'!AK13,'DOE Stack Loss Data'!$C$3:$V$3))-INDEX('DOE Stack Loss Data'!$C$4:$V$43,MATCH('Combustion Reports'!AF$20,'DOE Stack Loss Data'!$B$4:$B$43),MATCH('Baseline Efficiency'!AK13,'DOE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Efficiency'!AK13,'DOE Stack Loss Data'!$C$3:$V$3))))/(INDEX('DOE Stack Loss Data'!$C$3:$V$3,1,MATCH('Baseline Efficiency'!AK13,'DOE Stack Loss Data'!$C$3:$V$3)+1)-INDEX('DOE Stack Loss Data'!$C$3:$V$3,1,MATCH('Baseline Efficiency'!AK13,'DOE Stack Loss Data'!$C$3:$V$3)))*('Baseline Efficiency'!AK13-INDEX('DOE Stack Loss Data'!$C$3:$V$3,1,MATCH('Baseline Efficiency'!AK13,'DOE Stack Loss Data'!$C$3:$V$3)))+(INDEX('DOE Stack Loss Data'!$C$4:$V$43,MATCH('Combustion Reports'!AF$20,'DOE Stack Loss Data'!$B$4:$B$43)+1,MATCH('Baseline Efficiency'!AK13,'DOE Stack Loss Data'!$C$3:$V$3))-INDEX('DOE Stack Loss Data'!$C$4:$V$43,MATCH('Combustion Reports'!AF$20,'DOE Stack Loss Data'!$B$4:$B$43),MATCH('Baseline Efficiency'!AK13,'DOE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Efficiency'!AK13,'DOE Stack Loss Data'!$C$3:$V$3)))</f>
        <v>#N/A</v>
      </c>
      <c r="AL37" s="237" t="e">
        <f>1-(((INDEX('DOE Stack Loss Data'!$C$4:$V$43,MATCH('Combustion Reports'!AG$20,'DOE Stack Loss Data'!$B$4:$B$43)+1,MATCH('Baseline Efficiency'!AL13,'DOE Stack Loss Data'!$C$3:$V$3)+1)-INDEX('DOE Stack Loss Data'!$C$4:$V$43,MATCH('Combustion Reports'!AG$20,'DOE Stack Loss Data'!$B$4:$B$43),MATCH('Baseline Efficiency'!AL13,'DOE Stack Loss Data'!$C$3:$V$3)+1))/10*('Combustion Reports'!AG$20-INDEX('DOE Stack Loss Data'!$B$4:$B$43,MATCH('Combustion Reports'!AG$20,'DOE Stack Loss Data'!$B$4:$B$43),1))+INDEX('DOE Stack Loss Data'!$C$4:$V$43,MATCH('Combustion Reports'!AG$20,'DOE Stack Loss Data'!$B$4:$B$43),MATCH('Baseline Efficiency'!AL13,'DOE Stack Loss Data'!$C$3:$V$3)+1)-((INDEX('DOE Stack Loss Data'!$C$4:$V$43,MATCH('Combustion Reports'!AG$20,'DOE Stack Loss Data'!$B$4:$B$43)+1,MATCH('Baseline Efficiency'!AL13,'DOE Stack Loss Data'!$C$3:$V$3))-INDEX('DOE Stack Loss Data'!$C$4:$V$43,MATCH('Combustion Reports'!AG$20,'DOE Stack Loss Data'!$B$4:$B$43),MATCH('Baseline Efficiency'!AL13,'DOE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Efficiency'!AL13,'DOE Stack Loss Data'!$C$3:$V$3))))/(INDEX('DOE Stack Loss Data'!$C$3:$V$3,1,MATCH('Baseline Efficiency'!AL13,'DOE Stack Loss Data'!$C$3:$V$3)+1)-INDEX('DOE Stack Loss Data'!$C$3:$V$3,1,MATCH('Baseline Efficiency'!AL13,'DOE Stack Loss Data'!$C$3:$V$3)))*('Baseline Efficiency'!AL13-INDEX('DOE Stack Loss Data'!$C$3:$V$3,1,MATCH('Baseline Efficiency'!AL13,'DOE Stack Loss Data'!$C$3:$V$3)))+(INDEX('DOE Stack Loss Data'!$C$4:$V$43,MATCH('Combustion Reports'!AG$20,'DOE Stack Loss Data'!$B$4:$B$43)+1,MATCH('Baseline Efficiency'!AL13,'DOE Stack Loss Data'!$C$3:$V$3))-INDEX('DOE Stack Loss Data'!$C$4:$V$43,MATCH('Combustion Reports'!AG$20,'DOE Stack Loss Data'!$B$4:$B$43),MATCH('Baseline Efficiency'!AL13,'DOE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Efficiency'!AL13,'DOE Stack Loss Data'!$C$3:$V$3)))</f>
        <v>#N/A</v>
      </c>
      <c r="AM37" s="201" t="e">
        <f>1-(((INDEX('DOE Stack Loss Data'!$C$4:$V$43,MATCH('Combustion Reports'!AH$20,'DOE Stack Loss Data'!$B$4:$B$43)+1,MATCH('Baseline Efficiency'!AM13,'DOE Stack Loss Data'!$C$3:$V$3)+1)-INDEX('DOE Stack Loss Data'!$C$4:$V$43,MATCH('Combustion Reports'!AH$20,'DOE Stack Loss Data'!$B$4:$B$43),MATCH('Baseline Efficiency'!AM13,'DOE Stack Loss Data'!$C$3:$V$3)+1))/10*('Combustion Reports'!AH$20-INDEX('DOE Stack Loss Data'!$B$4:$B$43,MATCH('Combustion Reports'!AH$20,'DOE Stack Loss Data'!$B$4:$B$43),1))+INDEX('DOE Stack Loss Data'!$C$4:$V$43,MATCH('Combustion Reports'!AH$20,'DOE Stack Loss Data'!$B$4:$B$43),MATCH('Baseline Efficiency'!AM13,'DOE Stack Loss Data'!$C$3:$V$3)+1)-((INDEX('DOE Stack Loss Data'!$C$4:$V$43,MATCH('Combustion Reports'!AH$20,'DOE Stack Loss Data'!$B$4:$B$43)+1,MATCH('Baseline Efficiency'!AM13,'DOE Stack Loss Data'!$C$3:$V$3))-INDEX('DOE Stack Loss Data'!$C$4:$V$43,MATCH('Combustion Reports'!AH$20,'DOE Stack Loss Data'!$B$4:$B$43),MATCH('Baseline Efficiency'!AM13,'DOE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Efficiency'!AM13,'DOE Stack Loss Data'!$C$3:$V$3))))/(INDEX('DOE Stack Loss Data'!$C$3:$V$3,1,MATCH('Baseline Efficiency'!AM13,'DOE Stack Loss Data'!$C$3:$V$3)+1)-INDEX('DOE Stack Loss Data'!$C$3:$V$3,1,MATCH('Baseline Efficiency'!AM13,'DOE Stack Loss Data'!$C$3:$V$3)))*('Baseline Efficiency'!AM13-INDEX('DOE Stack Loss Data'!$C$3:$V$3,1,MATCH('Baseline Efficiency'!AM13,'DOE Stack Loss Data'!$C$3:$V$3)))+(INDEX('DOE Stack Loss Data'!$C$4:$V$43,MATCH('Combustion Reports'!AH$20,'DOE Stack Loss Data'!$B$4:$B$43)+1,MATCH('Baseline Efficiency'!AM13,'DOE Stack Loss Data'!$C$3:$V$3))-INDEX('DOE Stack Loss Data'!$C$4:$V$43,MATCH('Combustion Reports'!AH$20,'DOE Stack Loss Data'!$B$4:$B$43),MATCH('Baseline Efficiency'!AM13,'DOE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Efficiency'!AM13,'DOE Stack Loss Data'!$C$3:$V$3)))</f>
        <v>#N/A</v>
      </c>
      <c r="AN37" s="237" t="e">
        <f>1-(((INDEX('DOE Stack Loss Data'!$C$4:$V$43,MATCH('Combustion Reports'!AI$20,'DOE Stack Loss Data'!$B$4:$B$43)+1,MATCH('Baseline Efficiency'!AN13,'DOE Stack Loss Data'!$C$3:$V$3)+1)-INDEX('DOE Stack Loss Data'!$C$4:$V$43,MATCH('Combustion Reports'!AI$20,'DOE Stack Loss Data'!$B$4:$B$43),MATCH('Baseline Efficiency'!AN13,'DOE Stack Loss Data'!$C$3:$V$3)+1))/10*('Combustion Reports'!AI$20-INDEX('DOE Stack Loss Data'!$B$4:$B$43,MATCH('Combustion Reports'!AI$20,'DOE Stack Loss Data'!$B$4:$B$43),1))+INDEX('DOE Stack Loss Data'!$C$4:$V$43,MATCH('Combustion Reports'!AI$20,'DOE Stack Loss Data'!$B$4:$B$43),MATCH('Baseline Efficiency'!AN13,'DOE Stack Loss Data'!$C$3:$V$3)+1)-((INDEX('DOE Stack Loss Data'!$C$4:$V$43,MATCH('Combustion Reports'!AI$20,'DOE Stack Loss Data'!$B$4:$B$43)+1,MATCH('Baseline Efficiency'!AN13,'DOE Stack Loss Data'!$C$3:$V$3))-INDEX('DOE Stack Loss Data'!$C$4:$V$43,MATCH('Combustion Reports'!AI$20,'DOE Stack Loss Data'!$B$4:$B$43),MATCH('Baseline Efficiency'!AN13,'DOE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Efficiency'!AN13,'DOE Stack Loss Data'!$C$3:$V$3))))/(INDEX('DOE Stack Loss Data'!$C$3:$V$3,1,MATCH('Baseline Efficiency'!AN13,'DOE Stack Loss Data'!$C$3:$V$3)+1)-INDEX('DOE Stack Loss Data'!$C$3:$V$3,1,MATCH('Baseline Efficiency'!AN13,'DOE Stack Loss Data'!$C$3:$V$3)))*('Baseline Efficiency'!AN13-INDEX('DOE Stack Loss Data'!$C$3:$V$3,1,MATCH('Baseline Efficiency'!AN13,'DOE Stack Loss Data'!$C$3:$V$3)))+(INDEX('DOE Stack Loss Data'!$C$4:$V$43,MATCH('Combustion Reports'!AI$20,'DOE Stack Loss Data'!$B$4:$B$43)+1,MATCH('Baseline Efficiency'!AN13,'DOE Stack Loss Data'!$C$3:$V$3))-INDEX('DOE Stack Loss Data'!$C$4:$V$43,MATCH('Combustion Reports'!AI$20,'DOE Stack Loss Data'!$B$4:$B$43),MATCH('Baseline Efficiency'!AN13,'DOE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Efficiency'!AN13,'DOE Stack Loss Data'!$C$3:$V$3)))</f>
        <v>#N/A</v>
      </c>
      <c r="AO37" s="237" t="e">
        <f>1-(((INDEX('DOE Stack Loss Data'!$C$4:$V$43,MATCH('Combustion Reports'!AJ$20,'DOE Stack Loss Data'!$B$4:$B$43)+1,MATCH('Baseline Efficiency'!AO13,'DOE Stack Loss Data'!$C$3:$V$3)+1)-INDEX('DOE Stack Loss Data'!$C$4:$V$43,MATCH('Combustion Reports'!AJ$20,'DOE Stack Loss Data'!$B$4:$B$43),MATCH('Baseline Efficiency'!AO13,'DOE Stack Loss Data'!$C$3:$V$3)+1))/10*('Combustion Reports'!AJ$20-INDEX('DOE Stack Loss Data'!$B$4:$B$43,MATCH('Combustion Reports'!AJ$20,'DOE Stack Loss Data'!$B$4:$B$43),1))+INDEX('DOE Stack Loss Data'!$C$4:$V$43,MATCH('Combustion Reports'!AJ$20,'DOE Stack Loss Data'!$B$4:$B$43),MATCH('Baseline Efficiency'!AO13,'DOE Stack Loss Data'!$C$3:$V$3)+1)-((INDEX('DOE Stack Loss Data'!$C$4:$V$43,MATCH('Combustion Reports'!AJ$20,'DOE Stack Loss Data'!$B$4:$B$43)+1,MATCH('Baseline Efficiency'!AO13,'DOE Stack Loss Data'!$C$3:$V$3))-INDEX('DOE Stack Loss Data'!$C$4:$V$43,MATCH('Combustion Reports'!AJ$20,'DOE Stack Loss Data'!$B$4:$B$43),MATCH('Baseline Efficiency'!AO13,'DOE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Efficiency'!AO13,'DOE Stack Loss Data'!$C$3:$V$3))))/(INDEX('DOE Stack Loss Data'!$C$3:$V$3,1,MATCH('Baseline Efficiency'!AO13,'DOE Stack Loss Data'!$C$3:$V$3)+1)-INDEX('DOE Stack Loss Data'!$C$3:$V$3,1,MATCH('Baseline Efficiency'!AO13,'DOE Stack Loss Data'!$C$3:$V$3)))*('Baseline Efficiency'!AO13-INDEX('DOE Stack Loss Data'!$C$3:$V$3,1,MATCH('Baseline Efficiency'!AO13,'DOE Stack Loss Data'!$C$3:$V$3)))+(INDEX('DOE Stack Loss Data'!$C$4:$V$43,MATCH('Combustion Reports'!AJ$20,'DOE Stack Loss Data'!$B$4:$B$43)+1,MATCH('Baseline Efficiency'!AO13,'DOE Stack Loss Data'!$C$3:$V$3))-INDEX('DOE Stack Loss Data'!$C$4:$V$43,MATCH('Combustion Reports'!AJ$20,'DOE Stack Loss Data'!$B$4:$B$43),MATCH('Baseline Efficiency'!AO13,'DOE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Efficiency'!AO13,'DOE Stack Loss Data'!$C$3:$V$3)))</f>
        <v>#N/A</v>
      </c>
      <c r="AP37" s="209" t="e">
        <f>1-(((INDEX('DOE Stack Loss Data'!$C$4:$V$43,MATCH('Combustion Reports'!AK$20,'DOE Stack Loss Data'!$B$4:$B$43)+1,MATCH('Baseline Efficiency'!AP13,'DOE Stack Loss Data'!$C$3:$V$3)+1)-INDEX('DOE Stack Loss Data'!$C$4:$V$43,MATCH('Combustion Reports'!AK$20,'DOE Stack Loss Data'!$B$4:$B$43),MATCH('Baseline Efficiency'!AP13,'DOE Stack Loss Data'!$C$3:$V$3)+1))/10*('Combustion Reports'!AK$20-INDEX('DOE Stack Loss Data'!$B$4:$B$43,MATCH('Combustion Reports'!AK$20,'DOE Stack Loss Data'!$B$4:$B$43),1))+INDEX('DOE Stack Loss Data'!$C$4:$V$43,MATCH('Combustion Reports'!AK$20,'DOE Stack Loss Data'!$B$4:$B$43),MATCH('Baseline Efficiency'!AP13,'DOE Stack Loss Data'!$C$3:$V$3)+1)-((INDEX('DOE Stack Loss Data'!$C$4:$V$43,MATCH('Combustion Reports'!AK$20,'DOE Stack Loss Data'!$B$4:$B$43)+1,MATCH('Baseline Efficiency'!AP13,'DOE Stack Loss Data'!$C$3:$V$3))-INDEX('DOE Stack Loss Data'!$C$4:$V$43,MATCH('Combustion Reports'!AK$20,'DOE Stack Loss Data'!$B$4:$B$43),MATCH('Baseline Efficiency'!AP13,'DOE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Efficiency'!AP13,'DOE Stack Loss Data'!$C$3:$V$3))))/(INDEX('DOE Stack Loss Data'!$C$3:$V$3,1,MATCH('Baseline Efficiency'!AP13,'DOE Stack Loss Data'!$C$3:$V$3)+1)-INDEX('DOE Stack Loss Data'!$C$3:$V$3,1,MATCH('Baseline Efficiency'!AP13,'DOE Stack Loss Data'!$C$3:$V$3)))*('Baseline Efficiency'!AP13-INDEX('DOE Stack Loss Data'!$C$3:$V$3,1,MATCH('Baseline Efficiency'!AP13,'DOE Stack Loss Data'!$C$3:$V$3)))+(INDEX('DOE Stack Loss Data'!$C$4:$V$43,MATCH('Combustion Reports'!AK$20,'DOE Stack Loss Data'!$B$4:$B$43)+1,MATCH('Baseline Efficiency'!AP13,'DOE Stack Loss Data'!$C$3:$V$3))-INDEX('DOE Stack Loss Data'!$C$4:$V$43,MATCH('Combustion Reports'!AK$20,'DOE Stack Loss Data'!$B$4:$B$43),MATCH('Baseline Efficiency'!AP13,'DOE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Efficiency'!AP13,'DOE Stack Loss Data'!$C$3:$V$3)))</f>
        <v>#N/A</v>
      </c>
      <c r="AR37" s="236">
        <v>25</v>
      </c>
      <c r="AS37" s="545">
        <v>402</v>
      </c>
      <c r="AT37" s="202">
        <f t="shared" si="11"/>
        <v>50</v>
      </c>
      <c r="AU37" s="237" t="e">
        <f>1-(((INDEX('DOE Stack Loss Data'!$C$4:$V$43,MATCH('Combustion Reports'!AB$26,'DOE Stack Loss Data'!$B$4:$B$43)+1,MATCH('Baseline Efficiency'!AU13,'DOE Stack Loss Data'!$C$3:$V$3)+1)-INDEX('DOE Stack Loss Data'!$C$4:$V$43,MATCH('Combustion Reports'!AB$26,'DOE Stack Loss Data'!$B$4:$B$43),MATCH('Baseline Efficiency'!AU13,'DOE Stack Loss Data'!$C$3:$V$3)+1))/10*('Combustion Reports'!AB$26-INDEX('DOE Stack Loss Data'!$B$4:$B$43,MATCH('Combustion Reports'!AB$26,'DOE Stack Loss Data'!$B$4:$B$43),1))+INDEX('DOE Stack Loss Data'!$C$4:$V$43,MATCH('Combustion Reports'!AB$26,'DOE Stack Loss Data'!$B$4:$B$43),MATCH('Baseline Efficiency'!AU13,'DOE Stack Loss Data'!$C$3:$V$3)+1)-((INDEX('DOE Stack Loss Data'!$C$4:$V$43,MATCH('Combustion Reports'!AB$26,'DOE Stack Loss Data'!$B$4:$B$43)+1,MATCH('Baseline Efficiency'!AU13,'DOE Stack Loss Data'!$C$3:$V$3))-INDEX('DOE Stack Loss Data'!$C$4:$V$43,MATCH('Combustion Reports'!AB$26,'DOE Stack Loss Data'!$B$4:$B$43),MATCH('Baseline Efficiency'!AU13,'DOE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Efficiency'!AU13,'DOE Stack Loss Data'!$C$3:$V$3))))/(INDEX('DOE Stack Loss Data'!$C$3:$V$3,1,MATCH('Baseline Efficiency'!AU13,'DOE Stack Loss Data'!$C$3:$V$3)+1)-INDEX('DOE Stack Loss Data'!$C$3:$V$3,1,MATCH('Baseline Efficiency'!AU13,'DOE Stack Loss Data'!$C$3:$V$3)))*('Baseline Efficiency'!AU13-INDEX('DOE Stack Loss Data'!$C$3:$V$3,1,MATCH('Baseline Efficiency'!AU13,'DOE Stack Loss Data'!$C$3:$V$3)))+(INDEX('DOE Stack Loss Data'!$C$4:$V$43,MATCH('Combustion Reports'!AB$26,'DOE Stack Loss Data'!$B$4:$B$43)+1,MATCH('Baseline Efficiency'!AU13,'DOE Stack Loss Data'!$C$3:$V$3))-INDEX('DOE Stack Loss Data'!$C$4:$V$43,MATCH('Combustion Reports'!AB$26,'DOE Stack Loss Data'!$B$4:$B$43),MATCH('Baseline Efficiency'!AU13,'DOE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Efficiency'!AU13,'DOE Stack Loss Data'!$C$3:$V$3)))</f>
        <v>#N/A</v>
      </c>
      <c r="AV37" s="237" t="e">
        <f>1-(((INDEX('DOE Stack Loss Data'!$C$4:$V$43,MATCH('Combustion Reports'!AC$26,'DOE Stack Loss Data'!$B$4:$B$43)+1,MATCH('Baseline Efficiency'!AV13,'DOE Stack Loss Data'!$C$3:$V$3)+1)-INDEX('DOE Stack Loss Data'!$C$4:$V$43,MATCH('Combustion Reports'!AC$26,'DOE Stack Loss Data'!$B$4:$B$43),MATCH('Baseline Efficiency'!AV13,'DOE Stack Loss Data'!$C$3:$V$3)+1))/10*('Combustion Reports'!AC$26-INDEX('DOE Stack Loss Data'!$B$4:$B$43,MATCH('Combustion Reports'!AC$26,'DOE Stack Loss Data'!$B$4:$B$43),1))+INDEX('DOE Stack Loss Data'!$C$4:$V$43,MATCH('Combustion Reports'!AC$26,'DOE Stack Loss Data'!$B$4:$B$43),MATCH('Baseline Efficiency'!AV13,'DOE Stack Loss Data'!$C$3:$V$3)+1)-((INDEX('DOE Stack Loss Data'!$C$4:$V$43,MATCH('Combustion Reports'!AC$26,'DOE Stack Loss Data'!$B$4:$B$43)+1,MATCH('Baseline Efficiency'!AV13,'DOE Stack Loss Data'!$C$3:$V$3))-INDEX('DOE Stack Loss Data'!$C$4:$V$43,MATCH('Combustion Reports'!AC$26,'DOE Stack Loss Data'!$B$4:$B$43),MATCH('Baseline Efficiency'!AV13,'DOE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Efficiency'!AV13,'DOE Stack Loss Data'!$C$3:$V$3))))/(INDEX('DOE Stack Loss Data'!$C$3:$V$3,1,MATCH('Baseline Efficiency'!AV13,'DOE Stack Loss Data'!$C$3:$V$3)+1)-INDEX('DOE Stack Loss Data'!$C$3:$V$3,1,MATCH('Baseline Efficiency'!AV13,'DOE Stack Loss Data'!$C$3:$V$3)))*('Baseline Efficiency'!AV13-INDEX('DOE Stack Loss Data'!$C$3:$V$3,1,MATCH('Baseline Efficiency'!AV13,'DOE Stack Loss Data'!$C$3:$V$3)))+(INDEX('DOE Stack Loss Data'!$C$4:$V$43,MATCH('Combustion Reports'!AC$26,'DOE Stack Loss Data'!$B$4:$B$43)+1,MATCH('Baseline Efficiency'!AV13,'DOE Stack Loss Data'!$C$3:$V$3))-INDEX('DOE Stack Loss Data'!$C$4:$V$43,MATCH('Combustion Reports'!AC$26,'DOE Stack Loss Data'!$B$4:$B$43),MATCH('Baseline Efficiency'!AV13,'DOE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Efficiency'!AV13,'DOE Stack Loss Data'!$C$3:$V$3)))</f>
        <v>#N/A</v>
      </c>
      <c r="AW37" s="207" t="e">
        <f>1-(((INDEX('DOE Stack Loss Data'!$C$4:$V$43,MATCH('Combustion Reports'!AD$26,'DOE Stack Loss Data'!$B$4:$B$43)+1,MATCH('Baseline Efficiency'!AW13,'DOE Stack Loss Data'!$C$3:$V$3)+1)-INDEX('DOE Stack Loss Data'!$C$4:$V$43,MATCH('Combustion Reports'!AD$26,'DOE Stack Loss Data'!$B$4:$B$43),MATCH('Baseline Efficiency'!AW13,'DOE Stack Loss Data'!$C$3:$V$3)+1))/10*('Combustion Reports'!AD$26-INDEX('DOE Stack Loss Data'!$B$4:$B$43,MATCH('Combustion Reports'!AD$26,'DOE Stack Loss Data'!$B$4:$B$43),1))+INDEX('DOE Stack Loss Data'!$C$4:$V$43,MATCH('Combustion Reports'!AD$26,'DOE Stack Loss Data'!$B$4:$B$43),MATCH('Baseline Efficiency'!AW13,'DOE Stack Loss Data'!$C$3:$V$3)+1)-((INDEX('DOE Stack Loss Data'!$C$4:$V$43,MATCH('Combustion Reports'!AD$26,'DOE Stack Loss Data'!$B$4:$B$43)+1,MATCH('Baseline Efficiency'!AW13,'DOE Stack Loss Data'!$C$3:$V$3))-INDEX('DOE Stack Loss Data'!$C$4:$V$43,MATCH('Combustion Reports'!AD$26,'DOE Stack Loss Data'!$B$4:$B$43),MATCH('Baseline Efficiency'!AW13,'DOE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Efficiency'!AW13,'DOE Stack Loss Data'!$C$3:$V$3))))/(INDEX('DOE Stack Loss Data'!$C$3:$V$3,1,MATCH('Baseline Efficiency'!AW13,'DOE Stack Loss Data'!$C$3:$V$3)+1)-INDEX('DOE Stack Loss Data'!$C$3:$V$3,1,MATCH('Baseline Efficiency'!AW13,'DOE Stack Loss Data'!$C$3:$V$3)))*('Baseline Efficiency'!AW13-INDEX('DOE Stack Loss Data'!$C$3:$V$3,1,MATCH('Baseline Efficiency'!AW13,'DOE Stack Loss Data'!$C$3:$V$3)))+(INDEX('DOE Stack Loss Data'!$C$4:$V$43,MATCH('Combustion Reports'!AD$26,'DOE Stack Loss Data'!$B$4:$B$43)+1,MATCH('Baseline Efficiency'!AW13,'DOE Stack Loss Data'!$C$3:$V$3))-INDEX('DOE Stack Loss Data'!$C$4:$V$43,MATCH('Combustion Reports'!AD$26,'DOE Stack Loss Data'!$B$4:$B$43),MATCH('Baseline Efficiency'!AW13,'DOE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Efficiency'!AW13,'DOE Stack Loss Data'!$C$3:$V$3)))</f>
        <v>#N/A</v>
      </c>
      <c r="AX37" s="237" t="e">
        <f>1-(((INDEX('DOE Stack Loss Data'!$C$4:$V$43,MATCH('Combustion Reports'!AE$26,'DOE Stack Loss Data'!$B$4:$B$43)+1,MATCH('Baseline Efficiency'!AX13,'DOE Stack Loss Data'!$C$3:$V$3)+1)-INDEX('DOE Stack Loss Data'!$C$4:$V$43,MATCH('Combustion Reports'!AE$26,'DOE Stack Loss Data'!$B$4:$B$43),MATCH('Baseline Efficiency'!AX13,'DOE Stack Loss Data'!$C$3:$V$3)+1))/10*('Combustion Reports'!AE$26-INDEX('DOE Stack Loss Data'!$B$4:$B$43,MATCH('Combustion Reports'!AE$26,'DOE Stack Loss Data'!$B$4:$B$43),1))+INDEX('DOE Stack Loss Data'!$C$4:$V$43,MATCH('Combustion Reports'!AE$26,'DOE Stack Loss Data'!$B$4:$B$43),MATCH('Baseline Efficiency'!AX13,'DOE Stack Loss Data'!$C$3:$V$3)+1)-((INDEX('DOE Stack Loss Data'!$C$4:$V$43,MATCH('Combustion Reports'!AE$26,'DOE Stack Loss Data'!$B$4:$B$43)+1,MATCH('Baseline Efficiency'!AX13,'DOE Stack Loss Data'!$C$3:$V$3))-INDEX('DOE Stack Loss Data'!$C$4:$V$43,MATCH('Combustion Reports'!AE$26,'DOE Stack Loss Data'!$B$4:$B$43),MATCH('Baseline Efficiency'!AX13,'DOE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Efficiency'!AX13,'DOE Stack Loss Data'!$C$3:$V$3))))/(INDEX('DOE Stack Loss Data'!$C$3:$V$3,1,MATCH('Baseline Efficiency'!AX13,'DOE Stack Loss Data'!$C$3:$V$3)+1)-INDEX('DOE Stack Loss Data'!$C$3:$V$3,1,MATCH('Baseline Efficiency'!AX13,'DOE Stack Loss Data'!$C$3:$V$3)))*('Baseline Efficiency'!AX13-INDEX('DOE Stack Loss Data'!$C$3:$V$3,1,MATCH('Baseline Efficiency'!AX13,'DOE Stack Loss Data'!$C$3:$V$3)))+(INDEX('DOE Stack Loss Data'!$C$4:$V$43,MATCH('Combustion Reports'!AE$26,'DOE Stack Loss Data'!$B$4:$B$43)+1,MATCH('Baseline Efficiency'!AX13,'DOE Stack Loss Data'!$C$3:$V$3))-INDEX('DOE Stack Loss Data'!$C$4:$V$43,MATCH('Combustion Reports'!AE$26,'DOE Stack Loss Data'!$B$4:$B$43),MATCH('Baseline Efficiency'!AX13,'DOE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Efficiency'!AX13,'DOE Stack Loss Data'!$C$3:$V$3)))</f>
        <v>#N/A</v>
      </c>
      <c r="AY37" s="201" t="e">
        <f>1-(((INDEX('DOE Stack Loss Data'!$C$4:$V$43,MATCH('Combustion Reports'!AF$26,'DOE Stack Loss Data'!$B$4:$B$43)+1,MATCH('Baseline Efficiency'!AY13,'DOE Stack Loss Data'!$C$3:$V$3)+1)-INDEX('DOE Stack Loss Data'!$C$4:$V$43,MATCH('Combustion Reports'!AF$26,'DOE Stack Loss Data'!$B$4:$B$43),MATCH('Baseline Efficiency'!AY13,'DOE Stack Loss Data'!$C$3:$V$3)+1))/10*('Combustion Reports'!AF$26-INDEX('DOE Stack Loss Data'!$B$4:$B$43,MATCH('Combustion Reports'!AF$26,'DOE Stack Loss Data'!$B$4:$B$43),1))+INDEX('DOE Stack Loss Data'!$C$4:$V$43,MATCH('Combustion Reports'!AF$26,'DOE Stack Loss Data'!$B$4:$B$43),MATCH('Baseline Efficiency'!AY13,'DOE Stack Loss Data'!$C$3:$V$3)+1)-((INDEX('DOE Stack Loss Data'!$C$4:$V$43,MATCH('Combustion Reports'!AF$26,'DOE Stack Loss Data'!$B$4:$B$43)+1,MATCH('Baseline Efficiency'!AY13,'DOE Stack Loss Data'!$C$3:$V$3))-INDEX('DOE Stack Loss Data'!$C$4:$V$43,MATCH('Combustion Reports'!AF$26,'DOE Stack Loss Data'!$B$4:$B$43),MATCH('Baseline Efficiency'!AY13,'DOE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Efficiency'!AY13,'DOE Stack Loss Data'!$C$3:$V$3))))/(INDEX('DOE Stack Loss Data'!$C$3:$V$3,1,MATCH('Baseline Efficiency'!AY13,'DOE Stack Loss Data'!$C$3:$V$3)+1)-INDEX('DOE Stack Loss Data'!$C$3:$V$3,1,MATCH('Baseline Efficiency'!AY13,'DOE Stack Loss Data'!$C$3:$V$3)))*('Baseline Efficiency'!AY13-INDEX('DOE Stack Loss Data'!$C$3:$V$3,1,MATCH('Baseline Efficiency'!AY13,'DOE Stack Loss Data'!$C$3:$V$3)))+(INDEX('DOE Stack Loss Data'!$C$4:$V$43,MATCH('Combustion Reports'!AF$26,'DOE Stack Loss Data'!$B$4:$B$43)+1,MATCH('Baseline Efficiency'!AY13,'DOE Stack Loss Data'!$C$3:$V$3))-INDEX('DOE Stack Loss Data'!$C$4:$V$43,MATCH('Combustion Reports'!AF$26,'DOE Stack Loss Data'!$B$4:$B$43),MATCH('Baseline Efficiency'!AY13,'DOE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Efficiency'!AY13,'DOE Stack Loss Data'!$C$3:$V$3)))</f>
        <v>#N/A</v>
      </c>
      <c r="AZ37" s="237" t="e">
        <f>1-(((INDEX('DOE Stack Loss Data'!$C$4:$V$43,MATCH('Combustion Reports'!AG$26,'DOE Stack Loss Data'!$B$4:$B$43)+1,MATCH('Baseline Efficiency'!AZ13,'DOE Stack Loss Data'!$C$3:$V$3)+1)-INDEX('DOE Stack Loss Data'!$C$4:$V$43,MATCH('Combustion Reports'!AG$26,'DOE Stack Loss Data'!$B$4:$B$43),MATCH('Baseline Efficiency'!AZ13,'DOE Stack Loss Data'!$C$3:$V$3)+1))/10*('Combustion Reports'!AG$26-INDEX('DOE Stack Loss Data'!$B$4:$B$43,MATCH('Combustion Reports'!AG$26,'DOE Stack Loss Data'!$B$4:$B$43),1))+INDEX('DOE Stack Loss Data'!$C$4:$V$43,MATCH('Combustion Reports'!AG$26,'DOE Stack Loss Data'!$B$4:$B$43),MATCH('Baseline Efficiency'!AZ13,'DOE Stack Loss Data'!$C$3:$V$3)+1)-((INDEX('DOE Stack Loss Data'!$C$4:$V$43,MATCH('Combustion Reports'!AG$26,'DOE Stack Loss Data'!$B$4:$B$43)+1,MATCH('Baseline Efficiency'!AZ13,'DOE Stack Loss Data'!$C$3:$V$3))-INDEX('DOE Stack Loss Data'!$C$4:$V$43,MATCH('Combustion Reports'!AG$26,'DOE Stack Loss Data'!$B$4:$B$43),MATCH('Baseline Efficiency'!AZ13,'DOE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Efficiency'!AZ13,'DOE Stack Loss Data'!$C$3:$V$3))))/(INDEX('DOE Stack Loss Data'!$C$3:$V$3,1,MATCH('Baseline Efficiency'!AZ13,'DOE Stack Loss Data'!$C$3:$V$3)+1)-INDEX('DOE Stack Loss Data'!$C$3:$V$3,1,MATCH('Baseline Efficiency'!AZ13,'DOE Stack Loss Data'!$C$3:$V$3)))*('Baseline Efficiency'!AZ13-INDEX('DOE Stack Loss Data'!$C$3:$V$3,1,MATCH('Baseline Efficiency'!AZ13,'DOE Stack Loss Data'!$C$3:$V$3)))+(INDEX('DOE Stack Loss Data'!$C$4:$V$43,MATCH('Combustion Reports'!AG$26,'DOE Stack Loss Data'!$B$4:$B$43)+1,MATCH('Baseline Efficiency'!AZ13,'DOE Stack Loss Data'!$C$3:$V$3))-INDEX('DOE Stack Loss Data'!$C$4:$V$43,MATCH('Combustion Reports'!AG$26,'DOE Stack Loss Data'!$B$4:$B$43),MATCH('Baseline Efficiency'!AZ13,'DOE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Efficiency'!AZ13,'DOE Stack Loss Data'!$C$3:$V$3)))</f>
        <v>#N/A</v>
      </c>
      <c r="BA37" s="201" t="e">
        <f>1-(((INDEX('DOE Stack Loss Data'!$C$4:$V$43,MATCH('Combustion Reports'!AH$26,'DOE Stack Loss Data'!$B$4:$B$43)+1,MATCH('Baseline Efficiency'!BA13,'DOE Stack Loss Data'!$C$3:$V$3)+1)-INDEX('DOE Stack Loss Data'!$C$4:$V$43,MATCH('Combustion Reports'!AH$26,'DOE Stack Loss Data'!$B$4:$B$43),MATCH('Baseline Efficiency'!BA13,'DOE Stack Loss Data'!$C$3:$V$3)+1))/10*('Combustion Reports'!AH$26-INDEX('DOE Stack Loss Data'!$B$4:$B$43,MATCH('Combustion Reports'!AH$26,'DOE Stack Loss Data'!$B$4:$B$43),1))+INDEX('DOE Stack Loss Data'!$C$4:$V$43,MATCH('Combustion Reports'!AH$26,'DOE Stack Loss Data'!$B$4:$B$43),MATCH('Baseline Efficiency'!BA13,'DOE Stack Loss Data'!$C$3:$V$3)+1)-((INDEX('DOE Stack Loss Data'!$C$4:$V$43,MATCH('Combustion Reports'!AH$26,'DOE Stack Loss Data'!$B$4:$B$43)+1,MATCH('Baseline Efficiency'!BA13,'DOE Stack Loss Data'!$C$3:$V$3))-INDEX('DOE Stack Loss Data'!$C$4:$V$43,MATCH('Combustion Reports'!AH$26,'DOE Stack Loss Data'!$B$4:$B$43),MATCH('Baseline Efficiency'!BA13,'DOE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Efficiency'!BA13,'DOE Stack Loss Data'!$C$3:$V$3))))/(INDEX('DOE Stack Loss Data'!$C$3:$V$3,1,MATCH('Baseline Efficiency'!BA13,'DOE Stack Loss Data'!$C$3:$V$3)+1)-INDEX('DOE Stack Loss Data'!$C$3:$V$3,1,MATCH('Baseline Efficiency'!BA13,'DOE Stack Loss Data'!$C$3:$V$3)))*('Baseline Efficiency'!BA13-INDEX('DOE Stack Loss Data'!$C$3:$V$3,1,MATCH('Baseline Efficiency'!BA13,'DOE Stack Loss Data'!$C$3:$V$3)))+(INDEX('DOE Stack Loss Data'!$C$4:$V$43,MATCH('Combustion Reports'!AH$26,'DOE Stack Loss Data'!$B$4:$B$43)+1,MATCH('Baseline Efficiency'!BA13,'DOE Stack Loss Data'!$C$3:$V$3))-INDEX('DOE Stack Loss Data'!$C$4:$V$43,MATCH('Combustion Reports'!AH$26,'DOE Stack Loss Data'!$B$4:$B$43),MATCH('Baseline Efficiency'!BA13,'DOE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Efficiency'!BA13,'DOE Stack Loss Data'!$C$3:$V$3)))</f>
        <v>#N/A</v>
      </c>
      <c r="BB37" s="237" t="e">
        <f>1-(((INDEX('DOE Stack Loss Data'!$C$4:$V$43,MATCH('Combustion Reports'!AI$26,'DOE Stack Loss Data'!$B$4:$B$43)+1,MATCH('Baseline Efficiency'!BB13,'DOE Stack Loss Data'!$C$3:$V$3)+1)-INDEX('DOE Stack Loss Data'!$C$4:$V$43,MATCH('Combustion Reports'!AI$26,'DOE Stack Loss Data'!$B$4:$B$43),MATCH('Baseline Efficiency'!BB13,'DOE Stack Loss Data'!$C$3:$V$3)+1))/10*('Combustion Reports'!AI$26-INDEX('DOE Stack Loss Data'!$B$4:$B$43,MATCH('Combustion Reports'!AI$26,'DOE Stack Loss Data'!$B$4:$B$43),1))+INDEX('DOE Stack Loss Data'!$C$4:$V$43,MATCH('Combustion Reports'!AI$26,'DOE Stack Loss Data'!$B$4:$B$43),MATCH('Baseline Efficiency'!BB13,'DOE Stack Loss Data'!$C$3:$V$3)+1)-((INDEX('DOE Stack Loss Data'!$C$4:$V$43,MATCH('Combustion Reports'!AI$26,'DOE Stack Loss Data'!$B$4:$B$43)+1,MATCH('Baseline Efficiency'!BB13,'DOE Stack Loss Data'!$C$3:$V$3))-INDEX('DOE Stack Loss Data'!$C$4:$V$43,MATCH('Combustion Reports'!AI$26,'DOE Stack Loss Data'!$B$4:$B$43),MATCH('Baseline Efficiency'!BB13,'DOE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Efficiency'!BB13,'DOE Stack Loss Data'!$C$3:$V$3))))/(INDEX('DOE Stack Loss Data'!$C$3:$V$3,1,MATCH('Baseline Efficiency'!BB13,'DOE Stack Loss Data'!$C$3:$V$3)+1)-INDEX('DOE Stack Loss Data'!$C$3:$V$3,1,MATCH('Baseline Efficiency'!BB13,'DOE Stack Loss Data'!$C$3:$V$3)))*('Baseline Efficiency'!BB13-INDEX('DOE Stack Loss Data'!$C$3:$V$3,1,MATCH('Baseline Efficiency'!BB13,'DOE Stack Loss Data'!$C$3:$V$3)))+(INDEX('DOE Stack Loss Data'!$C$4:$V$43,MATCH('Combustion Reports'!AI$26,'DOE Stack Loss Data'!$B$4:$B$43)+1,MATCH('Baseline Efficiency'!BB13,'DOE Stack Loss Data'!$C$3:$V$3))-INDEX('DOE Stack Loss Data'!$C$4:$V$43,MATCH('Combustion Reports'!AI$26,'DOE Stack Loss Data'!$B$4:$B$43),MATCH('Baseline Efficiency'!BB13,'DOE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Efficiency'!BB13,'DOE Stack Loss Data'!$C$3:$V$3)))</f>
        <v>#N/A</v>
      </c>
      <c r="BC37" s="237" t="e">
        <f>1-(((INDEX('DOE Stack Loss Data'!$C$4:$V$43,MATCH('Combustion Reports'!AJ$26,'DOE Stack Loss Data'!$B$4:$B$43)+1,MATCH('Baseline Efficiency'!BC13,'DOE Stack Loss Data'!$C$3:$V$3)+1)-INDEX('DOE Stack Loss Data'!$C$4:$V$43,MATCH('Combustion Reports'!AJ$26,'DOE Stack Loss Data'!$B$4:$B$43),MATCH('Baseline Efficiency'!BC13,'DOE Stack Loss Data'!$C$3:$V$3)+1))/10*('Combustion Reports'!AJ$26-INDEX('DOE Stack Loss Data'!$B$4:$B$43,MATCH('Combustion Reports'!AJ$26,'DOE Stack Loss Data'!$B$4:$B$43),1))+INDEX('DOE Stack Loss Data'!$C$4:$V$43,MATCH('Combustion Reports'!AJ$26,'DOE Stack Loss Data'!$B$4:$B$43),MATCH('Baseline Efficiency'!BC13,'DOE Stack Loss Data'!$C$3:$V$3)+1)-((INDEX('DOE Stack Loss Data'!$C$4:$V$43,MATCH('Combustion Reports'!AJ$26,'DOE Stack Loss Data'!$B$4:$B$43)+1,MATCH('Baseline Efficiency'!BC13,'DOE Stack Loss Data'!$C$3:$V$3))-INDEX('DOE Stack Loss Data'!$C$4:$V$43,MATCH('Combustion Reports'!AJ$26,'DOE Stack Loss Data'!$B$4:$B$43),MATCH('Baseline Efficiency'!BC13,'DOE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Efficiency'!BC13,'DOE Stack Loss Data'!$C$3:$V$3))))/(INDEX('DOE Stack Loss Data'!$C$3:$V$3,1,MATCH('Baseline Efficiency'!BC13,'DOE Stack Loss Data'!$C$3:$V$3)+1)-INDEX('DOE Stack Loss Data'!$C$3:$V$3,1,MATCH('Baseline Efficiency'!BC13,'DOE Stack Loss Data'!$C$3:$V$3)))*('Baseline Efficiency'!BC13-INDEX('DOE Stack Loss Data'!$C$3:$V$3,1,MATCH('Baseline Efficiency'!BC13,'DOE Stack Loss Data'!$C$3:$V$3)))+(INDEX('DOE Stack Loss Data'!$C$4:$V$43,MATCH('Combustion Reports'!AJ$26,'DOE Stack Loss Data'!$B$4:$B$43)+1,MATCH('Baseline Efficiency'!BC13,'DOE Stack Loss Data'!$C$3:$V$3))-INDEX('DOE Stack Loss Data'!$C$4:$V$43,MATCH('Combustion Reports'!AJ$26,'DOE Stack Loss Data'!$B$4:$B$43),MATCH('Baseline Efficiency'!BC13,'DOE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Efficiency'!BC13,'DOE Stack Loss Data'!$C$3:$V$3)))</f>
        <v>#N/A</v>
      </c>
      <c r="BD37" s="209" t="e">
        <f>1-(((INDEX('DOE Stack Loss Data'!$C$4:$V$43,MATCH('Combustion Reports'!AK$26,'DOE Stack Loss Data'!$B$4:$B$43)+1,MATCH('Baseline Efficiency'!BD13,'DOE Stack Loss Data'!$C$3:$V$3)+1)-INDEX('DOE Stack Loss Data'!$C$4:$V$43,MATCH('Combustion Reports'!AK$26,'DOE Stack Loss Data'!$B$4:$B$43),MATCH('Baseline Efficiency'!BD13,'DOE Stack Loss Data'!$C$3:$V$3)+1))/10*('Combustion Reports'!AK$26-INDEX('DOE Stack Loss Data'!$B$4:$B$43,MATCH('Combustion Reports'!AK$26,'DOE Stack Loss Data'!$B$4:$B$43),1))+INDEX('DOE Stack Loss Data'!$C$4:$V$43,MATCH('Combustion Reports'!AK$26,'DOE Stack Loss Data'!$B$4:$B$43),MATCH('Baseline Efficiency'!BD13,'DOE Stack Loss Data'!$C$3:$V$3)+1)-((INDEX('DOE Stack Loss Data'!$C$4:$V$43,MATCH('Combustion Reports'!AK$26,'DOE Stack Loss Data'!$B$4:$B$43)+1,MATCH('Baseline Efficiency'!BD13,'DOE Stack Loss Data'!$C$3:$V$3))-INDEX('DOE Stack Loss Data'!$C$4:$V$43,MATCH('Combustion Reports'!AK$26,'DOE Stack Loss Data'!$B$4:$B$43),MATCH('Baseline Efficiency'!BD13,'DOE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Efficiency'!BD13,'DOE Stack Loss Data'!$C$3:$V$3))))/(INDEX('DOE Stack Loss Data'!$C$3:$V$3,1,MATCH('Baseline Efficiency'!BD13,'DOE Stack Loss Data'!$C$3:$V$3)+1)-INDEX('DOE Stack Loss Data'!$C$3:$V$3,1,MATCH('Baseline Efficiency'!BD13,'DOE Stack Loss Data'!$C$3:$V$3)))*('Baseline Efficiency'!BD13-INDEX('DOE Stack Loss Data'!$C$3:$V$3,1,MATCH('Baseline Efficiency'!BD13,'DOE Stack Loss Data'!$C$3:$V$3)))+(INDEX('DOE Stack Loss Data'!$C$4:$V$43,MATCH('Combustion Reports'!AK$26,'DOE Stack Loss Data'!$B$4:$B$43)+1,MATCH('Baseline Efficiency'!BD13,'DOE Stack Loss Data'!$C$3:$V$3))-INDEX('DOE Stack Loss Data'!$C$4:$V$43,MATCH('Combustion Reports'!AK$26,'DOE Stack Loss Data'!$B$4:$B$43),MATCH('Baseline Efficiency'!BD13,'DOE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Efficiency'!BD13,'DOE Stack Loss Data'!$C$3:$V$3)))</f>
        <v>#N/A</v>
      </c>
    </row>
    <row r="38" spans="2:56">
      <c r="B38" s="236">
        <v>30</v>
      </c>
      <c r="C38" s="545">
        <v>759</v>
      </c>
      <c r="D38" s="202">
        <f t="shared" si="8"/>
        <v>75</v>
      </c>
      <c r="E38" s="237" t="e">
        <f>1-(((INDEX('DOE Stack Loss Data'!$C$4:$V$43,MATCH('Combustion Reports'!AB$8,'DOE Stack Loss Data'!$B$4:$B$43)+1,MATCH('Baseline Efficiency'!E14,'DOE Stack Loss Data'!$C$3:$V$3)+1)-INDEX('DOE Stack Loss Data'!$C$4:$V$43,MATCH('Combustion Reports'!AB$8,'DOE Stack Loss Data'!$B$4:$B$43),MATCH('Baseline Efficiency'!E14,'DOE Stack Loss Data'!$C$3:$V$3)+1))/10*('Combustion Reports'!AB$8-INDEX('DOE Stack Loss Data'!$B$4:$B$43,MATCH('Combustion Reports'!AB$8,'DOE Stack Loss Data'!$B$4:$B$43),1))+INDEX('DOE Stack Loss Data'!$C$4:$V$43,MATCH('Combustion Reports'!AB$8,'DOE Stack Loss Data'!$B$4:$B$43),MATCH('Baseline Efficiency'!E14,'DOE Stack Loss Data'!$C$3:$V$3)+1)-((INDEX('DOE Stack Loss Data'!$C$4:$V$43,MATCH('Combustion Reports'!AB$8,'DOE Stack Loss Data'!$B$4:$B$43)+1,MATCH('Baseline Efficiency'!E14,'DOE Stack Loss Data'!$C$3:$V$3))-INDEX('DOE Stack Loss Data'!$C$4:$V$43,MATCH('Combustion Reports'!AB$8,'DOE Stack Loss Data'!$B$4:$B$43),MATCH('Baseline Efficiency'!E14,'DOE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Efficiency'!E14,'DOE Stack Loss Data'!$C$3:$V$3))))/(INDEX('DOE Stack Loss Data'!$C$3:$V$3,1,MATCH('Baseline Efficiency'!E14,'DOE Stack Loss Data'!$C$3:$V$3)+1)-INDEX('DOE Stack Loss Data'!$C$3:$V$3,1,MATCH('Baseline Efficiency'!E14,'DOE Stack Loss Data'!$C$3:$V$3)))*('Baseline Efficiency'!E14-INDEX('DOE Stack Loss Data'!$C$3:$V$3,1,MATCH('Baseline Efficiency'!E14,'DOE Stack Loss Data'!$C$3:$V$3)))+(INDEX('DOE Stack Loss Data'!$C$4:$V$43,MATCH('Combustion Reports'!AB$8,'DOE Stack Loss Data'!$B$4:$B$43)+1,MATCH('Baseline Efficiency'!E14,'DOE Stack Loss Data'!$C$3:$V$3))-INDEX('DOE Stack Loss Data'!$C$4:$V$43,MATCH('Combustion Reports'!AB$8,'DOE Stack Loss Data'!$B$4:$B$43),MATCH('Baseline Efficiency'!E14,'DOE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Efficiency'!E14,'DOE Stack Loss Data'!$C$3:$V$3)))</f>
        <v>#N/A</v>
      </c>
      <c r="F38" s="237" t="e">
        <f>1-(((INDEX('DOE Stack Loss Data'!$C$4:$V$43,MATCH('Combustion Reports'!AC$8,'DOE Stack Loss Data'!$B$4:$B$43)+1,MATCH('Baseline Efficiency'!F14,'DOE Stack Loss Data'!$C$3:$V$3)+1)-INDEX('DOE Stack Loss Data'!$C$4:$V$43,MATCH('Combustion Reports'!AC$8,'DOE Stack Loss Data'!$B$4:$B$43),MATCH('Baseline Efficiency'!F14,'DOE Stack Loss Data'!$C$3:$V$3)+1))/10*('Combustion Reports'!AC$8-INDEX('DOE Stack Loss Data'!$B$4:$B$43,MATCH('Combustion Reports'!AC$8,'DOE Stack Loss Data'!$B$4:$B$43),1))+INDEX('DOE Stack Loss Data'!$C$4:$V$43,MATCH('Combustion Reports'!AC$8,'DOE Stack Loss Data'!$B$4:$B$43),MATCH('Baseline Efficiency'!F14,'DOE Stack Loss Data'!$C$3:$V$3)+1)-((INDEX('DOE Stack Loss Data'!$C$4:$V$43,MATCH('Combustion Reports'!AC$8,'DOE Stack Loss Data'!$B$4:$B$43)+1,MATCH('Baseline Efficiency'!F14,'DOE Stack Loss Data'!$C$3:$V$3))-INDEX('DOE Stack Loss Data'!$C$4:$V$43,MATCH('Combustion Reports'!AC$8,'DOE Stack Loss Data'!$B$4:$B$43),MATCH('Baseline Efficiency'!F14,'DOE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Efficiency'!F14,'DOE Stack Loss Data'!$C$3:$V$3))))/(INDEX('DOE Stack Loss Data'!$C$3:$V$3,1,MATCH('Baseline Efficiency'!F14,'DOE Stack Loss Data'!$C$3:$V$3)+1)-INDEX('DOE Stack Loss Data'!$C$3:$V$3,1,MATCH('Baseline Efficiency'!F14,'DOE Stack Loss Data'!$C$3:$V$3)))*('Baseline Efficiency'!F14-INDEX('DOE Stack Loss Data'!$C$3:$V$3,1,MATCH('Baseline Efficiency'!F14,'DOE Stack Loss Data'!$C$3:$V$3)))+(INDEX('DOE Stack Loss Data'!$C$4:$V$43,MATCH('Combustion Reports'!AC$8,'DOE Stack Loss Data'!$B$4:$B$43)+1,MATCH('Baseline Efficiency'!F14,'DOE Stack Loss Data'!$C$3:$V$3))-INDEX('DOE Stack Loss Data'!$C$4:$V$43,MATCH('Combustion Reports'!AC$8,'DOE Stack Loss Data'!$B$4:$B$43),MATCH('Baseline Efficiency'!F14,'DOE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Efficiency'!F14,'DOE Stack Loss Data'!$C$3:$V$3)))</f>
        <v>#N/A</v>
      </c>
      <c r="G38" s="207" t="e">
        <f>1-(((INDEX('DOE Stack Loss Data'!$C$4:$V$43,MATCH('Combustion Reports'!AD$8,'DOE Stack Loss Data'!$B$4:$B$43)+1,MATCH('Baseline Efficiency'!G14,'DOE Stack Loss Data'!$C$3:$V$3)+1)-INDEX('DOE Stack Loss Data'!$C$4:$V$43,MATCH('Combustion Reports'!AD$8,'DOE Stack Loss Data'!$B$4:$B$43),MATCH('Baseline Efficiency'!G14,'DOE Stack Loss Data'!$C$3:$V$3)+1))/10*('Combustion Reports'!AD$8-INDEX('DOE Stack Loss Data'!$B$4:$B$43,MATCH('Combustion Reports'!AD$8,'DOE Stack Loss Data'!$B$4:$B$43),1))+INDEX('DOE Stack Loss Data'!$C$4:$V$43,MATCH('Combustion Reports'!AD$8,'DOE Stack Loss Data'!$B$4:$B$43),MATCH('Baseline Efficiency'!G14,'DOE Stack Loss Data'!$C$3:$V$3)+1)-((INDEX('DOE Stack Loss Data'!$C$4:$V$43,MATCH('Combustion Reports'!AD$8,'DOE Stack Loss Data'!$B$4:$B$43)+1,MATCH('Baseline Efficiency'!G14,'DOE Stack Loss Data'!$C$3:$V$3))-INDEX('DOE Stack Loss Data'!$C$4:$V$43,MATCH('Combustion Reports'!AD$8,'DOE Stack Loss Data'!$B$4:$B$43),MATCH('Baseline Efficiency'!G14,'DOE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Efficiency'!G14,'DOE Stack Loss Data'!$C$3:$V$3))))/(INDEX('DOE Stack Loss Data'!$C$3:$V$3,1,MATCH('Baseline Efficiency'!G14,'DOE Stack Loss Data'!$C$3:$V$3)+1)-INDEX('DOE Stack Loss Data'!$C$3:$V$3,1,MATCH('Baseline Efficiency'!G14,'DOE Stack Loss Data'!$C$3:$V$3)))*('Baseline Efficiency'!G14-INDEX('DOE Stack Loss Data'!$C$3:$V$3,1,MATCH('Baseline Efficiency'!G14,'DOE Stack Loss Data'!$C$3:$V$3)))+(INDEX('DOE Stack Loss Data'!$C$4:$V$43,MATCH('Combustion Reports'!AD$8,'DOE Stack Loss Data'!$B$4:$B$43)+1,MATCH('Baseline Efficiency'!G14,'DOE Stack Loss Data'!$C$3:$V$3))-INDEX('DOE Stack Loss Data'!$C$4:$V$43,MATCH('Combustion Reports'!AD$8,'DOE Stack Loss Data'!$B$4:$B$43),MATCH('Baseline Efficiency'!G14,'DOE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Efficiency'!G14,'DOE Stack Loss Data'!$C$3:$V$3)))</f>
        <v>#N/A</v>
      </c>
      <c r="H38" s="237" t="e">
        <f>1-(((INDEX('DOE Stack Loss Data'!$C$4:$V$43,MATCH('Combustion Reports'!AE$8,'DOE Stack Loss Data'!$B$4:$B$43)+1,MATCH('Baseline Efficiency'!H14,'DOE Stack Loss Data'!$C$3:$V$3)+1)-INDEX('DOE Stack Loss Data'!$C$4:$V$43,MATCH('Combustion Reports'!AE$8,'DOE Stack Loss Data'!$B$4:$B$43),MATCH('Baseline Efficiency'!H14,'DOE Stack Loss Data'!$C$3:$V$3)+1))/10*('Combustion Reports'!AE$8-INDEX('DOE Stack Loss Data'!$B$4:$B$43,MATCH('Combustion Reports'!AE$8,'DOE Stack Loss Data'!$B$4:$B$43),1))+INDEX('DOE Stack Loss Data'!$C$4:$V$43,MATCH('Combustion Reports'!AE$8,'DOE Stack Loss Data'!$B$4:$B$43),MATCH('Baseline Efficiency'!H14,'DOE Stack Loss Data'!$C$3:$V$3)+1)-((INDEX('DOE Stack Loss Data'!$C$4:$V$43,MATCH('Combustion Reports'!AE$8,'DOE Stack Loss Data'!$B$4:$B$43)+1,MATCH('Baseline Efficiency'!H14,'DOE Stack Loss Data'!$C$3:$V$3))-INDEX('DOE Stack Loss Data'!$C$4:$V$43,MATCH('Combustion Reports'!AE$8,'DOE Stack Loss Data'!$B$4:$B$43),MATCH('Baseline Efficiency'!H14,'DOE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Efficiency'!H14,'DOE Stack Loss Data'!$C$3:$V$3))))/(INDEX('DOE Stack Loss Data'!$C$3:$V$3,1,MATCH('Baseline Efficiency'!H14,'DOE Stack Loss Data'!$C$3:$V$3)+1)-INDEX('DOE Stack Loss Data'!$C$3:$V$3,1,MATCH('Baseline Efficiency'!H14,'DOE Stack Loss Data'!$C$3:$V$3)))*('Baseline Efficiency'!H14-INDEX('DOE Stack Loss Data'!$C$3:$V$3,1,MATCH('Baseline Efficiency'!H14,'DOE Stack Loss Data'!$C$3:$V$3)))+(INDEX('DOE Stack Loss Data'!$C$4:$V$43,MATCH('Combustion Reports'!AE$8,'DOE Stack Loss Data'!$B$4:$B$43)+1,MATCH('Baseline Efficiency'!H14,'DOE Stack Loss Data'!$C$3:$V$3))-INDEX('DOE Stack Loss Data'!$C$4:$V$43,MATCH('Combustion Reports'!AE$8,'DOE Stack Loss Data'!$B$4:$B$43),MATCH('Baseline Efficiency'!H14,'DOE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Efficiency'!H14,'DOE Stack Loss Data'!$C$3:$V$3)))</f>
        <v>#N/A</v>
      </c>
      <c r="I38" s="201" t="e">
        <f>1-(((INDEX('DOE Stack Loss Data'!$C$4:$V$43,MATCH('Combustion Reports'!AF$8,'DOE Stack Loss Data'!$B$4:$B$43)+1,MATCH('Baseline Efficiency'!I14,'DOE Stack Loss Data'!$C$3:$V$3)+1)-INDEX('DOE Stack Loss Data'!$C$4:$V$43,MATCH('Combustion Reports'!AF$8,'DOE Stack Loss Data'!$B$4:$B$43),MATCH('Baseline Efficiency'!I14,'DOE Stack Loss Data'!$C$3:$V$3)+1))/10*('Combustion Reports'!AF$8-INDEX('DOE Stack Loss Data'!$B$4:$B$43,MATCH('Combustion Reports'!AF$8,'DOE Stack Loss Data'!$B$4:$B$43),1))+INDEX('DOE Stack Loss Data'!$C$4:$V$43,MATCH('Combustion Reports'!AF$8,'DOE Stack Loss Data'!$B$4:$B$43),MATCH('Baseline Efficiency'!I14,'DOE Stack Loss Data'!$C$3:$V$3)+1)-((INDEX('DOE Stack Loss Data'!$C$4:$V$43,MATCH('Combustion Reports'!AF$8,'DOE Stack Loss Data'!$B$4:$B$43)+1,MATCH('Baseline Efficiency'!I14,'DOE Stack Loss Data'!$C$3:$V$3))-INDEX('DOE Stack Loss Data'!$C$4:$V$43,MATCH('Combustion Reports'!AF$8,'DOE Stack Loss Data'!$B$4:$B$43),MATCH('Baseline Efficiency'!I14,'DOE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Efficiency'!I14,'DOE Stack Loss Data'!$C$3:$V$3))))/(INDEX('DOE Stack Loss Data'!$C$3:$V$3,1,MATCH('Baseline Efficiency'!I14,'DOE Stack Loss Data'!$C$3:$V$3)+1)-INDEX('DOE Stack Loss Data'!$C$3:$V$3,1,MATCH('Baseline Efficiency'!I14,'DOE Stack Loss Data'!$C$3:$V$3)))*('Baseline Efficiency'!I14-INDEX('DOE Stack Loss Data'!$C$3:$V$3,1,MATCH('Baseline Efficiency'!I14,'DOE Stack Loss Data'!$C$3:$V$3)))+(INDEX('DOE Stack Loss Data'!$C$4:$V$43,MATCH('Combustion Reports'!AF$8,'DOE Stack Loss Data'!$B$4:$B$43)+1,MATCH('Baseline Efficiency'!I14,'DOE Stack Loss Data'!$C$3:$V$3))-INDEX('DOE Stack Loss Data'!$C$4:$V$43,MATCH('Combustion Reports'!AF$8,'DOE Stack Loss Data'!$B$4:$B$43),MATCH('Baseline Efficiency'!I14,'DOE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Efficiency'!I14,'DOE Stack Loss Data'!$C$3:$V$3)))</f>
        <v>#N/A</v>
      </c>
      <c r="J38" s="237" t="e">
        <f>1-(((INDEX('DOE Stack Loss Data'!$C$4:$V$43,MATCH('Combustion Reports'!AG$8,'DOE Stack Loss Data'!$B$4:$B$43)+1,MATCH('Baseline Efficiency'!J14,'DOE Stack Loss Data'!$C$3:$V$3)+1)-INDEX('DOE Stack Loss Data'!$C$4:$V$43,MATCH('Combustion Reports'!AG$8,'DOE Stack Loss Data'!$B$4:$B$43),MATCH('Baseline Efficiency'!J14,'DOE Stack Loss Data'!$C$3:$V$3)+1))/10*('Combustion Reports'!AG$8-INDEX('DOE Stack Loss Data'!$B$4:$B$43,MATCH('Combustion Reports'!AG$8,'DOE Stack Loss Data'!$B$4:$B$43),1))+INDEX('DOE Stack Loss Data'!$C$4:$V$43,MATCH('Combustion Reports'!AG$8,'DOE Stack Loss Data'!$B$4:$B$43),MATCH('Baseline Efficiency'!J14,'DOE Stack Loss Data'!$C$3:$V$3)+1)-((INDEX('DOE Stack Loss Data'!$C$4:$V$43,MATCH('Combustion Reports'!AG$8,'DOE Stack Loss Data'!$B$4:$B$43)+1,MATCH('Baseline Efficiency'!J14,'DOE Stack Loss Data'!$C$3:$V$3))-INDEX('DOE Stack Loss Data'!$C$4:$V$43,MATCH('Combustion Reports'!AG$8,'DOE Stack Loss Data'!$B$4:$B$43),MATCH('Baseline Efficiency'!J14,'DOE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Efficiency'!J14,'DOE Stack Loss Data'!$C$3:$V$3))))/(INDEX('DOE Stack Loss Data'!$C$3:$V$3,1,MATCH('Baseline Efficiency'!J14,'DOE Stack Loss Data'!$C$3:$V$3)+1)-INDEX('DOE Stack Loss Data'!$C$3:$V$3,1,MATCH('Baseline Efficiency'!J14,'DOE Stack Loss Data'!$C$3:$V$3)))*('Baseline Efficiency'!J14-INDEX('DOE Stack Loss Data'!$C$3:$V$3,1,MATCH('Baseline Efficiency'!J14,'DOE Stack Loss Data'!$C$3:$V$3)))+(INDEX('DOE Stack Loss Data'!$C$4:$V$43,MATCH('Combustion Reports'!AG$8,'DOE Stack Loss Data'!$B$4:$B$43)+1,MATCH('Baseline Efficiency'!J14,'DOE Stack Loss Data'!$C$3:$V$3))-INDEX('DOE Stack Loss Data'!$C$4:$V$43,MATCH('Combustion Reports'!AG$8,'DOE Stack Loss Data'!$B$4:$B$43),MATCH('Baseline Efficiency'!J14,'DOE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Efficiency'!J14,'DOE Stack Loss Data'!$C$3:$V$3)))</f>
        <v>#N/A</v>
      </c>
      <c r="K38" s="201" t="e">
        <f>1-(((INDEX('DOE Stack Loss Data'!$C$4:$V$43,MATCH('Combustion Reports'!AH$8,'DOE Stack Loss Data'!$B$4:$B$43)+1,MATCH('Baseline Efficiency'!K14,'DOE Stack Loss Data'!$C$3:$V$3)+1)-INDEX('DOE Stack Loss Data'!$C$4:$V$43,MATCH('Combustion Reports'!AH$8,'DOE Stack Loss Data'!$B$4:$B$43),MATCH('Baseline Efficiency'!K14,'DOE Stack Loss Data'!$C$3:$V$3)+1))/10*('Combustion Reports'!AH$8-INDEX('DOE Stack Loss Data'!$B$4:$B$43,MATCH('Combustion Reports'!AH$8,'DOE Stack Loss Data'!$B$4:$B$43),1))+INDEX('DOE Stack Loss Data'!$C$4:$V$43,MATCH('Combustion Reports'!AH$8,'DOE Stack Loss Data'!$B$4:$B$43),MATCH('Baseline Efficiency'!K14,'DOE Stack Loss Data'!$C$3:$V$3)+1)-((INDEX('DOE Stack Loss Data'!$C$4:$V$43,MATCH('Combustion Reports'!AH$8,'DOE Stack Loss Data'!$B$4:$B$43)+1,MATCH('Baseline Efficiency'!K14,'DOE Stack Loss Data'!$C$3:$V$3))-INDEX('DOE Stack Loss Data'!$C$4:$V$43,MATCH('Combustion Reports'!AH$8,'DOE Stack Loss Data'!$B$4:$B$43),MATCH('Baseline Efficiency'!K14,'DOE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Efficiency'!K14,'DOE Stack Loss Data'!$C$3:$V$3))))/(INDEX('DOE Stack Loss Data'!$C$3:$V$3,1,MATCH('Baseline Efficiency'!K14,'DOE Stack Loss Data'!$C$3:$V$3)+1)-INDEX('DOE Stack Loss Data'!$C$3:$V$3,1,MATCH('Baseline Efficiency'!K14,'DOE Stack Loss Data'!$C$3:$V$3)))*('Baseline Efficiency'!K14-INDEX('DOE Stack Loss Data'!$C$3:$V$3,1,MATCH('Baseline Efficiency'!K14,'DOE Stack Loss Data'!$C$3:$V$3)))+(INDEX('DOE Stack Loss Data'!$C$4:$V$43,MATCH('Combustion Reports'!AH$8,'DOE Stack Loss Data'!$B$4:$B$43)+1,MATCH('Baseline Efficiency'!K14,'DOE Stack Loss Data'!$C$3:$V$3))-INDEX('DOE Stack Loss Data'!$C$4:$V$43,MATCH('Combustion Reports'!AH$8,'DOE Stack Loss Data'!$B$4:$B$43),MATCH('Baseline Efficiency'!K14,'DOE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Efficiency'!K14,'DOE Stack Loss Data'!$C$3:$V$3)))</f>
        <v>#N/A</v>
      </c>
      <c r="L38" s="237" t="e">
        <f>1-(((INDEX('DOE Stack Loss Data'!$C$4:$V$43,MATCH('Combustion Reports'!AI$8,'DOE Stack Loss Data'!$B$4:$B$43)+1,MATCH('Baseline Efficiency'!L14,'DOE Stack Loss Data'!$C$3:$V$3)+1)-INDEX('DOE Stack Loss Data'!$C$4:$V$43,MATCH('Combustion Reports'!AI$8,'DOE Stack Loss Data'!$B$4:$B$43),MATCH('Baseline Efficiency'!L14,'DOE Stack Loss Data'!$C$3:$V$3)+1))/10*('Combustion Reports'!AI$8-INDEX('DOE Stack Loss Data'!$B$4:$B$43,MATCH('Combustion Reports'!AI$8,'DOE Stack Loss Data'!$B$4:$B$43),1))+INDEX('DOE Stack Loss Data'!$C$4:$V$43,MATCH('Combustion Reports'!AI$8,'DOE Stack Loss Data'!$B$4:$B$43),MATCH('Baseline Efficiency'!L14,'DOE Stack Loss Data'!$C$3:$V$3)+1)-((INDEX('DOE Stack Loss Data'!$C$4:$V$43,MATCH('Combustion Reports'!AI$8,'DOE Stack Loss Data'!$B$4:$B$43)+1,MATCH('Baseline Efficiency'!L14,'DOE Stack Loss Data'!$C$3:$V$3))-INDEX('DOE Stack Loss Data'!$C$4:$V$43,MATCH('Combustion Reports'!AI$8,'DOE Stack Loss Data'!$B$4:$B$43),MATCH('Baseline Efficiency'!L14,'DOE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Efficiency'!L14,'DOE Stack Loss Data'!$C$3:$V$3))))/(INDEX('DOE Stack Loss Data'!$C$3:$V$3,1,MATCH('Baseline Efficiency'!L14,'DOE Stack Loss Data'!$C$3:$V$3)+1)-INDEX('DOE Stack Loss Data'!$C$3:$V$3,1,MATCH('Baseline Efficiency'!L14,'DOE Stack Loss Data'!$C$3:$V$3)))*('Baseline Efficiency'!L14-INDEX('DOE Stack Loss Data'!$C$3:$V$3,1,MATCH('Baseline Efficiency'!L14,'DOE Stack Loss Data'!$C$3:$V$3)))+(INDEX('DOE Stack Loss Data'!$C$4:$V$43,MATCH('Combustion Reports'!AI$8,'DOE Stack Loss Data'!$B$4:$B$43)+1,MATCH('Baseline Efficiency'!L14,'DOE Stack Loss Data'!$C$3:$V$3))-INDEX('DOE Stack Loss Data'!$C$4:$V$43,MATCH('Combustion Reports'!AI$8,'DOE Stack Loss Data'!$B$4:$B$43),MATCH('Baseline Efficiency'!L14,'DOE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Efficiency'!L14,'DOE Stack Loss Data'!$C$3:$V$3)))</f>
        <v>#N/A</v>
      </c>
      <c r="M38" s="237" t="e">
        <f>1-(((INDEX('DOE Stack Loss Data'!$C$4:$V$43,MATCH('Combustion Reports'!AJ$8,'DOE Stack Loss Data'!$B$4:$B$43)+1,MATCH('Baseline Efficiency'!M14,'DOE Stack Loss Data'!$C$3:$V$3)+1)-INDEX('DOE Stack Loss Data'!$C$4:$V$43,MATCH('Combustion Reports'!AJ$8,'DOE Stack Loss Data'!$B$4:$B$43),MATCH('Baseline Efficiency'!M14,'DOE Stack Loss Data'!$C$3:$V$3)+1))/10*('Combustion Reports'!AJ$8-INDEX('DOE Stack Loss Data'!$B$4:$B$43,MATCH('Combustion Reports'!AJ$8,'DOE Stack Loss Data'!$B$4:$B$43),1))+INDEX('DOE Stack Loss Data'!$C$4:$V$43,MATCH('Combustion Reports'!AJ$8,'DOE Stack Loss Data'!$B$4:$B$43),MATCH('Baseline Efficiency'!M14,'DOE Stack Loss Data'!$C$3:$V$3)+1)-((INDEX('DOE Stack Loss Data'!$C$4:$V$43,MATCH('Combustion Reports'!AJ$8,'DOE Stack Loss Data'!$B$4:$B$43)+1,MATCH('Baseline Efficiency'!M14,'DOE Stack Loss Data'!$C$3:$V$3))-INDEX('DOE Stack Loss Data'!$C$4:$V$43,MATCH('Combustion Reports'!AJ$8,'DOE Stack Loss Data'!$B$4:$B$43),MATCH('Baseline Efficiency'!M14,'DOE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Efficiency'!M14,'DOE Stack Loss Data'!$C$3:$V$3))))/(INDEX('DOE Stack Loss Data'!$C$3:$V$3,1,MATCH('Baseline Efficiency'!M14,'DOE Stack Loss Data'!$C$3:$V$3)+1)-INDEX('DOE Stack Loss Data'!$C$3:$V$3,1,MATCH('Baseline Efficiency'!M14,'DOE Stack Loss Data'!$C$3:$V$3)))*('Baseline Efficiency'!M14-INDEX('DOE Stack Loss Data'!$C$3:$V$3,1,MATCH('Baseline Efficiency'!M14,'DOE Stack Loss Data'!$C$3:$V$3)))+(INDEX('DOE Stack Loss Data'!$C$4:$V$43,MATCH('Combustion Reports'!AJ$8,'DOE Stack Loss Data'!$B$4:$B$43)+1,MATCH('Baseline Efficiency'!M14,'DOE Stack Loss Data'!$C$3:$V$3))-INDEX('DOE Stack Loss Data'!$C$4:$V$43,MATCH('Combustion Reports'!AJ$8,'DOE Stack Loss Data'!$B$4:$B$43),MATCH('Baseline Efficiency'!M14,'DOE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Efficiency'!M14,'DOE Stack Loss Data'!$C$3:$V$3)))</f>
        <v>#N/A</v>
      </c>
      <c r="N38" s="209" t="e">
        <f>1-(((INDEX('DOE Stack Loss Data'!$C$4:$V$43,MATCH('Combustion Reports'!AK$8,'DOE Stack Loss Data'!$B$4:$B$43)+1,MATCH('Baseline Efficiency'!N14,'DOE Stack Loss Data'!$C$3:$V$3)+1)-INDEX('DOE Stack Loss Data'!$C$4:$V$43,MATCH('Combustion Reports'!AK$8,'DOE Stack Loss Data'!$B$4:$B$43),MATCH('Baseline Efficiency'!N14,'DOE Stack Loss Data'!$C$3:$V$3)+1))/10*('Combustion Reports'!AK$8-INDEX('DOE Stack Loss Data'!$B$4:$B$43,MATCH('Combustion Reports'!AK$8,'DOE Stack Loss Data'!$B$4:$B$43),1))+INDEX('DOE Stack Loss Data'!$C$4:$V$43,MATCH('Combustion Reports'!AK$8,'DOE Stack Loss Data'!$B$4:$B$43),MATCH('Baseline Efficiency'!N14,'DOE Stack Loss Data'!$C$3:$V$3)+1)-((INDEX('DOE Stack Loss Data'!$C$4:$V$43,MATCH('Combustion Reports'!AK$8,'DOE Stack Loss Data'!$B$4:$B$43)+1,MATCH('Baseline Efficiency'!N14,'DOE Stack Loss Data'!$C$3:$V$3))-INDEX('DOE Stack Loss Data'!$C$4:$V$43,MATCH('Combustion Reports'!AK$8,'DOE Stack Loss Data'!$B$4:$B$43),MATCH('Baseline Efficiency'!N14,'DOE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Efficiency'!N14,'DOE Stack Loss Data'!$C$3:$V$3))))/(INDEX('DOE Stack Loss Data'!$C$3:$V$3,1,MATCH('Baseline Efficiency'!N14,'DOE Stack Loss Data'!$C$3:$V$3)+1)-INDEX('DOE Stack Loss Data'!$C$3:$V$3,1,MATCH('Baseline Efficiency'!N14,'DOE Stack Loss Data'!$C$3:$V$3)))*('Baseline Efficiency'!N14-INDEX('DOE Stack Loss Data'!$C$3:$V$3,1,MATCH('Baseline Efficiency'!N14,'DOE Stack Loss Data'!$C$3:$V$3)))+(INDEX('DOE Stack Loss Data'!$C$4:$V$43,MATCH('Combustion Reports'!AK$8,'DOE Stack Loss Data'!$B$4:$B$43)+1,MATCH('Baseline Efficiency'!N14,'DOE Stack Loss Data'!$C$3:$V$3))-INDEX('DOE Stack Loss Data'!$C$4:$V$43,MATCH('Combustion Reports'!AK$8,'DOE Stack Loss Data'!$B$4:$B$43),MATCH('Baseline Efficiency'!N14,'DOE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Efficiency'!N14,'DOE Stack Loss Data'!$C$3:$V$3)))</f>
        <v>#N/A</v>
      </c>
      <c r="P38" s="236">
        <v>30</v>
      </c>
      <c r="Q38" s="545">
        <v>759</v>
      </c>
      <c r="R38" s="202">
        <f t="shared" si="9"/>
        <v>75</v>
      </c>
      <c r="S38" s="237" t="e">
        <f>1-(((INDEX('DOE Stack Loss Data'!$C$4:$V$43,MATCH('Combustion Reports'!$AB$14,'DOE Stack Loss Data'!$B$4:$B$43)+1,MATCH('Baseline Efficiency'!S14,'DOE Stack Loss Data'!$C$3:$V$3)+1)-INDEX('DOE Stack Loss Data'!$C$4:$V$43,MATCH('Combustion Reports'!$AB$14,'DOE Stack Loss Data'!$B$4:$B$43),MATCH('Baseline Efficiency'!S14,'DOE Stack Loss Data'!$C$3:$V$3)+1))/10*('Combustion Reports'!$AB$14-INDEX('DOE Stack Loss Data'!$B$4:$B$43,MATCH('Combustion Reports'!$AB$14,'DOE Stack Loss Data'!$B$4:$B$43),1))+INDEX('DOE Stack Loss Data'!$C$4:$V$43,MATCH('Combustion Reports'!$AB$14,'DOE Stack Loss Data'!$B$4:$B$43),MATCH('Baseline Efficiency'!S14,'DOE Stack Loss Data'!$C$3:$V$3)+1)-((INDEX('DOE Stack Loss Data'!$C$4:$V$43,MATCH('Combustion Reports'!$AB$14,'DOE Stack Loss Data'!$B$4:$B$43)+1,MATCH('Baseline Efficiency'!S14,'DOE Stack Loss Data'!$C$3:$V$3))-INDEX('DOE Stack Loss Data'!$C$4:$V$43,MATCH('Combustion Reports'!$AB$14,'DOE Stack Loss Data'!$B$4:$B$43),MATCH('Baseline Efficiency'!S14,'DOE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Efficiency'!S14,'DOE Stack Loss Data'!$C$3:$V$3))))/(INDEX('DOE Stack Loss Data'!$C$3:$V$3,1,MATCH('Baseline Efficiency'!S14,'DOE Stack Loss Data'!$C$3:$V$3)+1)-INDEX('DOE Stack Loss Data'!$C$3:$V$3,1,MATCH('Baseline Efficiency'!S14,'DOE Stack Loss Data'!$C$3:$V$3)))*('Baseline Efficiency'!S14-INDEX('DOE Stack Loss Data'!$C$3:$V$3,1,MATCH('Baseline Efficiency'!S14,'DOE Stack Loss Data'!$C$3:$V$3)))+(INDEX('DOE Stack Loss Data'!$C$4:$V$43,MATCH('Combustion Reports'!$AB$14,'DOE Stack Loss Data'!$B$4:$B$43)+1,MATCH('Baseline Efficiency'!S14,'DOE Stack Loss Data'!$C$3:$V$3))-INDEX('DOE Stack Loss Data'!$C$4:$V$43,MATCH('Combustion Reports'!$AB$14,'DOE Stack Loss Data'!$B$4:$B$43),MATCH('Baseline Efficiency'!S14,'DOE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Efficiency'!S14,'DOE Stack Loss Data'!$C$3:$V$3)))</f>
        <v>#N/A</v>
      </c>
      <c r="T38" s="237" t="e">
        <f>1-(((INDEX('DOE Stack Loss Data'!$C$4:$V$43,MATCH('Combustion Reports'!AC$14,'DOE Stack Loss Data'!$B$4:$B$43)+1,MATCH('Baseline Efficiency'!T14,'DOE Stack Loss Data'!$C$3:$V$3)+1)-INDEX('DOE Stack Loss Data'!$C$4:$V$43,MATCH('Combustion Reports'!AC$14,'DOE Stack Loss Data'!$B$4:$B$43),MATCH('Baseline Efficiency'!T14,'DOE Stack Loss Data'!$C$3:$V$3)+1))/10*('Combustion Reports'!AC$14-INDEX('DOE Stack Loss Data'!$B$4:$B$43,MATCH('Combustion Reports'!AC$14,'DOE Stack Loss Data'!$B$4:$B$43),1))+INDEX('DOE Stack Loss Data'!$C$4:$V$43,MATCH('Combustion Reports'!AC$14,'DOE Stack Loss Data'!$B$4:$B$43),MATCH('Baseline Efficiency'!T14,'DOE Stack Loss Data'!$C$3:$V$3)+1)-((INDEX('DOE Stack Loss Data'!$C$4:$V$43,MATCH('Combustion Reports'!AC$14,'DOE Stack Loss Data'!$B$4:$B$43)+1,MATCH('Baseline Efficiency'!T14,'DOE Stack Loss Data'!$C$3:$V$3))-INDEX('DOE Stack Loss Data'!$C$4:$V$43,MATCH('Combustion Reports'!AC$14,'DOE Stack Loss Data'!$B$4:$B$43),MATCH('Baseline Efficiency'!T14,'DOE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Efficiency'!T14,'DOE Stack Loss Data'!$C$3:$V$3))))/(INDEX('DOE Stack Loss Data'!$C$3:$V$3,1,MATCH('Baseline Efficiency'!T14,'DOE Stack Loss Data'!$C$3:$V$3)+1)-INDEX('DOE Stack Loss Data'!$C$3:$V$3,1,MATCH('Baseline Efficiency'!T14,'DOE Stack Loss Data'!$C$3:$V$3)))*('Baseline Efficiency'!T14-INDEX('DOE Stack Loss Data'!$C$3:$V$3,1,MATCH('Baseline Efficiency'!T14,'DOE Stack Loss Data'!$C$3:$V$3)))+(INDEX('DOE Stack Loss Data'!$C$4:$V$43,MATCH('Combustion Reports'!AC$14,'DOE Stack Loss Data'!$B$4:$B$43)+1,MATCH('Baseline Efficiency'!T14,'DOE Stack Loss Data'!$C$3:$V$3))-INDEX('DOE Stack Loss Data'!$C$4:$V$43,MATCH('Combustion Reports'!AC$14,'DOE Stack Loss Data'!$B$4:$B$43),MATCH('Baseline Efficiency'!T14,'DOE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Efficiency'!T14,'DOE Stack Loss Data'!$C$3:$V$3)))</f>
        <v>#N/A</v>
      </c>
      <c r="U38" s="207" t="e">
        <f>1-(((INDEX('DOE Stack Loss Data'!$C$4:$V$43,MATCH('Combustion Reports'!AD$14,'DOE Stack Loss Data'!$B$4:$B$43)+1,MATCH('Baseline Efficiency'!U14,'DOE Stack Loss Data'!$C$3:$V$3)+1)-INDEX('DOE Stack Loss Data'!$C$4:$V$43,MATCH('Combustion Reports'!AD$14,'DOE Stack Loss Data'!$B$4:$B$43),MATCH('Baseline Efficiency'!U14,'DOE Stack Loss Data'!$C$3:$V$3)+1))/10*('Combustion Reports'!AD$14-INDEX('DOE Stack Loss Data'!$B$4:$B$43,MATCH('Combustion Reports'!AD$14,'DOE Stack Loss Data'!$B$4:$B$43),1))+INDEX('DOE Stack Loss Data'!$C$4:$V$43,MATCH('Combustion Reports'!AD$14,'DOE Stack Loss Data'!$B$4:$B$43),MATCH('Baseline Efficiency'!U14,'DOE Stack Loss Data'!$C$3:$V$3)+1)-((INDEX('DOE Stack Loss Data'!$C$4:$V$43,MATCH('Combustion Reports'!AD$14,'DOE Stack Loss Data'!$B$4:$B$43)+1,MATCH('Baseline Efficiency'!U14,'DOE Stack Loss Data'!$C$3:$V$3))-INDEX('DOE Stack Loss Data'!$C$4:$V$43,MATCH('Combustion Reports'!AD$14,'DOE Stack Loss Data'!$B$4:$B$43),MATCH('Baseline Efficiency'!U14,'DOE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Efficiency'!U14,'DOE Stack Loss Data'!$C$3:$V$3))))/(INDEX('DOE Stack Loss Data'!$C$3:$V$3,1,MATCH('Baseline Efficiency'!U14,'DOE Stack Loss Data'!$C$3:$V$3)+1)-INDEX('DOE Stack Loss Data'!$C$3:$V$3,1,MATCH('Baseline Efficiency'!U14,'DOE Stack Loss Data'!$C$3:$V$3)))*('Baseline Efficiency'!U14-INDEX('DOE Stack Loss Data'!$C$3:$V$3,1,MATCH('Baseline Efficiency'!U14,'DOE Stack Loss Data'!$C$3:$V$3)))+(INDEX('DOE Stack Loss Data'!$C$4:$V$43,MATCH('Combustion Reports'!AD$14,'DOE Stack Loss Data'!$B$4:$B$43)+1,MATCH('Baseline Efficiency'!U14,'DOE Stack Loss Data'!$C$3:$V$3))-INDEX('DOE Stack Loss Data'!$C$4:$V$43,MATCH('Combustion Reports'!AD$14,'DOE Stack Loss Data'!$B$4:$B$43),MATCH('Baseline Efficiency'!U14,'DOE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Efficiency'!U14,'DOE Stack Loss Data'!$C$3:$V$3)))</f>
        <v>#N/A</v>
      </c>
      <c r="V38" s="237" t="e">
        <f>1-(((INDEX('DOE Stack Loss Data'!$C$4:$V$43,MATCH('Combustion Reports'!AE$14,'DOE Stack Loss Data'!$B$4:$B$43)+1,MATCH('Baseline Efficiency'!V14,'DOE Stack Loss Data'!$C$3:$V$3)+1)-INDEX('DOE Stack Loss Data'!$C$4:$V$43,MATCH('Combustion Reports'!AE$14,'DOE Stack Loss Data'!$B$4:$B$43),MATCH('Baseline Efficiency'!V14,'DOE Stack Loss Data'!$C$3:$V$3)+1))/10*('Combustion Reports'!AE$14-INDEX('DOE Stack Loss Data'!$B$4:$B$43,MATCH('Combustion Reports'!AE$14,'DOE Stack Loss Data'!$B$4:$B$43),1))+INDEX('DOE Stack Loss Data'!$C$4:$V$43,MATCH('Combustion Reports'!AE$14,'DOE Stack Loss Data'!$B$4:$B$43),MATCH('Baseline Efficiency'!V14,'DOE Stack Loss Data'!$C$3:$V$3)+1)-((INDEX('DOE Stack Loss Data'!$C$4:$V$43,MATCH('Combustion Reports'!AE$14,'DOE Stack Loss Data'!$B$4:$B$43)+1,MATCH('Baseline Efficiency'!V14,'DOE Stack Loss Data'!$C$3:$V$3))-INDEX('DOE Stack Loss Data'!$C$4:$V$43,MATCH('Combustion Reports'!AE$14,'DOE Stack Loss Data'!$B$4:$B$43),MATCH('Baseline Efficiency'!V14,'DOE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Efficiency'!V14,'DOE Stack Loss Data'!$C$3:$V$3))))/(INDEX('DOE Stack Loss Data'!$C$3:$V$3,1,MATCH('Baseline Efficiency'!V14,'DOE Stack Loss Data'!$C$3:$V$3)+1)-INDEX('DOE Stack Loss Data'!$C$3:$V$3,1,MATCH('Baseline Efficiency'!V14,'DOE Stack Loss Data'!$C$3:$V$3)))*('Baseline Efficiency'!V14-INDEX('DOE Stack Loss Data'!$C$3:$V$3,1,MATCH('Baseline Efficiency'!V14,'DOE Stack Loss Data'!$C$3:$V$3)))+(INDEX('DOE Stack Loss Data'!$C$4:$V$43,MATCH('Combustion Reports'!AE$14,'DOE Stack Loss Data'!$B$4:$B$43)+1,MATCH('Baseline Efficiency'!V14,'DOE Stack Loss Data'!$C$3:$V$3))-INDEX('DOE Stack Loss Data'!$C$4:$V$43,MATCH('Combustion Reports'!AE$14,'DOE Stack Loss Data'!$B$4:$B$43),MATCH('Baseline Efficiency'!V14,'DOE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Efficiency'!V14,'DOE Stack Loss Data'!$C$3:$V$3)))</f>
        <v>#N/A</v>
      </c>
      <c r="W38" s="201" t="e">
        <f>1-(((INDEX('DOE Stack Loss Data'!$C$4:$V$43,MATCH('Combustion Reports'!AF$14,'DOE Stack Loss Data'!$B$4:$B$43)+1,MATCH('Baseline Efficiency'!W14,'DOE Stack Loss Data'!$C$3:$V$3)+1)-INDEX('DOE Stack Loss Data'!$C$4:$V$43,MATCH('Combustion Reports'!AF$14,'DOE Stack Loss Data'!$B$4:$B$43),MATCH('Baseline Efficiency'!W14,'DOE Stack Loss Data'!$C$3:$V$3)+1))/10*('Combustion Reports'!AF$14-INDEX('DOE Stack Loss Data'!$B$4:$B$43,MATCH('Combustion Reports'!AF$14,'DOE Stack Loss Data'!$B$4:$B$43),1))+INDEX('DOE Stack Loss Data'!$C$4:$V$43,MATCH('Combustion Reports'!AF$14,'DOE Stack Loss Data'!$B$4:$B$43),MATCH('Baseline Efficiency'!W14,'DOE Stack Loss Data'!$C$3:$V$3)+1)-((INDEX('DOE Stack Loss Data'!$C$4:$V$43,MATCH('Combustion Reports'!AF$14,'DOE Stack Loss Data'!$B$4:$B$43)+1,MATCH('Baseline Efficiency'!W14,'DOE Stack Loss Data'!$C$3:$V$3))-INDEX('DOE Stack Loss Data'!$C$4:$V$43,MATCH('Combustion Reports'!AF$14,'DOE Stack Loss Data'!$B$4:$B$43),MATCH('Baseline Efficiency'!W14,'DOE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Efficiency'!W14,'DOE Stack Loss Data'!$C$3:$V$3))))/(INDEX('DOE Stack Loss Data'!$C$3:$V$3,1,MATCH('Baseline Efficiency'!W14,'DOE Stack Loss Data'!$C$3:$V$3)+1)-INDEX('DOE Stack Loss Data'!$C$3:$V$3,1,MATCH('Baseline Efficiency'!W14,'DOE Stack Loss Data'!$C$3:$V$3)))*('Baseline Efficiency'!W14-INDEX('DOE Stack Loss Data'!$C$3:$V$3,1,MATCH('Baseline Efficiency'!W14,'DOE Stack Loss Data'!$C$3:$V$3)))+(INDEX('DOE Stack Loss Data'!$C$4:$V$43,MATCH('Combustion Reports'!AF$14,'DOE Stack Loss Data'!$B$4:$B$43)+1,MATCH('Baseline Efficiency'!W14,'DOE Stack Loss Data'!$C$3:$V$3))-INDEX('DOE Stack Loss Data'!$C$4:$V$43,MATCH('Combustion Reports'!AF$14,'DOE Stack Loss Data'!$B$4:$B$43),MATCH('Baseline Efficiency'!W14,'DOE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Efficiency'!W14,'DOE Stack Loss Data'!$C$3:$V$3)))</f>
        <v>#N/A</v>
      </c>
      <c r="X38" s="237" t="e">
        <f>1-(((INDEX('DOE Stack Loss Data'!$C$4:$V$43,MATCH('Combustion Reports'!AG$14,'DOE Stack Loss Data'!$B$4:$B$43)+1,MATCH('Baseline Efficiency'!X14,'DOE Stack Loss Data'!$C$3:$V$3)+1)-INDEX('DOE Stack Loss Data'!$C$4:$V$43,MATCH('Combustion Reports'!AG$14,'DOE Stack Loss Data'!$B$4:$B$43),MATCH('Baseline Efficiency'!X14,'DOE Stack Loss Data'!$C$3:$V$3)+1))/10*('Combustion Reports'!AG$14-INDEX('DOE Stack Loss Data'!$B$4:$B$43,MATCH('Combustion Reports'!AG$14,'DOE Stack Loss Data'!$B$4:$B$43),1))+INDEX('DOE Stack Loss Data'!$C$4:$V$43,MATCH('Combustion Reports'!AG$14,'DOE Stack Loss Data'!$B$4:$B$43),MATCH('Baseline Efficiency'!X14,'DOE Stack Loss Data'!$C$3:$V$3)+1)-((INDEX('DOE Stack Loss Data'!$C$4:$V$43,MATCH('Combustion Reports'!AG$14,'DOE Stack Loss Data'!$B$4:$B$43)+1,MATCH('Baseline Efficiency'!X14,'DOE Stack Loss Data'!$C$3:$V$3))-INDEX('DOE Stack Loss Data'!$C$4:$V$43,MATCH('Combustion Reports'!AG$14,'DOE Stack Loss Data'!$B$4:$B$43),MATCH('Baseline Efficiency'!X14,'DOE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Efficiency'!X14,'DOE Stack Loss Data'!$C$3:$V$3))))/(INDEX('DOE Stack Loss Data'!$C$3:$V$3,1,MATCH('Baseline Efficiency'!X14,'DOE Stack Loss Data'!$C$3:$V$3)+1)-INDEX('DOE Stack Loss Data'!$C$3:$V$3,1,MATCH('Baseline Efficiency'!X14,'DOE Stack Loss Data'!$C$3:$V$3)))*('Baseline Efficiency'!X14-INDEX('DOE Stack Loss Data'!$C$3:$V$3,1,MATCH('Baseline Efficiency'!X14,'DOE Stack Loss Data'!$C$3:$V$3)))+(INDEX('DOE Stack Loss Data'!$C$4:$V$43,MATCH('Combustion Reports'!AG$14,'DOE Stack Loss Data'!$B$4:$B$43)+1,MATCH('Baseline Efficiency'!X14,'DOE Stack Loss Data'!$C$3:$V$3))-INDEX('DOE Stack Loss Data'!$C$4:$V$43,MATCH('Combustion Reports'!AG$14,'DOE Stack Loss Data'!$B$4:$B$43),MATCH('Baseline Efficiency'!X14,'DOE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Efficiency'!X14,'DOE Stack Loss Data'!$C$3:$V$3)))</f>
        <v>#N/A</v>
      </c>
      <c r="Y38" s="201" t="e">
        <f>1-(((INDEX('DOE Stack Loss Data'!$C$4:$V$43,MATCH('Combustion Reports'!AH$14,'DOE Stack Loss Data'!$B$4:$B$43)+1,MATCH('Baseline Efficiency'!Y14,'DOE Stack Loss Data'!$C$3:$V$3)+1)-INDEX('DOE Stack Loss Data'!$C$4:$V$43,MATCH('Combustion Reports'!AH$14,'DOE Stack Loss Data'!$B$4:$B$43),MATCH('Baseline Efficiency'!Y14,'DOE Stack Loss Data'!$C$3:$V$3)+1))/10*('Combustion Reports'!AH$14-INDEX('DOE Stack Loss Data'!$B$4:$B$43,MATCH('Combustion Reports'!AH$14,'DOE Stack Loss Data'!$B$4:$B$43),1))+INDEX('DOE Stack Loss Data'!$C$4:$V$43,MATCH('Combustion Reports'!AH$14,'DOE Stack Loss Data'!$B$4:$B$43),MATCH('Baseline Efficiency'!Y14,'DOE Stack Loss Data'!$C$3:$V$3)+1)-((INDEX('DOE Stack Loss Data'!$C$4:$V$43,MATCH('Combustion Reports'!AH$14,'DOE Stack Loss Data'!$B$4:$B$43)+1,MATCH('Baseline Efficiency'!Y14,'DOE Stack Loss Data'!$C$3:$V$3))-INDEX('DOE Stack Loss Data'!$C$4:$V$43,MATCH('Combustion Reports'!AH$14,'DOE Stack Loss Data'!$B$4:$B$43),MATCH('Baseline Efficiency'!Y14,'DOE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Efficiency'!Y14,'DOE Stack Loss Data'!$C$3:$V$3))))/(INDEX('DOE Stack Loss Data'!$C$3:$V$3,1,MATCH('Baseline Efficiency'!Y14,'DOE Stack Loss Data'!$C$3:$V$3)+1)-INDEX('DOE Stack Loss Data'!$C$3:$V$3,1,MATCH('Baseline Efficiency'!Y14,'DOE Stack Loss Data'!$C$3:$V$3)))*('Baseline Efficiency'!Y14-INDEX('DOE Stack Loss Data'!$C$3:$V$3,1,MATCH('Baseline Efficiency'!Y14,'DOE Stack Loss Data'!$C$3:$V$3)))+(INDEX('DOE Stack Loss Data'!$C$4:$V$43,MATCH('Combustion Reports'!AH$14,'DOE Stack Loss Data'!$B$4:$B$43)+1,MATCH('Baseline Efficiency'!Y14,'DOE Stack Loss Data'!$C$3:$V$3))-INDEX('DOE Stack Loss Data'!$C$4:$V$43,MATCH('Combustion Reports'!AH$14,'DOE Stack Loss Data'!$B$4:$B$43),MATCH('Baseline Efficiency'!Y14,'DOE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Efficiency'!Y14,'DOE Stack Loss Data'!$C$3:$V$3)))</f>
        <v>#N/A</v>
      </c>
      <c r="Z38" s="237" t="e">
        <f>1-(((INDEX('DOE Stack Loss Data'!$C$4:$V$43,MATCH('Combustion Reports'!AI$14,'DOE Stack Loss Data'!$B$4:$B$43)+1,MATCH('Baseline Efficiency'!Z14,'DOE Stack Loss Data'!$C$3:$V$3)+1)-INDEX('DOE Stack Loss Data'!$C$4:$V$43,MATCH('Combustion Reports'!AI$14,'DOE Stack Loss Data'!$B$4:$B$43),MATCH('Baseline Efficiency'!Z14,'DOE Stack Loss Data'!$C$3:$V$3)+1))/10*('Combustion Reports'!AI$14-INDEX('DOE Stack Loss Data'!$B$4:$B$43,MATCH('Combustion Reports'!AI$14,'DOE Stack Loss Data'!$B$4:$B$43),1))+INDEX('DOE Stack Loss Data'!$C$4:$V$43,MATCH('Combustion Reports'!AI$14,'DOE Stack Loss Data'!$B$4:$B$43),MATCH('Baseline Efficiency'!Z14,'DOE Stack Loss Data'!$C$3:$V$3)+1)-((INDEX('DOE Stack Loss Data'!$C$4:$V$43,MATCH('Combustion Reports'!AI$14,'DOE Stack Loss Data'!$B$4:$B$43)+1,MATCH('Baseline Efficiency'!Z14,'DOE Stack Loss Data'!$C$3:$V$3))-INDEX('DOE Stack Loss Data'!$C$4:$V$43,MATCH('Combustion Reports'!AI$14,'DOE Stack Loss Data'!$B$4:$B$43),MATCH('Baseline Efficiency'!Z14,'DOE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Efficiency'!Z14,'DOE Stack Loss Data'!$C$3:$V$3))))/(INDEX('DOE Stack Loss Data'!$C$3:$V$3,1,MATCH('Baseline Efficiency'!Z14,'DOE Stack Loss Data'!$C$3:$V$3)+1)-INDEX('DOE Stack Loss Data'!$C$3:$V$3,1,MATCH('Baseline Efficiency'!Z14,'DOE Stack Loss Data'!$C$3:$V$3)))*('Baseline Efficiency'!Z14-INDEX('DOE Stack Loss Data'!$C$3:$V$3,1,MATCH('Baseline Efficiency'!Z14,'DOE Stack Loss Data'!$C$3:$V$3)))+(INDEX('DOE Stack Loss Data'!$C$4:$V$43,MATCH('Combustion Reports'!AI$14,'DOE Stack Loss Data'!$B$4:$B$43)+1,MATCH('Baseline Efficiency'!Z14,'DOE Stack Loss Data'!$C$3:$V$3))-INDEX('DOE Stack Loss Data'!$C$4:$V$43,MATCH('Combustion Reports'!AI$14,'DOE Stack Loss Data'!$B$4:$B$43),MATCH('Baseline Efficiency'!Z14,'DOE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Efficiency'!Z14,'DOE Stack Loss Data'!$C$3:$V$3)))</f>
        <v>#N/A</v>
      </c>
      <c r="AA38" s="237" t="e">
        <f>1-(((INDEX('DOE Stack Loss Data'!$C$4:$V$43,MATCH('Combustion Reports'!AJ$14,'DOE Stack Loss Data'!$B$4:$B$43)+1,MATCH('Baseline Efficiency'!AA14,'DOE Stack Loss Data'!$C$3:$V$3)+1)-INDEX('DOE Stack Loss Data'!$C$4:$V$43,MATCH('Combustion Reports'!AJ$14,'DOE Stack Loss Data'!$B$4:$B$43),MATCH('Baseline Efficiency'!AA14,'DOE Stack Loss Data'!$C$3:$V$3)+1))/10*('Combustion Reports'!AJ$14-INDEX('DOE Stack Loss Data'!$B$4:$B$43,MATCH('Combustion Reports'!AJ$14,'DOE Stack Loss Data'!$B$4:$B$43),1))+INDEX('DOE Stack Loss Data'!$C$4:$V$43,MATCH('Combustion Reports'!AJ$14,'DOE Stack Loss Data'!$B$4:$B$43),MATCH('Baseline Efficiency'!AA14,'DOE Stack Loss Data'!$C$3:$V$3)+1)-((INDEX('DOE Stack Loss Data'!$C$4:$V$43,MATCH('Combustion Reports'!AJ$14,'DOE Stack Loss Data'!$B$4:$B$43)+1,MATCH('Baseline Efficiency'!AA14,'DOE Stack Loss Data'!$C$3:$V$3))-INDEX('DOE Stack Loss Data'!$C$4:$V$43,MATCH('Combustion Reports'!AJ$14,'DOE Stack Loss Data'!$B$4:$B$43),MATCH('Baseline Efficiency'!AA14,'DOE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Efficiency'!AA14,'DOE Stack Loss Data'!$C$3:$V$3))))/(INDEX('DOE Stack Loss Data'!$C$3:$V$3,1,MATCH('Baseline Efficiency'!AA14,'DOE Stack Loss Data'!$C$3:$V$3)+1)-INDEX('DOE Stack Loss Data'!$C$3:$V$3,1,MATCH('Baseline Efficiency'!AA14,'DOE Stack Loss Data'!$C$3:$V$3)))*('Baseline Efficiency'!AA14-INDEX('DOE Stack Loss Data'!$C$3:$V$3,1,MATCH('Baseline Efficiency'!AA14,'DOE Stack Loss Data'!$C$3:$V$3)))+(INDEX('DOE Stack Loss Data'!$C$4:$V$43,MATCH('Combustion Reports'!AJ$14,'DOE Stack Loss Data'!$B$4:$B$43)+1,MATCH('Baseline Efficiency'!AA14,'DOE Stack Loss Data'!$C$3:$V$3))-INDEX('DOE Stack Loss Data'!$C$4:$V$43,MATCH('Combustion Reports'!AJ$14,'DOE Stack Loss Data'!$B$4:$B$43),MATCH('Baseline Efficiency'!AA14,'DOE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Efficiency'!AA14,'DOE Stack Loss Data'!$C$3:$V$3)))</f>
        <v>#N/A</v>
      </c>
      <c r="AB38" s="209" t="e">
        <f>1-(((INDEX('DOE Stack Loss Data'!$C$4:$V$43,MATCH('Combustion Reports'!AK$14,'DOE Stack Loss Data'!$B$4:$B$43)+1,MATCH('Baseline Efficiency'!AB14,'DOE Stack Loss Data'!$C$3:$V$3)+1)-INDEX('DOE Stack Loss Data'!$C$4:$V$43,MATCH('Combustion Reports'!AK$14,'DOE Stack Loss Data'!$B$4:$B$43),MATCH('Baseline Efficiency'!AB14,'DOE Stack Loss Data'!$C$3:$V$3)+1))/10*('Combustion Reports'!AK$14-INDEX('DOE Stack Loss Data'!$B$4:$B$43,MATCH('Combustion Reports'!AK$14,'DOE Stack Loss Data'!$B$4:$B$43),1))+INDEX('DOE Stack Loss Data'!$C$4:$V$43,MATCH('Combustion Reports'!AK$14,'DOE Stack Loss Data'!$B$4:$B$43),MATCH('Baseline Efficiency'!AB14,'DOE Stack Loss Data'!$C$3:$V$3)+1)-((INDEX('DOE Stack Loss Data'!$C$4:$V$43,MATCH('Combustion Reports'!AK$14,'DOE Stack Loss Data'!$B$4:$B$43)+1,MATCH('Baseline Efficiency'!AB14,'DOE Stack Loss Data'!$C$3:$V$3))-INDEX('DOE Stack Loss Data'!$C$4:$V$43,MATCH('Combustion Reports'!AK$14,'DOE Stack Loss Data'!$B$4:$B$43),MATCH('Baseline Efficiency'!AB14,'DOE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Efficiency'!AB14,'DOE Stack Loss Data'!$C$3:$V$3))))/(INDEX('DOE Stack Loss Data'!$C$3:$V$3,1,MATCH('Baseline Efficiency'!AB14,'DOE Stack Loss Data'!$C$3:$V$3)+1)-INDEX('DOE Stack Loss Data'!$C$3:$V$3,1,MATCH('Baseline Efficiency'!AB14,'DOE Stack Loss Data'!$C$3:$V$3)))*('Baseline Efficiency'!AB14-INDEX('DOE Stack Loss Data'!$C$3:$V$3,1,MATCH('Baseline Efficiency'!AB14,'DOE Stack Loss Data'!$C$3:$V$3)))+(INDEX('DOE Stack Loss Data'!$C$4:$V$43,MATCH('Combustion Reports'!AK$14,'DOE Stack Loss Data'!$B$4:$B$43)+1,MATCH('Baseline Efficiency'!AB14,'DOE Stack Loss Data'!$C$3:$V$3))-INDEX('DOE Stack Loss Data'!$C$4:$V$43,MATCH('Combustion Reports'!AK$14,'DOE Stack Loss Data'!$B$4:$B$43),MATCH('Baseline Efficiency'!AB14,'DOE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Efficiency'!AB14,'DOE Stack Loss Data'!$C$3:$V$3)))</f>
        <v>#N/A</v>
      </c>
      <c r="AD38" s="236">
        <v>30</v>
      </c>
      <c r="AE38" s="545">
        <v>759</v>
      </c>
      <c r="AF38" s="202">
        <f t="shared" si="10"/>
        <v>75</v>
      </c>
      <c r="AG38" s="237" t="e">
        <f>1-(((INDEX('DOE Stack Loss Data'!$C$4:$V$43,MATCH('Combustion Reports'!AB$20,'DOE Stack Loss Data'!$B$4:$B$43)+1,MATCH('Baseline Efficiency'!AG14,'DOE Stack Loss Data'!$C$3:$V$3)+1)-INDEX('DOE Stack Loss Data'!$C$4:$V$43,MATCH('Combustion Reports'!AB$20,'DOE Stack Loss Data'!$B$4:$B$43),MATCH('Baseline Efficiency'!AG14,'DOE Stack Loss Data'!$C$3:$V$3)+1))/10*('Combustion Reports'!AB$20-INDEX('DOE Stack Loss Data'!$B$4:$B$43,MATCH('Combustion Reports'!AB$20,'DOE Stack Loss Data'!$B$4:$B$43),1))+INDEX('DOE Stack Loss Data'!$C$4:$V$43,MATCH('Combustion Reports'!AB$20,'DOE Stack Loss Data'!$B$4:$B$43),MATCH('Baseline Efficiency'!AG14,'DOE Stack Loss Data'!$C$3:$V$3)+1)-((INDEX('DOE Stack Loss Data'!$C$4:$V$43,MATCH('Combustion Reports'!AB$20,'DOE Stack Loss Data'!$B$4:$B$43)+1,MATCH('Baseline Efficiency'!AG14,'DOE Stack Loss Data'!$C$3:$V$3))-INDEX('DOE Stack Loss Data'!$C$4:$V$43,MATCH('Combustion Reports'!AB$20,'DOE Stack Loss Data'!$B$4:$B$43),MATCH('Baseline Efficiency'!AG14,'DOE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Efficiency'!AG14,'DOE Stack Loss Data'!$C$3:$V$3))))/(INDEX('DOE Stack Loss Data'!$C$3:$V$3,1,MATCH('Baseline Efficiency'!AG14,'DOE Stack Loss Data'!$C$3:$V$3)+1)-INDEX('DOE Stack Loss Data'!$C$3:$V$3,1,MATCH('Baseline Efficiency'!AG14,'DOE Stack Loss Data'!$C$3:$V$3)))*('Baseline Efficiency'!AG14-INDEX('DOE Stack Loss Data'!$C$3:$V$3,1,MATCH('Baseline Efficiency'!AG14,'DOE Stack Loss Data'!$C$3:$V$3)))+(INDEX('DOE Stack Loss Data'!$C$4:$V$43,MATCH('Combustion Reports'!AB$20,'DOE Stack Loss Data'!$B$4:$B$43)+1,MATCH('Baseline Efficiency'!AG14,'DOE Stack Loss Data'!$C$3:$V$3))-INDEX('DOE Stack Loss Data'!$C$4:$V$43,MATCH('Combustion Reports'!AB$20,'DOE Stack Loss Data'!$B$4:$B$43),MATCH('Baseline Efficiency'!AG14,'DOE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Efficiency'!AG14,'DOE Stack Loss Data'!$C$3:$V$3)))</f>
        <v>#N/A</v>
      </c>
      <c r="AH38" s="237" t="e">
        <f>1-(((INDEX('DOE Stack Loss Data'!$C$4:$V$43,MATCH('Combustion Reports'!AC$20,'DOE Stack Loss Data'!$B$4:$B$43)+1,MATCH('Baseline Efficiency'!AH14,'DOE Stack Loss Data'!$C$3:$V$3)+1)-INDEX('DOE Stack Loss Data'!$C$4:$V$43,MATCH('Combustion Reports'!AC$20,'DOE Stack Loss Data'!$B$4:$B$43),MATCH('Baseline Efficiency'!AH14,'DOE Stack Loss Data'!$C$3:$V$3)+1))/10*('Combustion Reports'!AC$20-INDEX('DOE Stack Loss Data'!$B$4:$B$43,MATCH('Combustion Reports'!AC$20,'DOE Stack Loss Data'!$B$4:$B$43),1))+INDEX('DOE Stack Loss Data'!$C$4:$V$43,MATCH('Combustion Reports'!AC$20,'DOE Stack Loss Data'!$B$4:$B$43),MATCH('Baseline Efficiency'!AH14,'DOE Stack Loss Data'!$C$3:$V$3)+1)-((INDEX('DOE Stack Loss Data'!$C$4:$V$43,MATCH('Combustion Reports'!AC$20,'DOE Stack Loss Data'!$B$4:$B$43)+1,MATCH('Baseline Efficiency'!AH14,'DOE Stack Loss Data'!$C$3:$V$3))-INDEX('DOE Stack Loss Data'!$C$4:$V$43,MATCH('Combustion Reports'!AC$20,'DOE Stack Loss Data'!$B$4:$B$43),MATCH('Baseline Efficiency'!AH14,'DOE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Efficiency'!AH14,'DOE Stack Loss Data'!$C$3:$V$3))))/(INDEX('DOE Stack Loss Data'!$C$3:$V$3,1,MATCH('Baseline Efficiency'!AH14,'DOE Stack Loss Data'!$C$3:$V$3)+1)-INDEX('DOE Stack Loss Data'!$C$3:$V$3,1,MATCH('Baseline Efficiency'!AH14,'DOE Stack Loss Data'!$C$3:$V$3)))*('Baseline Efficiency'!AH14-INDEX('DOE Stack Loss Data'!$C$3:$V$3,1,MATCH('Baseline Efficiency'!AH14,'DOE Stack Loss Data'!$C$3:$V$3)))+(INDEX('DOE Stack Loss Data'!$C$4:$V$43,MATCH('Combustion Reports'!AC$20,'DOE Stack Loss Data'!$B$4:$B$43)+1,MATCH('Baseline Efficiency'!AH14,'DOE Stack Loss Data'!$C$3:$V$3))-INDEX('DOE Stack Loss Data'!$C$4:$V$43,MATCH('Combustion Reports'!AC$20,'DOE Stack Loss Data'!$B$4:$B$43),MATCH('Baseline Efficiency'!AH14,'DOE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Efficiency'!AH14,'DOE Stack Loss Data'!$C$3:$V$3)))</f>
        <v>#N/A</v>
      </c>
      <c r="AI38" s="207" t="e">
        <f>1-(((INDEX('DOE Stack Loss Data'!$C$4:$V$43,MATCH('Combustion Reports'!AD$20,'DOE Stack Loss Data'!$B$4:$B$43)+1,MATCH('Baseline Efficiency'!AI14,'DOE Stack Loss Data'!$C$3:$V$3)+1)-INDEX('DOE Stack Loss Data'!$C$4:$V$43,MATCH('Combustion Reports'!AD$20,'DOE Stack Loss Data'!$B$4:$B$43),MATCH('Baseline Efficiency'!AI14,'DOE Stack Loss Data'!$C$3:$V$3)+1))/10*('Combustion Reports'!AD$20-INDEX('DOE Stack Loss Data'!$B$4:$B$43,MATCH('Combustion Reports'!AD$20,'DOE Stack Loss Data'!$B$4:$B$43),1))+INDEX('DOE Stack Loss Data'!$C$4:$V$43,MATCH('Combustion Reports'!AD$20,'DOE Stack Loss Data'!$B$4:$B$43),MATCH('Baseline Efficiency'!AI14,'DOE Stack Loss Data'!$C$3:$V$3)+1)-((INDEX('DOE Stack Loss Data'!$C$4:$V$43,MATCH('Combustion Reports'!AD$20,'DOE Stack Loss Data'!$B$4:$B$43)+1,MATCH('Baseline Efficiency'!AI14,'DOE Stack Loss Data'!$C$3:$V$3))-INDEX('DOE Stack Loss Data'!$C$4:$V$43,MATCH('Combustion Reports'!AD$20,'DOE Stack Loss Data'!$B$4:$B$43),MATCH('Baseline Efficiency'!AI14,'DOE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Efficiency'!AI14,'DOE Stack Loss Data'!$C$3:$V$3))))/(INDEX('DOE Stack Loss Data'!$C$3:$V$3,1,MATCH('Baseline Efficiency'!AI14,'DOE Stack Loss Data'!$C$3:$V$3)+1)-INDEX('DOE Stack Loss Data'!$C$3:$V$3,1,MATCH('Baseline Efficiency'!AI14,'DOE Stack Loss Data'!$C$3:$V$3)))*('Baseline Efficiency'!AI14-INDEX('DOE Stack Loss Data'!$C$3:$V$3,1,MATCH('Baseline Efficiency'!AI14,'DOE Stack Loss Data'!$C$3:$V$3)))+(INDEX('DOE Stack Loss Data'!$C$4:$V$43,MATCH('Combustion Reports'!AD$20,'DOE Stack Loss Data'!$B$4:$B$43)+1,MATCH('Baseline Efficiency'!AI14,'DOE Stack Loss Data'!$C$3:$V$3))-INDEX('DOE Stack Loss Data'!$C$4:$V$43,MATCH('Combustion Reports'!AD$20,'DOE Stack Loss Data'!$B$4:$B$43),MATCH('Baseline Efficiency'!AI14,'DOE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Efficiency'!AI14,'DOE Stack Loss Data'!$C$3:$V$3)))</f>
        <v>#N/A</v>
      </c>
      <c r="AJ38" s="237" t="e">
        <f>1-(((INDEX('DOE Stack Loss Data'!$C$4:$V$43,MATCH('Combustion Reports'!AE$20,'DOE Stack Loss Data'!$B$4:$B$43)+1,MATCH('Baseline Efficiency'!AJ14,'DOE Stack Loss Data'!$C$3:$V$3)+1)-INDEX('DOE Stack Loss Data'!$C$4:$V$43,MATCH('Combustion Reports'!AE$20,'DOE Stack Loss Data'!$B$4:$B$43),MATCH('Baseline Efficiency'!AJ14,'DOE Stack Loss Data'!$C$3:$V$3)+1))/10*('Combustion Reports'!AE$20-INDEX('DOE Stack Loss Data'!$B$4:$B$43,MATCH('Combustion Reports'!AE$20,'DOE Stack Loss Data'!$B$4:$B$43),1))+INDEX('DOE Stack Loss Data'!$C$4:$V$43,MATCH('Combustion Reports'!AE$20,'DOE Stack Loss Data'!$B$4:$B$43),MATCH('Baseline Efficiency'!AJ14,'DOE Stack Loss Data'!$C$3:$V$3)+1)-((INDEX('DOE Stack Loss Data'!$C$4:$V$43,MATCH('Combustion Reports'!AE$20,'DOE Stack Loss Data'!$B$4:$B$43)+1,MATCH('Baseline Efficiency'!AJ14,'DOE Stack Loss Data'!$C$3:$V$3))-INDEX('DOE Stack Loss Data'!$C$4:$V$43,MATCH('Combustion Reports'!AE$20,'DOE Stack Loss Data'!$B$4:$B$43),MATCH('Baseline Efficiency'!AJ14,'DOE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Efficiency'!AJ14,'DOE Stack Loss Data'!$C$3:$V$3))))/(INDEX('DOE Stack Loss Data'!$C$3:$V$3,1,MATCH('Baseline Efficiency'!AJ14,'DOE Stack Loss Data'!$C$3:$V$3)+1)-INDEX('DOE Stack Loss Data'!$C$3:$V$3,1,MATCH('Baseline Efficiency'!AJ14,'DOE Stack Loss Data'!$C$3:$V$3)))*('Baseline Efficiency'!AJ14-INDEX('DOE Stack Loss Data'!$C$3:$V$3,1,MATCH('Baseline Efficiency'!AJ14,'DOE Stack Loss Data'!$C$3:$V$3)))+(INDEX('DOE Stack Loss Data'!$C$4:$V$43,MATCH('Combustion Reports'!AE$20,'DOE Stack Loss Data'!$B$4:$B$43)+1,MATCH('Baseline Efficiency'!AJ14,'DOE Stack Loss Data'!$C$3:$V$3))-INDEX('DOE Stack Loss Data'!$C$4:$V$43,MATCH('Combustion Reports'!AE$20,'DOE Stack Loss Data'!$B$4:$B$43),MATCH('Baseline Efficiency'!AJ14,'DOE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Efficiency'!AJ14,'DOE Stack Loss Data'!$C$3:$V$3)))</f>
        <v>#N/A</v>
      </c>
      <c r="AK38" s="201" t="e">
        <f>1-(((INDEX('DOE Stack Loss Data'!$C$4:$V$43,MATCH('Combustion Reports'!AF$20,'DOE Stack Loss Data'!$B$4:$B$43)+1,MATCH('Baseline Efficiency'!AK14,'DOE Stack Loss Data'!$C$3:$V$3)+1)-INDEX('DOE Stack Loss Data'!$C$4:$V$43,MATCH('Combustion Reports'!AF$20,'DOE Stack Loss Data'!$B$4:$B$43),MATCH('Baseline Efficiency'!AK14,'DOE Stack Loss Data'!$C$3:$V$3)+1))/10*('Combustion Reports'!AF$20-INDEX('DOE Stack Loss Data'!$B$4:$B$43,MATCH('Combustion Reports'!AF$20,'DOE Stack Loss Data'!$B$4:$B$43),1))+INDEX('DOE Stack Loss Data'!$C$4:$V$43,MATCH('Combustion Reports'!AF$20,'DOE Stack Loss Data'!$B$4:$B$43),MATCH('Baseline Efficiency'!AK14,'DOE Stack Loss Data'!$C$3:$V$3)+1)-((INDEX('DOE Stack Loss Data'!$C$4:$V$43,MATCH('Combustion Reports'!AF$20,'DOE Stack Loss Data'!$B$4:$B$43)+1,MATCH('Baseline Efficiency'!AK14,'DOE Stack Loss Data'!$C$3:$V$3))-INDEX('DOE Stack Loss Data'!$C$4:$V$43,MATCH('Combustion Reports'!AF$20,'DOE Stack Loss Data'!$B$4:$B$43),MATCH('Baseline Efficiency'!AK14,'DOE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Efficiency'!AK14,'DOE Stack Loss Data'!$C$3:$V$3))))/(INDEX('DOE Stack Loss Data'!$C$3:$V$3,1,MATCH('Baseline Efficiency'!AK14,'DOE Stack Loss Data'!$C$3:$V$3)+1)-INDEX('DOE Stack Loss Data'!$C$3:$V$3,1,MATCH('Baseline Efficiency'!AK14,'DOE Stack Loss Data'!$C$3:$V$3)))*('Baseline Efficiency'!AK14-INDEX('DOE Stack Loss Data'!$C$3:$V$3,1,MATCH('Baseline Efficiency'!AK14,'DOE Stack Loss Data'!$C$3:$V$3)))+(INDEX('DOE Stack Loss Data'!$C$4:$V$43,MATCH('Combustion Reports'!AF$20,'DOE Stack Loss Data'!$B$4:$B$43)+1,MATCH('Baseline Efficiency'!AK14,'DOE Stack Loss Data'!$C$3:$V$3))-INDEX('DOE Stack Loss Data'!$C$4:$V$43,MATCH('Combustion Reports'!AF$20,'DOE Stack Loss Data'!$B$4:$B$43),MATCH('Baseline Efficiency'!AK14,'DOE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Efficiency'!AK14,'DOE Stack Loss Data'!$C$3:$V$3)))</f>
        <v>#N/A</v>
      </c>
      <c r="AL38" s="237" t="e">
        <f>1-(((INDEX('DOE Stack Loss Data'!$C$4:$V$43,MATCH('Combustion Reports'!AG$20,'DOE Stack Loss Data'!$B$4:$B$43)+1,MATCH('Baseline Efficiency'!AL14,'DOE Stack Loss Data'!$C$3:$V$3)+1)-INDEX('DOE Stack Loss Data'!$C$4:$V$43,MATCH('Combustion Reports'!AG$20,'DOE Stack Loss Data'!$B$4:$B$43),MATCH('Baseline Efficiency'!AL14,'DOE Stack Loss Data'!$C$3:$V$3)+1))/10*('Combustion Reports'!AG$20-INDEX('DOE Stack Loss Data'!$B$4:$B$43,MATCH('Combustion Reports'!AG$20,'DOE Stack Loss Data'!$B$4:$B$43),1))+INDEX('DOE Stack Loss Data'!$C$4:$V$43,MATCH('Combustion Reports'!AG$20,'DOE Stack Loss Data'!$B$4:$B$43),MATCH('Baseline Efficiency'!AL14,'DOE Stack Loss Data'!$C$3:$V$3)+1)-((INDEX('DOE Stack Loss Data'!$C$4:$V$43,MATCH('Combustion Reports'!AG$20,'DOE Stack Loss Data'!$B$4:$B$43)+1,MATCH('Baseline Efficiency'!AL14,'DOE Stack Loss Data'!$C$3:$V$3))-INDEX('DOE Stack Loss Data'!$C$4:$V$43,MATCH('Combustion Reports'!AG$20,'DOE Stack Loss Data'!$B$4:$B$43),MATCH('Baseline Efficiency'!AL14,'DOE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Efficiency'!AL14,'DOE Stack Loss Data'!$C$3:$V$3))))/(INDEX('DOE Stack Loss Data'!$C$3:$V$3,1,MATCH('Baseline Efficiency'!AL14,'DOE Stack Loss Data'!$C$3:$V$3)+1)-INDEX('DOE Stack Loss Data'!$C$3:$V$3,1,MATCH('Baseline Efficiency'!AL14,'DOE Stack Loss Data'!$C$3:$V$3)))*('Baseline Efficiency'!AL14-INDEX('DOE Stack Loss Data'!$C$3:$V$3,1,MATCH('Baseline Efficiency'!AL14,'DOE Stack Loss Data'!$C$3:$V$3)))+(INDEX('DOE Stack Loss Data'!$C$4:$V$43,MATCH('Combustion Reports'!AG$20,'DOE Stack Loss Data'!$B$4:$B$43)+1,MATCH('Baseline Efficiency'!AL14,'DOE Stack Loss Data'!$C$3:$V$3))-INDEX('DOE Stack Loss Data'!$C$4:$V$43,MATCH('Combustion Reports'!AG$20,'DOE Stack Loss Data'!$B$4:$B$43),MATCH('Baseline Efficiency'!AL14,'DOE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Efficiency'!AL14,'DOE Stack Loss Data'!$C$3:$V$3)))</f>
        <v>#N/A</v>
      </c>
      <c r="AM38" s="201" t="e">
        <f>1-(((INDEX('DOE Stack Loss Data'!$C$4:$V$43,MATCH('Combustion Reports'!AH$20,'DOE Stack Loss Data'!$B$4:$B$43)+1,MATCH('Baseline Efficiency'!AM14,'DOE Stack Loss Data'!$C$3:$V$3)+1)-INDEX('DOE Stack Loss Data'!$C$4:$V$43,MATCH('Combustion Reports'!AH$20,'DOE Stack Loss Data'!$B$4:$B$43),MATCH('Baseline Efficiency'!AM14,'DOE Stack Loss Data'!$C$3:$V$3)+1))/10*('Combustion Reports'!AH$20-INDEX('DOE Stack Loss Data'!$B$4:$B$43,MATCH('Combustion Reports'!AH$20,'DOE Stack Loss Data'!$B$4:$B$43),1))+INDEX('DOE Stack Loss Data'!$C$4:$V$43,MATCH('Combustion Reports'!AH$20,'DOE Stack Loss Data'!$B$4:$B$43),MATCH('Baseline Efficiency'!AM14,'DOE Stack Loss Data'!$C$3:$V$3)+1)-((INDEX('DOE Stack Loss Data'!$C$4:$V$43,MATCH('Combustion Reports'!AH$20,'DOE Stack Loss Data'!$B$4:$B$43)+1,MATCH('Baseline Efficiency'!AM14,'DOE Stack Loss Data'!$C$3:$V$3))-INDEX('DOE Stack Loss Data'!$C$4:$V$43,MATCH('Combustion Reports'!AH$20,'DOE Stack Loss Data'!$B$4:$B$43),MATCH('Baseline Efficiency'!AM14,'DOE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Efficiency'!AM14,'DOE Stack Loss Data'!$C$3:$V$3))))/(INDEX('DOE Stack Loss Data'!$C$3:$V$3,1,MATCH('Baseline Efficiency'!AM14,'DOE Stack Loss Data'!$C$3:$V$3)+1)-INDEX('DOE Stack Loss Data'!$C$3:$V$3,1,MATCH('Baseline Efficiency'!AM14,'DOE Stack Loss Data'!$C$3:$V$3)))*('Baseline Efficiency'!AM14-INDEX('DOE Stack Loss Data'!$C$3:$V$3,1,MATCH('Baseline Efficiency'!AM14,'DOE Stack Loss Data'!$C$3:$V$3)))+(INDEX('DOE Stack Loss Data'!$C$4:$V$43,MATCH('Combustion Reports'!AH$20,'DOE Stack Loss Data'!$B$4:$B$43)+1,MATCH('Baseline Efficiency'!AM14,'DOE Stack Loss Data'!$C$3:$V$3))-INDEX('DOE Stack Loss Data'!$C$4:$V$43,MATCH('Combustion Reports'!AH$20,'DOE Stack Loss Data'!$B$4:$B$43),MATCH('Baseline Efficiency'!AM14,'DOE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Efficiency'!AM14,'DOE Stack Loss Data'!$C$3:$V$3)))</f>
        <v>#N/A</v>
      </c>
      <c r="AN38" s="237" t="e">
        <f>1-(((INDEX('DOE Stack Loss Data'!$C$4:$V$43,MATCH('Combustion Reports'!AI$20,'DOE Stack Loss Data'!$B$4:$B$43)+1,MATCH('Baseline Efficiency'!AN14,'DOE Stack Loss Data'!$C$3:$V$3)+1)-INDEX('DOE Stack Loss Data'!$C$4:$V$43,MATCH('Combustion Reports'!AI$20,'DOE Stack Loss Data'!$B$4:$B$43),MATCH('Baseline Efficiency'!AN14,'DOE Stack Loss Data'!$C$3:$V$3)+1))/10*('Combustion Reports'!AI$20-INDEX('DOE Stack Loss Data'!$B$4:$B$43,MATCH('Combustion Reports'!AI$20,'DOE Stack Loss Data'!$B$4:$B$43),1))+INDEX('DOE Stack Loss Data'!$C$4:$V$43,MATCH('Combustion Reports'!AI$20,'DOE Stack Loss Data'!$B$4:$B$43),MATCH('Baseline Efficiency'!AN14,'DOE Stack Loss Data'!$C$3:$V$3)+1)-((INDEX('DOE Stack Loss Data'!$C$4:$V$43,MATCH('Combustion Reports'!AI$20,'DOE Stack Loss Data'!$B$4:$B$43)+1,MATCH('Baseline Efficiency'!AN14,'DOE Stack Loss Data'!$C$3:$V$3))-INDEX('DOE Stack Loss Data'!$C$4:$V$43,MATCH('Combustion Reports'!AI$20,'DOE Stack Loss Data'!$B$4:$B$43),MATCH('Baseline Efficiency'!AN14,'DOE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Efficiency'!AN14,'DOE Stack Loss Data'!$C$3:$V$3))))/(INDEX('DOE Stack Loss Data'!$C$3:$V$3,1,MATCH('Baseline Efficiency'!AN14,'DOE Stack Loss Data'!$C$3:$V$3)+1)-INDEX('DOE Stack Loss Data'!$C$3:$V$3,1,MATCH('Baseline Efficiency'!AN14,'DOE Stack Loss Data'!$C$3:$V$3)))*('Baseline Efficiency'!AN14-INDEX('DOE Stack Loss Data'!$C$3:$V$3,1,MATCH('Baseline Efficiency'!AN14,'DOE Stack Loss Data'!$C$3:$V$3)))+(INDEX('DOE Stack Loss Data'!$C$4:$V$43,MATCH('Combustion Reports'!AI$20,'DOE Stack Loss Data'!$B$4:$B$43)+1,MATCH('Baseline Efficiency'!AN14,'DOE Stack Loss Data'!$C$3:$V$3))-INDEX('DOE Stack Loss Data'!$C$4:$V$43,MATCH('Combustion Reports'!AI$20,'DOE Stack Loss Data'!$B$4:$B$43),MATCH('Baseline Efficiency'!AN14,'DOE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Efficiency'!AN14,'DOE Stack Loss Data'!$C$3:$V$3)))</f>
        <v>#N/A</v>
      </c>
      <c r="AO38" s="237" t="e">
        <f>1-(((INDEX('DOE Stack Loss Data'!$C$4:$V$43,MATCH('Combustion Reports'!AJ$20,'DOE Stack Loss Data'!$B$4:$B$43)+1,MATCH('Baseline Efficiency'!AO14,'DOE Stack Loss Data'!$C$3:$V$3)+1)-INDEX('DOE Stack Loss Data'!$C$4:$V$43,MATCH('Combustion Reports'!AJ$20,'DOE Stack Loss Data'!$B$4:$B$43),MATCH('Baseline Efficiency'!AO14,'DOE Stack Loss Data'!$C$3:$V$3)+1))/10*('Combustion Reports'!AJ$20-INDEX('DOE Stack Loss Data'!$B$4:$B$43,MATCH('Combustion Reports'!AJ$20,'DOE Stack Loss Data'!$B$4:$B$43),1))+INDEX('DOE Stack Loss Data'!$C$4:$V$43,MATCH('Combustion Reports'!AJ$20,'DOE Stack Loss Data'!$B$4:$B$43),MATCH('Baseline Efficiency'!AO14,'DOE Stack Loss Data'!$C$3:$V$3)+1)-((INDEX('DOE Stack Loss Data'!$C$4:$V$43,MATCH('Combustion Reports'!AJ$20,'DOE Stack Loss Data'!$B$4:$B$43)+1,MATCH('Baseline Efficiency'!AO14,'DOE Stack Loss Data'!$C$3:$V$3))-INDEX('DOE Stack Loss Data'!$C$4:$V$43,MATCH('Combustion Reports'!AJ$20,'DOE Stack Loss Data'!$B$4:$B$43),MATCH('Baseline Efficiency'!AO14,'DOE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Efficiency'!AO14,'DOE Stack Loss Data'!$C$3:$V$3))))/(INDEX('DOE Stack Loss Data'!$C$3:$V$3,1,MATCH('Baseline Efficiency'!AO14,'DOE Stack Loss Data'!$C$3:$V$3)+1)-INDEX('DOE Stack Loss Data'!$C$3:$V$3,1,MATCH('Baseline Efficiency'!AO14,'DOE Stack Loss Data'!$C$3:$V$3)))*('Baseline Efficiency'!AO14-INDEX('DOE Stack Loss Data'!$C$3:$V$3,1,MATCH('Baseline Efficiency'!AO14,'DOE Stack Loss Data'!$C$3:$V$3)))+(INDEX('DOE Stack Loss Data'!$C$4:$V$43,MATCH('Combustion Reports'!AJ$20,'DOE Stack Loss Data'!$B$4:$B$43)+1,MATCH('Baseline Efficiency'!AO14,'DOE Stack Loss Data'!$C$3:$V$3))-INDEX('DOE Stack Loss Data'!$C$4:$V$43,MATCH('Combustion Reports'!AJ$20,'DOE Stack Loss Data'!$B$4:$B$43),MATCH('Baseline Efficiency'!AO14,'DOE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Efficiency'!AO14,'DOE Stack Loss Data'!$C$3:$V$3)))</f>
        <v>#N/A</v>
      </c>
      <c r="AP38" s="209" t="e">
        <f>1-(((INDEX('DOE Stack Loss Data'!$C$4:$V$43,MATCH('Combustion Reports'!AK$20,'DOE Stack Loss Data'!$B$4:$B$43)+1,MATCH('Baseline Efficiency'!AP14,'DOE Stack Loss Data'!$C$3:$V$3)+1)-INDEX('DOE Stack Loss Data'!$C$4:$V$43,MATCH('Combustion Reports'!AK$20,'DOE Stack Loss Data'!$B$4:$B$43),MATCH('Baseline Efficiency'!AP14,'DOE Stack Loss Data'!$C$3:$V$3)+1))/10*('Combustion Reports'!AK$20-INDEX('DOE Stack Loss Data'!$B$4:$B$43,MATCH('Combustion Reports'!AK$20,'DOE Stack Loss Data'!$B$4:$B$43),1))+INDEX('DOE Stack Loss Data'!$C$4:$V$43,MATCH('Combustion Reports'!AK$20,'DOE Stack Loss Data'!$B$4:$B$43),MATCH('Baseline Efficiency'!AP14,'DOE Stack Loss Data'!$C$3:$V$3)+1)-((INDEX('DOE Stack Loss Data'!$C$4:$V$43,MATCH('Combustion Reports'!AK$20,'DOE Stack Loss Data'!$B$4:$B$43)+1,MATCH('Baseline Efficiency'!AP14,'DOE Stack Loss Data'!$C$3:$V$3))-INDEX('DOE Stack Loss Data'!$C$4:$V$43,MATCH('Combustion Reports'!AK$20,'DOE Stack Loss Data'!$B$4:$B$43),MATCH('Baseline Efficiency'!AP14,'DOE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Efficiency'!AP14,'DOE Stack Loss Data'!$C$3:$V$3))))/(INDEX('DOE Stack Loss Data'!$C$3:$V$3,1,MATCH('Baseline Efficiency'!AP14,'DOE Stack Loss Data'!$C$3:$V$3)+1)-INDEX('DOE Stack Loss Data'!$C$3:$V$3,1,MATCH('Baseline Efficiency'!AP14,'DOE Stack Loss Data'!$C$3:$V$3)))*('Baseline Efficiency'!AP14-INDEX('DOE Stack Loss Data'!$C$3:$V$3,1,MATCH('Baseline Efficiency'!AP14,'DOE Stack Loss Data'!$C$3:$V$3)))+(INDEX('DOE Stack Loss Data'!$C$4:$V$43,MATCH('Combustion Reports'!AK$20,'DOE Stack Loss Data'!$B$4:$B$43)+1,MATCH('Baseline Efficiency'!AP14,'DOE Stack Loss Data'!$C$3:$V$3))-INDEX('DOE Stack Loss Data'!$C$4:$V$43,MATCH('Combustion Reports'!AK$20,'DOE Stack Loss Data'!$B$4:$B$43),MATCH('Baseline Efficiency'!AP14,'DOE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Efficiency'!AP14,'DOE Stack Loss Data'!$C$3:$V$3)))</f>
        <v>#N/A</v>
      </c>
      <c r="AR38" s="236">
        <v>30</v>
      </c>
      <c r="AS38" s="545">
        <v>759</v>
      </c>
      <c r="AT38" s="202">
        <f t="shared" si="11"/>
        <v>50</v>
      </c>
      <c r="AU38" s="237" t="e">
        <f>1-(((INDEX('DOE Stack Loss Data'!$C$4:$V$43,MATCH('Combustion Reports'!AB$26,'DOE Stack Loss Data'!$B$4:$B$43)+1,MATCH('Baseline Efficiency'!AU14,'DOE Stack Loss Data'!$C$3:$V$3)+1)-INDEX('DOE Stack Loss Data'!$C$4:$V$43,MATCH('Combustion Reports'!AB$26,'DOE Stack Loss Data'!$B$4:$B$43),MATCH('Baseline Efficiency'!AU14,'DOE Stack Loss Data'!$C$3:$V$3)+1))/10*('Combustion Reports'!AB$26-INDEX('DOE Stack Loss Data'!$B$4:$B$43,MATCH('Combustion Reports'!AB$26,'DOE Stack Loss Data'!$B$4:$B$43),1))+INDEX('DOE Stack Loss Data'!$C$4:$V$43,MATCH('Combustion Reports'!AB$26,'DOE Stack Loss Data'!$B$4:$B$43),MATCH('Baseline Efficiency'!AU14,'DOE Stack Loss Data'!$C$3:$V$3)+1)-((INDEX('DOE Stack Loss Data'!$C$4:$V$43,MATCH('Combustion Reports'!AB$26,'DOE Stack Loss Data'!$B$4:$B$43)+1,MATCH('Baseline Efficiency'!AU14,'DOE Stack Loss Data'!$C$3:$V$3))-INDEX('DOE Stack Loss Data'!$C$4:$V$43,MATCH('Combustion Reports'!AB$26,'DOE Stack Loss Data'!$B$4:$B$43),MATCH('Baseline Efficiency'!AU14,'DOE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Efficiency'!AU14,'DOE Stack Loss Data'!$C$3:$V$3))))/(INDEX('DOE Stack Loss Data'!$C$3:$V$3,1,MATCH('Baseline Efficiency'!AU14,'DOE Stack Loss Data'!$C$3:$V$3)+1)-INDEX('DOE Stack Loss Data'!$C$3:$V$3,1,MATCH('Baseline Efficiency'!AU14,'DOE Stack Loss Data'!$C$3:$V$3)))*('Baseline Efficiency'!AU14-INDEX('DOE Stack Loss Data'!$C$3:$V$3,1,MATCH('Baseline Efficiency'!AU14,'DOE Stack Loss Data'!$C$3:$V$3)))+(INDEX('DOE Stack Loss Data'!$C$4:$V$43,MATCH('Combustion Reports'!AB$26,'DOE Stack Loss Data'!$B$4:$B$43)+1,MATCH('Baseline Efficiency'!AU14,'DOE Stack Loss Data'!$C$3:$V$3))-INDEX('DOE Stack Loss Data'!$C$4:$V$43,MATCH('Combustion Reports'!AB$26,'DOE Stack Loss Data'!$B$4:$B$43),MATCH('Baseline Efficiency'!AU14,'DOE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Efficiency'!AU14,'DOE Stack Loss Data'!$C$3:$V$3)))</f>
        <v>#N/A</v>
      </c>
      <c r="AV38" s="237" t="e">
        <f>1-(((INDEX('DOE Stack Loss Data'!$C$4:$V$43,MATCH('Combustion Reports'!AC$26,'DOE Stack Loss Data'!$B$4:$B$43)+1,MATCH('Baseline Efficiency'!AV14,'DOE Stack Loss Data'!$C$3:$V$3)+1)-INDEX('DOE Stack Loss Data'!$C$4:$V$43,MATCH('Combustion Reports'!AC$26,'DOE Stack Loss Data'!$B$4:$B$43),MATCH('Baseline Efficiency'!AV14,'DOE Stack Loss Data'!$C$3:$V$3)+1))/10*('Combustion Reports'!AC$26-INDEX('DOE Stack Loss Data'!$B$4:$B$43,MATCH('Combustion Reports'!AC$26,'DOE Stack Loss Data'!$B$4:$B$43),1))+INDEX('DOE Stack Loss Data'!$C$4:$V$43,MATCH('Combustion Reports'!AC$26,'DOE Stack Loss Data'!$B$4:$B$43),MATCH('Baseline Efficiency'!AV14,'DOE Stack Loss Data'!$C$3:$V$3)+1)-((INDEX('DOE Stack Loss Data'!$C$4:$V$43,MATCH('Combustion Reports'!AC$26,'DOE Stack Loss Data'!$B$4:$B$43)+1,MATCH('Baseline Efficiency'!AV14,'DOE Stack Loss Data'!$C$3:$V$3))-INDEX('DOE Stack Loss Data'!$C$4:$V$43,MATCH('Combustion Reports'!AC$26,'DOE Stack Loss Data'!$B$4:$B$43),MATCH('Baseline Efficiency'!AV14,'DOE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Efficiency'!AV14,'DOE Stack Loss Data'!$C$3:$V$3))))/(INDEX('DOE Stack Loss Data'!$C$3:$V$3,1,MATCH('Baseline Efficiency'!AV14,'DOE Stack Loss Data'!$C$3:$V$3)+1)-INDEX('DOE Stack Loss Data'!$C$3:$V$3,1,MATCH('Baseline Efficiency'!AV14,'DOE Stack Loss Data'!$C$3:$V$3)))*('Baseline Efficiency'!AV14-INDEX('DOE Stack Loss Data'!$C$3:$V$3,1,MATCH('Baseline Efficiency'!AV14,'DOE Stack Loss Data'!$C$3:$V$3)))+(INDEX('DOE Stack Loss Data'!$C$4:$V$43,MATCH('Combustion Reports'!AC$26,'DOE Stack Loss Data'!$B$4:$B$43)+1,MATCH('Baseline Efficiency'!AV14,'DOE Stack Loss Data'!$C$3:$V$3))-INDEX('DOE Stack Loss Data'!$C$4:$V$43,MATCH('Combustion Reports'!AC$26,'DOE Stack Loss Data'!$B$4:$B$43),MATCH('Baseline Efficiency'!AV14,'DOE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Efficiency'!AV14,'DOE Stack Loss Data'!$C$3:$V$3)))</f>
        <v>#N/A</v>
      </c>
      <c r="AW38" s="207" t="e">
        <f>1-(((INDEX('DOE Stack Loss Data'!$C$4:$V$43,MATCH('Combustion Reports'!AD$26,'DOE Stack Loss Data'!$B$4:$B$43)+1,MATCH('Baseline Efficiency'!AW14,'DOE Stack Loss Data'!$C$3:$V$3)+1)-INDEX('DOE Stack Loss Data'!$C$4:$V$43,MATCH('Combustion Reports'!AD$26,'DOE Stack Loss Data'!$B$4:$B$43),MATCH('Baseline Efficiency'!AW14,'DOE Stack Loss Data'!$C$3:$V$3)+1))/10*('Combustion Reports'!AD$26-INDEX('DOE Stack Loss Data'!$B$4:$B$43,MATCH('Combustion Reports'!AD$26,'DOE Stack Loss Data'!$B$4:$B$43),1))+INDEX('DOE Stack Loss Data'!$C$4:$V$43,MATCH('Combustion Reports'!AD$26,'DOE Stack Loss Data'!$B$4:$B$43),MATCH('Baseline Efficiency'!AW14,'DOE Stack Loss Data'!$C$3:$V$3)+1)-((INDEX('DOE Stack Loss Data'!$C$4:$V$43,MATCH('Combustion Reports'!AD$26,'DOE Stack Loss Data'!$B$4:$B$43)+1,MATCH('Baseline Efficiency'!AW14,'DOE Stack Loss Data'!$C$3:$V$3))-INDEX('DOE Stack Loss Data'!$C$4:$V$43,MATCH('Combustion Reports'!AD$26,'DOE Stack Loss Data'!$B$4:$B$43),MATCH('Baseline Efficiency'!AW14,'DOE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Efficiency'!AW14,'DOE Stack Loss Data'!$C$3:$V$3))))/(INDEX('DOE Stack Loss Data'!$C$3:$V$3,1,MATCH('Baseline Efficiency'!AW14,'DOE Stack Loss Data'!$C$3:$V$3)+1)-INDEX('DOE Stack Loss Data'!$C$3:$V$3,1,MATCH('Baseline Efficiency'!AW14,'DOE Stack Loss Data'!$C$3:$V$3)))*('Baseline Efficiency'!AW14-INDEX('DOE Stack Loss Data'!$C$3:$V$3,1,MATCH('Baseline Efficiency'!AW14,'DOE Stack Loss Data'!$C$3:$V$3)))+(INDEX('DOE Stack Loss Data'!$C$4:$V$43,MATCH('Combustion Reports'!AD$26,'DOE Stack Loss Data'!$B$4:$B$43)+1,MATCH('Baseline Efficiency'!AW14,'DOE Stack Loss Data'!$C$3:$V$3))-INDEX('DOE Stack Loss Data'!$C$4:$V$43,MATCH('Combustion Reports'!AD$26,'DOE Stack Loss Data'!$B$4:$B$43),MATCH('Baseline Efficiency'!AW14,'DOE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Efficiency'!AW14,'DOE Stack Loss Data'!$C$3:$V$3)))</f>
        <v>#N/A</v>
      </c>
      <c r="AX38" s="237" t="e">
        <f>1-(((INDEX('DOE Stack Loss Data'!$C$4:$V$43,MATCH('Combustion Reports'!AE$26,'DOE Stack Loss Data'!$B$4:$B$43)+1,MATCH('Baseline Efficiency'!AX14,'DOE Stack Loss Data'!$C$3:$V$3)+1)-INDEX('DOE Stack Loss Data'!$C$4:$V$43,MATCH('Combustion Reports'!AE$26,'DOE Stack Loss Data'!$B$4:$B$43),MATCH('Baseline Efficiency'!AX14,'DOE Stack Loss Data'!$C$3:$V$3)+1))/10*('Combustion Reports'!AE$26-INDEX('DOE Stack Loss Data'!$B$4:$B$43,MATCH('Combustion Reports'!AE$26,'DOE Stack Loss Data'!$B$4:$B$43),1))+INDEX('DOE Stack Loss Data'!$C$4:$V$43,MATCH('Combustion Reports'!AE$26,'DOE Stack Loss Data'!$B$4:$B$43),MATCH('Baseline Efficiency'!AX14,'DOE Stack Loss Data'!$C$3:$V$3)+1)-((INDEX('DOE Stack Loss Data'!$C$4:$V$43,MATCH('Combustion Reports'!AE$26,'DOE Stack Loss Data'!$B$4:$B$43)+1,MATCH('Baseline Efficiency'!AX14,'DOE Stack Loss Data'!$C$3:$V$3))-INDEX('DOE Stack Loss Data'!$C$4:$V$43,MATCH('Combustion Reports'!AE$26,'DOE Stack Loss Data'!$B$4:$B$43),MATCH('Baseline Efficiency'!AX14,'DOE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Efficiency'!AX14,'DOE Stack Loss Data'!$C$3:$V$3))))/(INDEX('DOE Stack Loss Data'!$C$3:$V$3,1,MATCH('Baseline Efficiency'!AX14,'DOE Stack Loss Data'!$C$3:$V$3)+1)-INDEX('DOE Stack Loss Data'!$C$3:$V$3,1,MATCH('Baseline Efficiency'!AX14,'DOE Stack Loss Data'!$C$3:$V$3)))*('Baseline Efficiency'!AX14-INDEX('DOE Stack Loss Data'!$C$3:$V$3,1,MATCH('Baseline Efficiency'!AX14,'DOE Stack Loss Data'!$C$3:$V$3)))+(INDEX('DOE Stack Loss Data'!$C$4:$V$43,MATCH('Combustion Reports'!AE$26,'DOE Stack Loss Data'!$B$4:$B$43)+1,MATCH('Baseline Efficiency'!AX14,'DOE Stack Loss Data'!$C$3:$V$3))-INDEX('DOE Stack Loss Data'!$C$4:$V$43,MATCH('Combustion Reports'!AE$26,'DOE Stack Loss Data'!$B$4:$B$43),MATCH('Baseline Efficiency'!AX14,'DOE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Efficiency'!AX14,'DOE Stack Loss Data'!$C$3:$V$3)))</f>
        <v>#N/A</v>
      </c>
      <c r="AY38" s="201" t="e">
        <f>1-(((INDEX('DOE Stack Loss Data'!$C$4:$V$43,MATCH('Combustion Reports'!AF$26,'DOE Stack Loss Data'!$B$4:$B$43)+1,MATCH('Baseline Efficiency'!AY14,'DOE Stack Loss Data'!$C$3:$V$3)+1)-INDEX('DOE Stack Loss Data'!$C$4:$V$43,MATCH('Combustion Reports'!AF$26,'DOE Stack Loss Data'!$B$4:$B$43),MATCH('Baseline Efficiency'!AY14,'DOE Stack Loss Data'!$C$3:$V$3)+1))/10*('Combustion Reports'!AF$26-INDEX('DOE Stack Loss Data'!$B$4:$B$43,MATCH('Combustion Reports'!AF$26,'DOE Stack Loss Data'!$B$4:$B$43),1))+INDEX('DOE Stack Loss Data'!$C$4:$V$43,MATCH('Combustion Reports'!AF$26,'DOE Stack Loss Data'!$B$4:$B$43),MATCH('Baseline Efficiency'!AY14,'DOE Stack Loss Data'!$C$3:$V$3)+1)-((INDEX('DOE Stack Loss Data'!$C$4:$V$43,MATCH('Combustion Reports'!AF$26,'DOE Stack Loss Data'!$B$4:$B$43)+1,MATCH('Baseline Efficiency'!AY14,'DOE Stack Loss Data'!$C$3:$V$3))-INDEX('DOE Stack Loss Data'!$C$4:$V$43,MATCH('Combustion Reports'!AF$26,'DOE Stack Loss Data'!$B$4:$B$43),MATCH('Baseline Efficiency'!AY14,'DOE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Efficiency'!AY14,'DOE Stack Loss Data'!$C$3:$V$3))))/(INDEX('DOE Stack Loss Data'!$C$3:$V$3,1,MATCH('Baseline Efficiency'!AY14,'DOE Stack Loss Data'!$C$3:$V$3)+1)-INDEX('DOE Stack Loss Data'!$C$3:$V$3,1,MATCH('Baseline Efficiency'!AY14,'DOE Stack Loss Data'!$C$3:$V$3)))*('Baseline Efficiency'!AY14-INDEX('DOE Stack Loss Data'!$C$3:$V$3,1,MATCH('Baseline Efficiency'!AY14,'DOE Stack Loss Data'!$C$3:$V$3)))+(INDEX('DOE Stack Loss Data'!$C$4:$V$43,MATCH('Combustion Reports'!AF$26,'DOE Stack Loss Data'!$B$4:$B$43)+1,MATCH('Baseline Efficiency'!AY14,'DOE Stack Loss Data'!$C$3:$V$3))-INDEX('DOE Stack Loss Data'!$C$4:$V$43,MATCH('Combustion Reports'!AF$26,'DOE Stack Loss Data'!$B$4:$B$43),MATCH('Baseline Efficiency'!AY14,'DOE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Efficiency'!AY14,'DOE Stack Loss Data'!$C$3:$V$3)))</f>
        <v>#N/A</v>
      </c>
      <c r="AZ38" s="237" t="e">
        <f>1-(((INDEX('DOE Stack Loss Data'!$C$4:$V$43,MATCH('Combustion Reports'!AG$26,'DOE Stack Loss Data'!$B$4:$B$43)+1,MATCH('Baseline Efficiency'!AZ14,'DOE Stack Loss Data'!$C$3:$V$3)+1)-INDEX('DOE Stack Loss Data'!$C$4:$V$43,MATCH('Combustion Reports'!AG$26,'DOE Stack Loss Data'!$B$4:$B$43),MATCH('Baseline Efficiency'!AZ14,'DOE Stack Loss Data'!$C$3:$V$3)+1))/10*('Combustion Reports'!AG$26-INDEX('DOE Stack Loss Data'!$B$4:$B$43,MATCH('Combustion Reports'!AG$26,'DOE Stack Loss Data'!$B$4:$B$43),1))+INDEX('DOE Stack Loss Data'!$C$4:$V$43,MATCH('Combustion Reports'!AG$26,'DOE Stack Loss Data'!$B$4:$B$43),MATCH('Baseline Efficiency'!AZ14,'DOE Stack Loss Data'!$C$3:$V$3)+1)-((INDEX('DOE Stack Loss Data'!$C$4:$V$43,MATCH('Combustion Reports'!AG$26,'DOE Stack Loss Data'!$B$4:$B$43)+1,MATCH('Baseline Efficiency'!AZ14,'DOE Stack Loss Data'!$C$3:$V$3))-INDEX('DOE Stack Loss Data'!$C$4:$V$43,MATCH('Combustion Reports'!AG$26,'DOE Stack Loss Data'!$B$4:$B$43),MATCH('Baseline Efficiency'!AZ14,'DOE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Efficiency'!AZ14,'DOE Stack Loss Data'!$C$3:$V$3))))/(INDEX('DOE Stack Loss Data'!$C$3:$V$3,1,MATCH('Baseline Efficiency'!AZ14,'DOE Stack Loss Data'!$C$3:$V$3)+1)-INDEX('DOE Stack Loss Data'!$C$3:$V$3,1,MATCH('Baseline Efficiency'!AZ14,'DOE Stack Loss Data'!$C$3:$V$3)))*('Baseline Efficiency'!AZ14-INDEX('DOE Stack Loss Data'!$C$3:$V$3,1,MATCH('Baseline Efficiency'!AZ14,'DOE Stack Loss Data'!$C$3:$V$3)))+(INDEX('DOE Stack Loss Data'!$C$4:$V$43,MATCH('Combustion Reports'!AG$26,'DOE Stack Loss Data'!$B$4:$B$43)+1,MATCH('Baseline Efficiency'!AZ14,'DOE Stack Loss Data'!$C$3:$V$3))-INDEX('DOE Stack Loss Data'!$C$4:$V$43,MATCH('Combustion Reports'!AG$26,'DOE Stack Loss Data'!$B$4:$B$43),MATCH('Baseline Efficiency'!AZ14,'DOE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Efficiency'!AZ14,'DOE Stack Loss Data'!$C$3:$V$3)))</f>
        <v>#N/A</v>
      </c>
      <c r="BA38" s="201" t="e">
        <f>1-(((INDEX('DOE Stack Loss Data'!$C$4:$V$43,MATCH('Combustion Reports'!AH$26,'DOE Stack Loss Data'!$B$4:$B$43)+1,MATCH('Baseline Efficiency'!BA14,'DOE Stack Loss Data'!$C$3:$V$3)+1)-INDEX('DOE Stack Loss Data'!$C$4:$V$43,MATCH('Combustion Reports'!AH$26,'DOE Stack Loss Data'!$B$4:$B$43),MATCH('Baseline Efficiency'!BA14,'DOE Stack Loss Data'!$C$3:$V$3)+1))/10*('Combustion Reports'!AH$26-INDEX('DOE Stack Loss Data'!$B$4:$B$43,MATCH('Combustion Reports'!AH$26,'DOE Stack Loss Data'!$B$4:$B$43),1))+INDEX('DOE Stack Loss Data'!$C$4:$V$43,MATCH('Combustion Reports'!AH$26,'DOE Stack Loss Data'!$B$4:$B$43),MATCH('Baseline Efficiency'!BA14,'DOE Stack Loss Data'!$C$3:$V$3)+1)-((INDEX('DOE Stack Loss Data'!$C$4:$V$43,MATCH('Combustion Reports'!AH$26,'DOE Stack Loss Data'!$B$4:$B$43)+1,MATCH('Baseline Efficiency'!BA14,'DOE Stack Loss Data'!$C$3:$V$3))-INDEX('DOE Stack Loss Data'!$C$4:$V$43,MATCH('Combustion Reports'!AH$26,'DOE Stack Loss Data'!$B$4:$B$43),MATCH('Baseline Efficiency'!BA14,'DOE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Efficiency'!BA14,'DOE Stack Loss Data'!$C$3:$V$3))))/(INDEX('DOE Stack Loss Data'!$C$3:$V$3,1,MATCH('Baseline Efficiency'!BA14,'DOE Stack Loss Data'!$C$3:$V$3)+1)-INDEX('DOE Stack Loss Data'!$C$3:$V$3,1,MATCH('Baseline Efficiency'!BA14,'DOE Stack Loss Data'!$C$3:$V$3)))*('Baseline Efficiency'!BA14-INDEX('DOE Stack Loss Data'!$C$3:$V$3,1,MATCH('Baseline Efficiency'!BA14,'DOE Stack Loss Data'!$C$3:$V$3)))+(INDEX('DOE Stack Loss Data'!$C$4:$V$43,MATCH('Combustion Reports'!AH$26,'DOE Stack Loss Data'!$B$4:$B$43)+1,MATCH('Baseline Efficiency'!BA14,'DOE Stack Loss Data'!$C$3:$V$3))-INDEX('DOE Stack Loss Data'!$C$4:$V$43,MATCH('Combustion Reports'!AH$26,'DOE Stack Loss Data'!$B$4:$B$43),MATCH('Baseline Efficiency'!BA14,'DOE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Efficiency'!BA14,'DOE Stack Loss Data'!$C$3:$V$3)))</f>
        <v>#N/A</v>
      </c>
      <c r="BB38" s="237" t="e">
        <f>1-(((INDEX('DOE Stack Loss Data'!$C$4:$V$43,MATCH('Combustion Reports'!AI$26,'DOE Stack Loss Data'!$B$4:$B$43)+1,MATCH('Baseline Efficiency'!BB14,'DOE Stack Loss Data'!$C$3:$V$3)+1)-INDEX('DOE Stack Loss Data'!$C$4:$V$43,MATCH('Combustion Reports'!AI$26,'DOE Stack Loss Data'!$B$4:$B$43),MATCH('Baseline Efficiency'!BB14,'DOE Stack Loss Data'!$C$3:$V$3)+1))/10*('Combustion Reports'!AI$26-INDEX('DOE Stack Loss Data'!$B$4:$B$43,MATCH('Combustion Reports'!AI$26,'DOE Stack Loss Data'!$B$4:$B$43),1))+INDEX('DOE Stack Loss Data'!$C$4:$V$43,MATCH('Combustion Reports'!AI$26,'DOE Stack Loss Data'!$B$4:$B$43),MATCH('Baseline Efficiency'!BB14,'DOE Stack Loss Data'!$C$3:$V$3)+1)-((INDEX('DOE Stack Loss Data'!$C$4:$V$43,MATCH('Combustion Reports'!AI$26,'DOE Stack Loss Data'!$B$4:$B$43)+1,MATCH('Baseline Efficiency'!BB14,'DOE Stack Loss Data'!$C$3:$V$3))-INDEX('DOE Stack Loss Data'!$C$4:$V$43,MATCH('Combustion Reports'!AI$26,'DOE Stack Loss Data'!$B$4:$B$43),MATCH('Baseline Efficiency'!BB14,'DOE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Efficiency'!BB14,'DOE Stack Loss Data'!$C$3:$V$3))))/(INDEX('DOE Stack Loss Data'!$C$3:$V$3,1,MATCH('Baseline Efficiency'!BB14,'DOE Stack Loss Data'!$C$3:$V$3)+1)-INDEX('DOE Stack Loss Data'!$C$3:$V$3,1,MATCH('Baseline Efficiency'!BB14,'DOE Stack Loss Data'!$C$3:$V$3)))*('Baseline Efficiency'!BB14-INDEX('DOE Stack Loss Data'!$C$3:$V$3,1,MATCH('Baseline Efficiency'!BB14,'DOE Stack Loss Data'!$C$3:$V$3)))+(INDEX('DOE Stack Loss Data'!$C$4:$V$43,MATCH('Combustion Reports'!AI$26,'DOE Stack Loss Data'!$B$4:$B$43)+1,MATCH('Baseline Efficiency'!BB14,'DOE Stack Loss Data'!$C$3:$V$3))-INDEX('DOE Stack Loss Data'!$C$4:$V$43,MATCH('Combustion Reports'!AI$26,'DOE Stack Loss Data'!$B$4:$B$43),MATCH('Baseline Efficiency'!BB14,'DOE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Efficiency'!BB14,'DOE Stack Loss Data'!$C$3:$V$3)))</f>
        <v>#N/A</v>
      </c>
      <c r="BC38" s="237" t="e">
        <f>1-(((INDEX('DOE Stack Loss Data'!$C$4:$V$43,MATCH('Combustion Reports'!AJ$26,'DOE Stack Loss Data'!$B$4:$B$43)+1,MATCH('Baseline Efficiency'!BC14,'DOE Stack Loss Data'!$C$3:$V$3)+1)-INDEX('DOE Stack Loss Data'!$C$4:$V$43,MATCH('Combustion Reports'!AJ$26,'DOE Stack Loss Data'!$B$4:$B$43),MATCH('Baseline Efficiency'!BC14,'DOE Stack Loss Data'!$C$3:$V$3)+1))/10*('Combustion Reports'!AJ$26-INDEX('DOE Stack Loss Data'!$B$4:$B$43,MATCH('Combustion Reports'!AJ$26,'DOE Stack Loss Data'!$B$4:$B$43),1))+INDEX('DOE Stack Loss Data'!$C$4:$V$43,MATCH('Combustion Reports'!AJ$26,'DOE Stack Loss Data'!$B$4:$B$43),MATCH('Baseline Efficiency'!BC14,'DOE Stack Loss Data'!$C$3:$V$3)+1)-((INDEX('DOE Stack Loss Data'!$C$4:$V$43,MATCH('Combustion Reports'!AJ$26,'DOE Stack Loss Data'!$B$4:$B$43)+1,MATCH('Baseline Efficiency'!BC14,'DOE Stack Loss Data'!$C$3:$V$3))-INDEX('DOE Stack Loss Data'!$C$4:$V$43,MATCH('Combustion Reports'!AJ$26,'DOE Stack Loss Data'!$B$4:$B$43),MATCH('Baseline Efficiency'!BC14,'DOE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Efficiency'!BC14,'DOE Stack Loss Data'!$C$3:$V$3))))/(INDEX('DOE Stack Loss Data'!$C$3:$V$3,1,MATCH('Baseline Efficiency'!BC14,'DOE Stack Loss Data'!$C$3:$V$3)+1)-INDEX('DOE Stack Loss Data'!$C$3:$V$3,1,MATCH('Baseline Efficiency'!BC14,'DOE Stack Loss Data'!$C$3:$V$3)))*('Baseline Efficiency'!BC14-INDEX('DOE Stack Loss Data'!$C$3:$V$3,1,MATCH('Baseline Efficiency'!BC14,'DOE Stack Loss Data'!$C$3:$V$3)))+(INDEX('DOE Stack Loss Data'!$C$4:$V$43,MATCH('Combustion Reports'!AJ$26,'DOE Stack Loss Data'!$B$4:$B$43)+1,MATCH('Baseline Efficiency'!BC14,'DOE Stack Loss Data'!$C$3:$V$3))-INDEX('DOE Stack Loss Data'!$C$4:$V$43,MATCH('Combustion Reports'!AJ$26,'DOE Stack Loss Data'!$B$4:$B$43),MATCH('Baseline Efficiency'!BC14,'DOE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Efficiency'!BC14,'DOE Stack Loss Data'!$C$3:$V$3)))</f>
        <v>#N/A</v>
      </c>
      <c r="BD38" s="209" t="e">
        <f>1-(((INDEX('DOE Stack Loss Data'!$C$4:$V$43,MATCH('Combustion Reports'!AK$26,'DOE Stack Loss Data'!$B$4:$B$43)+1,MATCH('Baseline Efficiency'!BD14,'DOE Stack Loss Data'!$C$3:$V$3)+1)-INDEX('DOE Stack Loss Data'!$C$4:$V$43,MATCH('Combustion Reports'!AK$26,'DOE Stack Loss Data'!$B$4:$B$43),MATCH('Baseline Efficiency'!BD14,'DOE Stack Loss Data'!$C$3:$V$3)+1))/10*('Combustion Reports'!AK$26-INDEX('DOE Stack Loss Data'!$B$4:$B$43,MATCH('Combustion Reports'!AK$26,'DOE Stack Loss Data'!$B$4:$B$43),1))+INDEX('DOE Stack Loss Data'!$C$4:$V$43,MATCH('Combustion Reports'!AK$26,'DOE Stack Loss Data'!$B$4:$B$43),MATCH('Baseline Efficiency'!BD14,'DOE Stack Loss Data'!$C$3:$V$3)+1)-((INDEX('DOE Stack Loss Data'!$C$4:$V$43,MATCH('Combustion Reports'!AK$26,'DOE Stack Loss Data'!$B$4:$B$43)+1,MATCH('Baseline Efficiency'!BD14,'DOE Stack Loss Data'!$C$3:$V$3))-INDEX('DOE Stack Loss Data'!$C$4:$V$43,MATCH('Combustion Reports'!AK$26,'DOE Stack Loss Data'!$B$4:$B$43),MATCH('Baseline Efficiency'!BD14,'DOE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Efficiency'!BD14,'DOE Stack Loss Data'!$C$3:$V$3))))/(INDEX('DOE Stack Loss Data'!$C$3:$V$3,1,MATCH('Baseline Efficiency'!BD14,'DOE Stack Loss Data'!$C$3:$V$3)+1)-INDEX('DOE Stack Loss Data'!$C$3:$V$3,1,MATCH('Baseline Efficiency'!BD14,'DOE Stack Loss Data'!$C$3:$V$3)))*('Baseline Efficiency'!BD14-INDEX('DOE Stack Loss Data'!$C$3:$V$3,1,MATCH('Baseline Efficiency'!BD14,'DOE Stack Loss Data'!$C$3:$V$3)))+(INDEX('DOE Stack Loss Data'!$C$4:$V$43,MATCH('Combustion Reports'!AK$26,'DOE Stack Loss Data'!$B$4:$B$43)+1,MATCH('Baseline Efficiency'!BD14,'DOE Stack Loss Data'!$C$3:$V$3))-INDEX('DOE Stack Loss Data'!$C$4:$V$43,MATCH('Combustion Reports'!AK$26,'DOE Stack Loss Data'!$B$4:$B$43),MATCH('Baseline Efficiency'!BD14,'DOE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Efficiency'!BD14,'DOE Stack Loss Data'!$C$3:$V$3)))</f>
        <v>#N/A</v>
      </c>
    </row>
    <row r="39" spans="2:56">
      <c r="B39" s="236">
        <v>35</v>
      </c>
      <c r="C39" s="545">
        <v>865</v>
      </c>
      <c r="D39" s="202">
        <f t="shared" si="8"/>
        <v>75</v>
      </c>
      <c r="E39" s="237" t="e">
        <f>1-(((INDEX('DOE Stack Loss Data'!$C$4:$V$43,MATCH('Combustion Reports'!AB$8,'DOE Stack Loss Data'!$B$4:$B$43)+1,MATCH('Baseline Efficiency'!E15,'DOE Stack Loss Data'!$C$3:$V$3)+1)-INDEX('DOE Stack Loss Data'!$C$4:$V$43,MATCH('Combustion Reports'!AB$8,'DOE Stack Loss Data'!$B$4:$B$43),MATCH('Baseline Efficiency'!E15,'DOE Stack Loss Data'!$C$3:$V$3)+1))/10*('Combustion Reports'!AB$8-INDEX('DOE Stack Loss Data'!$B$4:$B$43,MATCH('Combustion Reports'!AB$8,'DOE Stack Loss Data'!$B$4:$B$43),1))+INDEX('DOE Stack Loss Data'!$C$4:$V$43,MATCH('Combustion Reports'!AB$8,'DOE Stack Loss Data'!$B$4:$B$43),MATCH('Baseline Efficiency'!E15,'DOE Stack Loss Data'!$C$3:$V$3)+1)-((INDEX('DOE Stack Loss Data'!$C$4:$V$43,MATCH('Combustion Reports'!AB$8,'DOE Stack Loss Data'!$B$4:$B$43)+1,MATCH('Baseline Efficiency'!E15,'DOE Stack Loss Data'!$C$3:$V$3))-INDEX('DOE Stack Loss Data'!$C$4:$V$43,MATCH('Combustion Reports'!AB$8,'DOE Stack Loss Data'!$B$4:$B$43),MATCH('Baseline Efficiency'!E15,'DOE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Efficiency'!E15,'DOE Stack Loss Data'!$C$3:$V$3))))/(INDEX('DOE Stack Loss Data'!$C$3:$V$3,1,MATCH('Baseline Efficiency'!E15,'DOE Stack Loss Data'!$C$3:$V$3)+1)-INDEX('DOE Stack Loss Data'!$C$3:$V$3,1,MATCH('Baseline Efficiency'!E15,'DOE Stack Loss Data'!$C$3:$V$3)))*('Baseline Efficiency'!E15-INDEX('DOE Stack Loss Data'!$C$3:$V$3,1,MATCH('Baseline Efficiency'!E15,'DOE Stack Loss Data'!$C$3:$V$3)))+(INDEX('DOE Stack Loss Data'!$C$4:$V$43,MATCH('Combustion Reports'!AB$8,'DOE Stack Loss Data'!$B$4:$B$43)+1,MATCH('Baseline Efficiency'!E15,'DOE Stack Loss Data'!$C$3:$V$3))-INDEX('DOE Stack Loss Data'!$C$4:$V$43,MATCH('Combustion Reports'!AB$8,'DOE Stack Loss Data'!$B$4:$B$43),MATCH('Baseline Efficiency'!E15,'DOE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Efficiency'!E15,'DOE Stack Loss Data'!$C$3:$V$3)))</f>
        <v>#N/A</v>
      </c>
      <c r="F39" s="237" t="e">
        <f>1-(((INDEX('DOE Stack Loss Data'!$C$4:$V$43,MATCH('Combustion Reports'!AC$8,'DOE Stack Loss Data'!$B$4:$B$43)+1,MATCH('Baseline Efficiency'!F15,'DOE Stack Loss Data'!$C$3:$V$3)+1)-INDEX('DOE Stack Loss Data'!$C$4:$V$43,MATCH('Combustion Reports'!AC$8,'DOE Stack Loss Data'!$B$4:$B$43),MATCH('Baseline Efficiency'!F15,'DOE Stack Loss Data'!$C$3:$V$3)+1))/10*('Combustion Reports'!AC$8-INDEX('DOE Stack Loss Data'!$B$4:$B$43,MATCH('Combustion Reports'!AC$8,'DOE Stack Loss Data'!$B$4:$B$43),1))+INDEX('DOE Stack Loss Data'!$C$4:$V$43,MATCH('Combustion Reports'!AC$8,'DOE Stack Loss Data'!$B$4:$B$43),MATCH('Baseline Efficiency'!F15,'DOE Stack Loss Data'!$C$3:$V$3)+1)-((INDEX('DOE Stack Loss Data'!$C$4:$V$43,MATCH('Combustion Reports'!AC$8,'DOE Stack Loss Data'!$B$4:$B$43)+1,MATCH('Baseline Efficiency'!F15,'DOE Stack Loss Data'!$C$3:$V$3))-INDEX('DOE Stack Loss Data'!$C$4:$V$43,MATCH('Combustion Reports'!AC$8,'DOE Stack Loss Data'!$B$4:$B$43),MATCH('Baseline Efficiency'!F15,'DOE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Efficiency'!F15,'DOE Stack Loss Data'!$C$3:$V$3))))/(INDEX('DOE Stack Loss Data'!$C$3:$V$3,1,MATCH('Baseline Efficiency'!F15,'DOE Stack Loss Data'!$C$3:$V$3)+1)-INDEX('DOE Stack Loss Data'!$C$3:$V$3,1,MATCH('Baseline Efficiency'!F15,'DOE Stack Loss Data'!$C$3:$V$3)))*('Baseline Efficiency'!F15-INDEX('DOE Stack Loss Data'!$C$3:$V$3,1,MATCH('Baseline Efficiency'!F15,'DOE Stack Loss Data'!$C$3:$V$3)))+(INDEX('DOE Stack Loss Data'!$C$4:$V$43,MATCH('Combustion Reports'!AC$8,'DOE Stack Loss Data'!$B$4:$B$43)+1,MATCH('Baseline Efficiency'!F15,'DOE Stack Loss Data'!$C$3:$V$3))-INDEX('DOE Stack Loss Data'!$C$4:$V$43,MATCH('Combustion Reports'!AC$8,'DOE Stack Loss Data'!$B$4:$B$43),MATCH('Baseline Efficiency'!F15,'DOE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Efficiency'!F15,'DOE Stack Loss Data'!$C$3:$V$3)))</f>
        <v>#N/A</v>
      </c>
      <c r="G39" s="207" t="e">
        <f>1-(((INDEX('DOE Stack Loss Data'!$C$4:$V$43,MATCH('Combustion Reports'!AD$8,'DOE Stack Loss Data'!$B$4:$B$43)+1,MATCH('Baseline Efficiency'!G15,'DOE Stack Loss Data'!$C$3:$V$3)+1)-INDEX('DOE Stack Loss Data'!$C$4:$V$43,MATCH('Combustion Reports'!AD$8,'DOE Stack Loss Data'!$B$4:$B$43),MATCH('Baseline Efficiency'!G15,'DOE Stack Loss Data'!$C$3:$V$3)+1))/10*('Combustion Reports'!AD$8-INDEX('DOE Stack Loss Data'!$B$4:$B$43,MATCH('Combustion Reports'!AD$8,'DOE Stack Loss Data'!$B$4:$B$43),1))+INDEX('DOE Stack Loss Data'!$C$4:$V$43,MATCH('Combustion Reports'!AD$8,'DOE Stack Loss Data'!$B$4:$B$43),MATCH('Baseline Efficiency'!G15,'DOE Stack Loss Data'!$C$3:$V$3)+1)-((INDEX('DOE Stack Loss Data'!$C$4:$V$43,MATCH('Combustion Reports'!AD$8,'DOE Stack Loss Data'!$B$4:$B$43)+1,MATCH('Baseline Efficiency'!G15,'DOE Stack Loss Data'!$C$3:$V$3))-INDEX('DOE Stack Loss Data'!$C$4:$V$43,MATCH('Combustion Reports'!AD$8,'DOE Stack Loss Data'!$B$4:$B$43),MATCH('Baseline Efficiency'!G15,'DOE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Efficiency'!G15,'DOE Stack Loss Data'!$C$3:$V$3))))/(INDEX('DOE Stack Loss Data'!$C$3:$V$3,1,MATCH('Baseline Efficiency'!G15,'DOE Stack Loss Data'!$C$3:$V$3)+1)-INDEX('DOE Stack Loss Data'!$C$3:$V$3,1,MATCH('Baseline Efficiency'!G15,'DOE Stack Loss Data'!$C$3:$V$3)))*('Baseline Efficiency'!G15-INDEX('DOE Stack Loss Data'!$C$3:$V$3,1,MATCH('Baseline Efficiency'!G15,'DOE Stack Loss Data'!$C$3:$V$3)))+(INDEX('DOE Stack Loss Data'!$C$4:$V$43,MATCH('Combustion Reports'!AD$8,'DOE Stack Loss Data'!$B$4:$B$43)+1,MATCH('Baseline Efficiency'!G15,'DOE Stack Loss Data'!$C$3:$V$3))-INDEX('DOE Stack Loss Data'!$C$4:$V$43,MATCH('Combustion Reports'!AD$8,'DOE Stack Loss Data'!$B$4:$B$43),MATCH('Baseline Efficiency'!G15,'DOE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Efficiency'!G15,'DOE Stack Loss Data'!$C$3:$V$3)))</f>
        <v>#N/A</v>
      </c>
      <c r="H39" s="237" t="e">
        <f>1-(((INDEX('DOE Stack Loss Data'!$C$4:$V$43,MATCH('Combustion Reports'!AE$8,'DOE Stack Loss Data'!$B$4:$B$43)+1,MATCH('Baseline Efficiency'!H15,'DOE Stack Loss Data'!$C$3:$V$3)+1)-INDEX('DOE Stack Loss Data'!$C$4:$V$43,MATCH('Combustion Reports'!AE$8,'DOE Stack Loss Data'!$B$4:$B$43),MATCH('Baseline Efficiency'!H15,'DOE Stack Loss Data'!$C$3:$V$3)+1))/10*('Combustion Reports'!AE$8-INDEX('DOE Stack Loss Data'!$B$4:$B$43,MATCH('Combustion Reports'!AE$8,'DOE Stack Loss Data'!$B$4:$B$43),1))+INDEX('DOE Stack Loss Data'!$C$4:$V$43,MATCH('Combustion Reports'!AE$8,'DOE Stack Loss Data'!$B$4:$B$43),MATCH('Baseline Efficiency'!H15,'DOE Stack Loss Data'!$C$3:$V$3)+1)-((INDEX('DOE Stack Loss Data'!$C$4:$V$43,MATCH('Combustion Reports'!AE$8,'DOE Stack Loss Data'!$B$4:$B$43)+1,MATCH('Baseline Efficiency'!H15,'DOE Stack Loss Data'!$C$3:$V$3))-INDEX('DOE Stack Loss Data'!$C$4:$V$43,MATCH('Combustion Reports'!AE$8,'DOE Stack Loss Data'!$B$4:$B$43),MATCH('Baseline Efficiency'!H15,'DOE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Efficiency'!H15,'DOE Stack Loss Data'!$C$3:$V$3))))/(INDEX('DOE Stack Loss Data'!$C$3:$V$3,1,MATCH('Baseline Efficiency'!H15,'DOE Stack Loss Data'!$C$3:$V$3)+1)-INDEX('DOE Stack Loss Data'!$C$3:$V$3,1,MATCH('Baseline Efficiency'!H15,'DOE Stack Loss Data'!$C$3:$V$3)))*('Baseline Efficiency'!H15-INDEX('DOE Stack Loss Data'!$C$3:$V$3,1,MATCH('Baseline Efficiency'!H15,'DOE Stack Loss Data'!$C$3:$V$3)))+(INDEX('DOE Stack Loss Data'!$C$4:$V$43,MATCH('Combustion Reports'!AE$8,'DOE Stack Loss Data'!$B$4:$B$43)+1,MATCH('Baseline Efficiency'!H15,'DOE Stack Loss Data'!$C$3:$V$3))-INDEX('DOE Stack Loss Data'!$C$4:$V$43,MATCH('Combustion Reports'!AE$8,'DOE Stack Loss Data'!$B$4:$B$43),MATCH('Baseline Efficiency'!H15,'DOE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Efficiency'!H15,'DOE Stack Loss Data'!$C$3:$V$3)))</f>
        <v>#N/A</v>
      </c>
      <c r="I39" s="201" t="e">
        <f>1-(((INDEX('DOE Stack Loss Data'!$C$4:$V$43,MATCH('Combustion Reports'!AF$8,'DOE Stack Loss Data'!$B$4:$B$43)+1,MATCH('Baseline Efficiency'!I15,'DOE Stack Loss Data'!$C$3:$V$3)+1)-INDEX('DOE Stack Loss Data'!$C$4:$V$43,MATCH('Combustion Reports'!AF$8,'DOE Stack Loss Data'!$B$4:$B$43),MATCH('Baseline Efficiency'!I15,'DOE Stack Loss Data'!$C$3:$V$3)+1))/10*('Combustion Reports'!AF$8-INDEX('DOE Stack Loss Data'!$B$4:$B$43,MATCH('Combustion Reports'!AF$8,'DOE Stack Loss Data'!$B$4:$B$43),1))+INDEX('DOE Stack Loss Data'!$C$4:$V$43,MATCH('Combustion Reports'!AF$8,'DOE Stack Loss Data'!$B$4:$B$43),MATCH('Baseline Efficiency'!I15,'DOE Stack Loss Data'!$C$3:$V$3)+1)-((INDEX('DOE Stack Loss Data'!$C$4:$V$43,MATCH('Combustion Reports'!AF$8,'DOE Stack Loss Data'!$B$4:$B$43)+1,MATCH('Baseline Efficiency'!I15,'DOE Stack Loss Data'!$C$3:$V$3))-INDEX('DOE Stack Loss Data'!$C$4:$V$43,MATCH('Combustion Reports'!AF$8,'DOE Stack Loss Data'!$B$4:$B$43),MATCH('Baseline Efficiency'!I15,'DOE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Efficiency'!I15,'DOE Stack Loss Data'!$C$3:$V$3))))/(INDEX('DOE Stack Loss Data'!$C$3:$V$3,1,MATCH('Baseline Efficiency'!I15,'DOE Stack Loss Data'!$C$3:$V$3)+1)-INDEX('DOE Stack Loss Data'!$C$3:$V$3,1,MATCH('Baseline Efficiency'!I15,'DOE Stack Loss Data'!$C$3:$V$3)))*('Baseline Efficiency'!I15-INDEX('DOE Stack Loss Data'!$C$3:$V$3,1,MATCH('Baseline Efficiency'!I15,'DOE Stack Loss Data'!$C$3:$V$3)))+(INDEX('DOE Stack Loss Data'!$C$4:$V$43,MATCH('Combustion Reports'!AF$8,'DOE Stack Loss Data'!$B$4:$B$43)+1,MATCH('Baseline Efficiency'!I15,'DOE Stack Loss Data'!$C$3:$V$3))-INDEX('DOE Stack Loss Data'!$C$4:$V$43,MATCH('Combustion Reports'!AF$8,'DOE Stack Loss Data'!$B$4:$B$43),MATCH('Baseline Efficiency'!I15,'DOE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Efficiency'!I15,'DOE Stack Loss Data'!$C$3:$V$3)))</f>
        <v>#N/A</v>
      </c>
      <c r="J39" s="237" t="e">
        <f>1-(((INDEX('DOE Stack Loss Data'!$C$4:$V$43,MATCH('Combustion Reports'!AG$8,'DOE Stack Loss Data'!$B$4:$B$43)+1,MATCH('Baseline Efficiency'!J15,'DOE Stack Loss Data'!$C$3:$V$3)+1)-INDEX('DOE Stack Loss Data'!$C$4:$V$43,MATCH('Combustion Reports'!AG$8,'DOE Stack Loss Data'!$B$4:$B$43),MATCH('Baseline Efficiency'!J15,'DOE Stack Loss Data'!$C$3:$V$3)+1))/10*('Combustion Reports'!AG$8-INDEX('DOE Stack Loss Data'!$B$4:$B$43,MATCH('Combustion Reports'!AG$8,'DOE Stack Loss Data'!$B$4:$B$43),1))+INDEX('DOE Stack Loss Data'!$C$4:$V$43,MATCH('Combustion Reports'!AG$8,'DOE Stack Loss Data'!$B$4:$B$43),MATCH('Baseline Efficiency'!J15,'DOE Stack Loss Data'!$C$3:$V$3)+1)-((INDEX('DOE Stack Loss Data'!$C$4:$V$43,MATCH('Combustion Reports'!AG$8,'DOE Stack Loss Data'!$B$4:$B$43)+1,MATCH('Baseline Efficiency'!J15,'DOE Stack Loss Data'!$C$3:$V$3))-INDEX('DOE Stack Loss Data'!$C$4:$V$43,MATCH('Combustion Reports'!AG$8,'DOE Stack Loss Data'!$B$4:$B$43),MATCH('Baseline Efficiency'!J15,'DOE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Efficiency'!J15,'DOE Stack Loss Data'!$C$3:$V$3))))/(INDEX('DOE Stack Loss Data'!$C$3:$V$3,1,MATCH('Baseline Efficiency'!J15,'DOE Stack Loss Data'!$C$3:$V$3)+1)-INDEX('DOE Stack Loss Data'!$C$3:$V$3,1,MATCH('Baseline Efficiency'!J15,'DOE Stack Loss Data'!$C$3:$V$3)))*('Baseline Efficiency'!J15-INDEX('DOE Stack Loss Data'!$C$3:$V$3,1,MATCH('Baseline Efficiency'!J15,'DOE Stack Loss Data'!$C$3:$V$3)))+(INDEX('DOE Stack Loss Data'!$C$4:$V$43,MATCH('Combustion Reports'!AG$8,'DOE Stack Loss Data'!$B$4:$B$43)+1,MATCH('Baseline Efficiency'!J15,'DOE Stack Loss Data'!$C$3:$V$3))-INDEX('DOE Stack Loss Data'!$C$4:$V$43,MATCH('Combustion Reports'!AG$8,'DOE Stack Loss Data'!$B$4:$B$43),MATCH('Baseline Efficiency'!J15,'DOE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Efficiency'!J15,'DOE Stack Loss Data'!$C$3:$V$3)))</f>
        <v>#N/A</v>
      </c>
      <c r="K39" s="201" t="e">
        <f>1-(((INDEX('DOE Stack Loss Data'!$C$4:$V$43,MATCH('Combustion Reports'!AH$8,'DOE Stack Loss Data'!$B$4:$B$43)+1,MATCH('Baseline Efficiency'!K15,'DOE Stack Loss Data'!$C$3:$V$3)+1)-INDEX('DOE Stack Loss Data'!$C$4:$V$43,MATCH('Combustion Reports'!AH$8,'DOE Stack Loss Data'!$B$4:$B$43),MATCH('Baseline Efficiency'!K15,'DOE Stack Loss Data'!$C$3:$V$3)+1))/10*('Combustion Reports'!AH$8-INDEX('DOE Stack Loss Data'!$B$4:$B$43,MATCH('Combustion Reports'!AH$8,'DOE Stack Loss Data'!$B$4:$B$43),1))+INDEX('DOE Stack Loss Data'!$C$4:$V$43,MATCH('Combustion Reports'!AH$8,'DOE Stack Loss Data'!$B$4:$B$43),MATCH('Baseline Efficiency'!K15,'DOE Stack Loss Data'!$C$3:$V$3)+1)-((INDEX('DOE Stack Loss Data'!$C$4:$V$43,MATCH('Combustion Reports'!AH$8,'DOE Stack Loss Data'!$B$4:$B$43)+1,MATCH('Baseline Efficiency'!K15,'DOE Stack Loss Data'!$C$3:$V$3))-INDEX('DOE Stack Loss Data'!$C$4:$V$43,MATCH('Combustion Reports'!AH$8,'DOE Stack Loss Data'!$B$4:$B$43),MATCH('Baseline Efficiency'!K15,'DOE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Efficiency'!K15,'DOE Stack Loss Data'!$C$3:$V$3))))/(INDEX('DOE Stack Loss Data'!$C$3:$V$3,1,MATCH('Baseline Efficiency'!K15,'DOE Stack Loss Data'!$C$3:$V$3)+1)-INDEX('DOE Stack Loss Data'!$C$3:$V$3,1,MATCH('Baseline Efficiency'!K15,'DOE Stack Loss Data'!$C$3:$V$3)))*('Baseline Efficiency'!K15-INDEX('DOE Stack Loss Data'!$C$3:$V$3,1,MATCH('Baseline Efficiency'!K15,'DOE Stack Loss Data'!$C$3:$V$3)))+(INDEX('DOE Stack Loss Data'!$C$4:$V$43,MATCH('Combustion Reports'!AH$8,'DOE Stack Loss Data'!$B$4:$B$43)+1,MATCH('Baseline Efficiency'!K15,'DOE Stack Loss Data'!$C$3:$V$3))-INDEX('DOE Stack Loss Data'!$C$4:$V$43,MATCH('Combustion Reports'!AH$8,'DOE Stack Loss Data'!$B$4:$B$43),MATCH('Baseline Efficiency'!K15,'DOE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Efficiency'!K15,'DOE Stack Loss Data'!$C$3:$V$3)))</f>
        <v>#N/A</v>
      </c>
      <c r="L39" s="237" t="e">
        <f>1-(((INDEX('DOE Stack Loss Data'!$C$4:$V$43,MATCH('Combustion Reports'!AI$8,'DOE Stack Loss Data'!$B$4:$B$43)+1,MATCH('Baseline Efficiency'!L15,'DOE Stack Loss Data'!$C$3:$V$3)+1)-INDEX('DOE Stack Loss Data'!$C$4:$V$43,MATCH('Combustion Reports'!AI$8,'DOE Stack Loss Data'!$B$4:$B$43),MATCH('Baseline Efficiency'!L15,'DOE Stack Loss Data'!$C$3:$V$3)+1))/10*('Combustion Reports'!AI$8-INDEX('DOE Stack Loss Data'!$B$4:$B$43,MATCH('Combustion Reports'!AI$8,'DOE Stack Loss Data'!$B$4:$B$43),1))+INDEX('DOE Stack Loss Data'!$C$4:$V$43,MATCH('Combustion Reports'!AI$8,'DOE Stack Loss Data'!$B$4:$B$43),MATCH('Baseline Efficiency'!L15,'DOE Stack Loss Data'!$C$3:$V$3)+1)-((INDEX('DOE Stack Loss Data'!$C$4:$V$43,MATCH('Combustion Reports'!AI$8,'DOE Stack Loss Data'!$B$4:$B$43)+1,MATCH('Baseline Efficiency'!L15,'DOE Stack Loss Data'!$C$3:$V$3))-INDEX('DOE Stack Loss Data'!$C$4:$V$43,MATCH('Combustion Reports'!AI$8,'DOE Stack Loss Data'!$B$4:$B$43),MATCH('Baseline Efficiency'!L15,'DOE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Efficiency'!L15,'DOE Stack Loss Data'!$C$3:$V$3))))/(INDEX('DOE Stack Loss Data'!$C$3:$V$3,1,MATCH('Baseline Efficiency'!L15,'DOE Stack Loss Data'!$C$3:$V$3)+1)-INDEX('DOE Stack Loss Data'!$C$3:$V$3,1,MATCH('Baseline Efficiency'!L15,'DOE Stack Loss Data'!$C$3:$V$3)))*('Baseline Efficiency'!L15-INDEX('DOE Stack Loss Data'!$C$3:$V$3,1,MATCH('Baseline Efficiency'!L15,'DOE Stack Loss Data'!$C$3:$V$3)))+(INDEX('DOE Stack Loss Data'!$C$4:$V$43,MATCH('Combustion Reports'!AI$8,'DOE Stack Loss Data'!$B$4:$B$43)+1,MATCH('Baseline Efficiency'!L15,'DOE Stack Loss Data'!$C$3:$V$3))-INDEX('DOE Stack Loss Data'!$C$4:$V$43,MATCH('Combustion Reports'!AI$8,'DOE Stack Loss Data'!$B$4:$B$43),MATCH('Baseline Efficiency'!L15,'DOE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Efficiency'!L15,'DOE Stack Loss Data'!$C$3:$V$3)))</f>
        <v>#N/A</v>
      </c>
      <c r="M39" s="237" t="e">
        <f>1-(((INDEX('DOE Stack Loss Data'!$C$4:$V$43,MATCH('Combustion Reports'!AJ$8,'DOE Stack Loss Data'!$B$4:$B$43)+1,MATCH('Baseline Efficiency'!M15,'DOE Stack Loss Data'!$C$3:$V$3)+1)-INDEX('DOE Stack Loss Data'!$C$4:$V$43,MATCH('Combustion Reports'!AJ$8,'DOE Stack Loss Data'!$B$4:$B$43),MATCH('Baseline Efficiency'!M15,'DOE Stack Loss Data'!$C$3:$V$3)+1))/10*('Combustion Reports'!AJ$8-INDEX('DOE Stack Loss Data'!$B$4:$B$43,MATCH('Combustion Reports'!AJ$8,'DOE Stack Loss Data'!$B$4:$B$43),1))+INDEX('DOE Stack Loss Data'!$C$4:$V$43,MATCH('Combustion Reports'!AJ$8,'DOE Stack Loss Data'!$B$4:$B$43),MATCH('Baseline Efficiency'!M15,'DOE Stack Loss Data'!$C$3:$V$3)+1)-((INDEX('DOE Stack Loss Data'!$C$4:$V$43,MATCH('Combustion Reports'!AJ$8,'DOE Stack Loss Data'!$B$4:$B$43)+1,MATCH('Baseline Efficiency'!M15,'DOE Stack Loss Data'!$C$3:$V$3))-INDEX('DOE Stack Loss Data'!$C$4:$V$43,MATCH('Combustion Reports'!AJ$8,'DOE Stack Loss Data'!$B$4:$B$43),MATCH('Baseline Efficiency'!M15,'DOE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Efficiency'!M15,'DOE Stack Loss Data'!$C$3:$V$3))))/(INDEX('DOE Stack Loss Data'!$C$3:$V$3,1,MATCH('Baseline Efficiency'!M15,'DOE Stack Loss Data'!$C$3:$V$3)+1)-INDEX('DOE Stack Loss Data'!$C$3:$V$3,1,MATCH('Baseline Efficiency'!M15,'DOE Stack Loss Data'!$C$3:$V$3)))*('Baseline Efficiency'!M15-INDEX('DOE Stack Loss Data'!$C$3:$V$3,1,MATCH('Baseline Efficiency'!M15,'DOE Stack Loss Data'!$C$3:$V$3)))+(INDEX('DOE Stack Loss Data'!$C$4:$V$43,MATCH('Combustion Reports'!AJ$8,'DOE Stack Loss Data'!$B$4:$B$43)+1,MATCH('Baseline Efficiency'!M15,'DOE Stack Loss Data'!$C$3:$V$3))-INDEX('DOE Stack Loss Data'!$C$4:$V$43,MATCH('Combustion Reports'!AJ$8,'DOE Stack Loss Data'!$B$4:$B$43),MATCH('Baseline Efficiency'!M15,'DOE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Efficiency'!M15,'DOE Stack Loss Data'!$C$3:$V$3)))</f>
        <v>#N/A</v>
      </c>
      <c r="N39" s="209" t="e">
        <f>1-(((INDEX('DOE Stack Loss Data'!$C$4:$V$43,MATCH('Combustion Reports'!AK$8,'DOE Stack Loss Data'!$B$4:$B$43)+1,MATCH('Baseline Efficiency'!N15,'DOE Stack Loss Data'!$C$3:$V$3)+1)-INDEX('DOE Stack Loss Data'!$C$4:$V$43,MATCH('Combustion Reports'!AK$8,'DOE Stack Loss Data'!$B$4:$B$43),MATCH('Baseline Efficiency'!N15,'DOE Stack Loss Data'!$C$3:$V$3)+1))/10*('Combustion Reports'!AK$8-INDEX('DOE Stack Loss Data'!$B$4:$B$43,MATCH('Combustion Reports'!AK$8,'DOE Stack Loss Data'!$B$4:$B$43),1))+INDEX('DOE Stack Loss Data'!$C$4:$V$43,MATCH('Combustion Reports'!AK$8,'DOE Stack Loss Data'!$B$4:$B$43),MATCH('Baseline Efficiency'!N15,'DOE Stack Loss Data'!$C$3:$V$3)+1)-((INDEX('DOE Stack Loss Data'!$C$4:$V$43,MATCH('Combustion Reports'!AK$8,'DOE Stack Loss Data'!$B$4:$B$43)+1,MATCH('Baseline Efficiency'!N15,'DOE Stack Loss Data'!$C$3:$V$3))-INDEX('DOE Stack Loss Data'!$C$4:$V$43,MATCH('Combustion Reports'!AK$8,'DOE Stack Loss Data'!$B$4:$B$43),MATCH('Baseline Efficiency'!N15,'DOE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Efficiency'!N15,'DOE Stack Loss Data'!$C$3:$V$3))))/(INDEX('DOE Stack Loss Data'!$C$3:$V$3,1,MATCH('Baseline Efficiency'!N15,'DOE Stack Loss Data'!$C$3:$V$3)+1)-INDEX('DOE Stack Loss Data'!$C$3:$V$3,1,MATCH('Baseline Efficiency'!N15,'DOE Stack Loss Data'!$C$3:$V$3)))*('Baseline Efficiency'!N15-INDEX('DOE Stack Loss Data'!$C$3:$V$3,1,MATCH('Baseline Efficiency'!N15,'DOE Stack Loss Data'!$C$3:$V$3)))+(INDEX('DOE Stack Loss Data'!$C$4:$V$43,MATCH('Combustion Reports'!AK$8,'DOE Stack Loss Data'!$B$4:$B$43)+1,MATCH('Baseline Efficiency'!N15,'DOE Stack Loss Data'!$C$3:$V$3))-INDEX('DOE Stack Loss Data'!$C$4:$V$43,MATCH('Combustion Reports'!AK$8,'DOE Stack Loss Data'!$B$4:$B$43),MATCH('Baseline Efficiency'!N15,'DOE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Efficiency'!N15,'DOE Stack Loss Data'!$C$3:$V$3)))</f>
        <v>#N/A</v>
      </c>
      <c r="P39" s="236">
        <v>35</v>
      </c>
      <c r="Q39" s="545">
        <v>865</v>
      </c>
      <c r="R39" s="202">
        <f t="shared" si="9"/>
        <v>75</v>
      </c>
      <c r="S39" s="237" t="e">
        <f>1-(((INDEX('DOE Stack Loss Data'!$C$4:$V$43,MATCH('Combustion Reports'!$AB$14,'DOE Stack Loss Data'!$B$4:$B$43)+1,MATCH('Baseline Efficiency'!S15,'DOE Stack Loss Data'!$C$3:$V$3)+1)-INDEX('DOE Stack Loss Data'!$C$4:$V$43,MATCH('Combustion Reports'!$AB$14,'DOE Stack Loss Data'!$B$4:$B$43),MATCH('Baseline Efficiency'!S15,'DOE Stack Loss Data'!$C$3:$V$3)+1))/10*('Combustion Reports'!$AB$14-INDEX('DOE Stack Loss Data'!$B$4:$B$43,MATCH('Combustion Reports'!$AB$14,'DOE Stack Loss Data'!$B$4:$B$43),1))+INDEX('DOE Stack Loss Data'!$C$4:$V$43,MATCH('Combustion Reports'!$AB$14,'DOE Stack Loss Data'!$B$4:$B$43),MATCH('Baseline Efficiency'!S15,'DOE Stack Loss Data'!$C$3:$V$3)+1)-((INDEX('DOE Stack Loss Data'!$C$4:$V$43,MATCH('Combustion Reports'!$AB$14,'DOE Stack Loss Data'!$B$4:$B$43)+1,MATCH('Baseline Efficiency'!S15,'DOE Stack Loss Data'!$C$3:$V$3))-INDEX('DOE Stack Loss Data'!$C$4:$V$43,MATCH('Combustion Reports'!$AB$14,'DOE Stack Loss Data'!$B$4:$B$43),MATCH('Baseline Efficiency'!S15,'DOE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Efficiency'!S15,'DOE Stack Loss Data'!$C$3:$V$3))))/(INDEX('DOE Stack Loss Data'!$C$3:$V$3,1,MATCH('Baseline Efficiency'!S15,'DOE Stack Loss Data'!$C$3:$V$3)+1)-INDEX('DOE Stack Loss Data'!$C$3:$V$3,1,MATCH('Baseline Efficiency'!S15,'DOE Stack Loss Data'!$C$3:$V$3)))*('Baseline Efficiency'!S15-INDEX('DOE Stack Loss Data'!$C$3:$V$3,1,MATCH('Baseline Efficiency'!S15,'DOE Stack Loss Data'!$C$3:$V$3)))+(INDEX('DOE Stack Loss Data'!$C$4:$V$43,MATCH('Combustion Reports'!$AB$14,'DOE Stack Loss Data'!$B$4:$B$43)+1,MATCH('Baseline Efficiency'!S15,'DOE Stack Loss Data'!$C$3:$V$3))-INDEX('DOE Stack Loss Data'!$C$4:$V$43,MATCH('Combustion Reports'!$AB$14,'DOE Stack Loss Data'!$B$4:$B$43),MATCH('Baseline Efficiency'!S15,'DOE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Efficiency'!S15,'DOE Stack Loss Data'!$C$3:$V$3)))</f>
        <v>#N/A</v>
      </c>
      <c r="T39" s="237" t="e">
        <f>1-(((INDEX('DOE Stack Loss Data'!$C$4:$V$43,MATCH('Combustion Reports'!AC$14,'DOE Stack Loss Data'!$B$4:$B$43)+1,MATCH('Baseline Efficiency'!T15,'DOE Stack Loss Data'!$C$3:$V$3)+1)-INDEX('DOE Stack Loss Data'!$C$4:$V$43,MATCH('Combustion Reports'!AC$14,'DOE Stack Loss Data'!$B$4:$B$43),MATCH('Baseline Efficiency'!T15,'DOE Stack Loss Data'!$C$3:$V$3)+1))/10*('Combustion Reports'!AC$14-INDEX('DOE Stack Loss Data'!$B$4:$B$43,MATCH('Combustion Reports'!AC$14,'DOE Stack Loss Data'!$B$4:$B$43),1))+INDEX('DOE Stack Loss Data'!$C$4:$V$43,MATCH('Combustion Reports'!AC$14,'DOE Stack Loss Data'!$B$4:$B$43),MATCH('Baseline Efficiency'!T15,'DOE Stack Loss Data'!$C$3:$V$3)+1)-((INDEX('DOE Stack Loss Data'!$C$4:$V$43,MATCH('Combustion Reports'!AC$14,'DOE Stack Loss Data'!$B$4:$B$43)+1,MATCH('Baseline Efficiency'!T15,'DOE Stack Loss Data'!$C$3:$V$3))-INDEX('DOE Stack Loss Data'!$C$4:$V$43,MATCH('Combustion Reports'!AC$14,'DOE Stack Loss Data'!$B$4:$B$43),MATCH('Baseline Efficiency'!T15,'DOE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Efficiency'!T15,'DOE Stack Loss Data'!$C$3:$V$3))))/(INDEX('DOE Stack Loss Data'!$C$3:$V$3,1,MATCH('Baseline Efficiency'!T15,'DOE Stack Loss Data'!$C$3:$V$3)+1)-INDEX('DOE Stack Loss Data'!$C$3:$V$3,1,MATCH('Baseline Efficiency'!T15,'DOE Stack Loss Data'!$C$3:$V$3)))*('Baseline Efficiency'!T15-INDEX('DOE Stack Loss Data'!$C$3:$V$3,1,MATCH('Baseline Efficiency'!T15,'DOE Stack Loss Data'!$C$3:$V$3)))+(INDEX('DOE Stack Loss Data'!$C$4:$V$43,MATCH('Combustion Reports'!AC$14,'DOE Stack Loss Data'!$B$4:$B$43)+1,MATCH('Baseline Efficiency'!T15,'DOE Stack Loss Data'!$C$3:$V$3))-INDEX('DOE Stack Loss Data'!$C$4:$V$43,MATCH('Combustion Reports'!AC$14,'DOE Stack Loss Data'!$B$4:$B$43),MATCH('Baseline Efficiency'!T15,'DOE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Efficiency'!T15,'DOE Stack Loss Data'!$C$3:$V$3)))</f>
        <v>#N/A</v>
      </c>
      <c r="U39" s="207" t="e">
        <f>1-(((INDEX('DOE Stack Loss Data'!$C$4:$V$43,MATCH('Combustion Reports'!AD$14,'DOE Stack Loss Data'!$B$4:$B$43)+1,MATCH('Baseline Efficiency'!U15,'DOE Stack Loss Data'!$C$3:$V$3)+1)-INDEX('DOE Stack Loss Data'!$C$4:$V$43,MATCH('Combustion Reports'!AD$14,'DOE Stack Loss Data'!$B$4:$B$43),MATCH('Baseline Efficiency'!U15,'DOE Stack Loss Data'!$C$3:$V$3)+1))/10*('Combustion Reports'!AD$14-INDEX('DOE Stack Loss Data'!$B$4:$B$43,MATCH('Combustion Reports'!AD$14,'DOE Stack Loss Data'!$B$4:$B$43),1))+INDEX('DOE Stack Loss Data'!$C$4:$V$43,MATCH('Combustion Reports'!AD$14,'DOE Stack Loss Data'!$B$4:$B$43),MATCH('Baseline Efficiency'!U15,'DOE Stack Loss Data'!$C$3:$V$3)+1)-((INDEX('DOE Stack Loss Data'!$C$4:$V$43,MATCH('Combustion Reports'!AD$14,'DOE Stack Loss Data'!$B$4:$B$43)+1,MATCH('Baseline Efficiency'!U15,'DOE Stack Loss Data'!$C$3:$V$3))-INDEX('DOE Stack Loss Data'!$C$4:$V$43,MATCH('Combustion Reports'!AD$14,'DOE Stack Loss Data'!$B$4:$B$43),MATCH('Baseline Efficiency'!U15,'DOE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Efficiency'!U15,'DOE Stack Loss Data'!$C$3:$V$3))))/(INDEX('DOE Stack Loss Data'!$C$3:$V$3,1,MATCH('Baseline Efficiency'!U15,'DOE Stack Loss Data'!$C$3:$V$3)+1)-INDEX('DOE Stack Loss Data'!$C$3:$V$3,1,MATCH('Baseline Efficiency'!U15,'DOE Stack Loss Data'!$C$3:$V$3)))*('Baseline Efficiency'!U15-INDEX('DOE Stack Loss Data'!$C$3:$V$3,1,MATCH('Baseline Efficiency'!U15,'DOE Stack Loss Data'!$C$3:$V$3)))+(INDEX('DOE Stack Loss Data'!$C$4:$V$43,MATCH('Combustion Reports'!AD$14,'DOE Stack Loss Data'!$B$4:$B$43)+1,MATCH('Baseline Efficiency'!U15,'DOE Stack Loss Data'!$C$3:$V$3))-INDEX('DOE Stack Loss Data'!$C$4:$V$43,MATCH('Combustion Reports'!AD$14,'DOE Stack Loss Data'!$B$4:$B$43),MATCH('Baseline Efficiency'!U15,'DOE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Efficiency'!U15,'DOE Stack Loss Data'!$C$3:$V$3)))</f>
        <v>#N/A</v>
      </c>
      <c r="V39" s="237" t="e">
        <f>1-(((INDEX('DOE Stack Loss Data'!$C$4:$V$43,MATCH('Combustion Reports'!AE$14,'DOE Stack Loss Data'!$B$4:$B$43)+1,MATCH('Baseline Efficiency'!V15,'DOE Stack Loss Data'!$C$3:$V$3)+1)-INDEX('DOE Stack Loss Data'!$C$4:$V$43,MATCH('Combustion Reports'!AE$14,'DOE Stack Loss Data'!$B$4:$B$43),MATCH('Baseline Efficiency'!V15,'DOE Stack Loss Data'!$C$3:$V$3)+1))/10*('Combustion Reports'!AE$14-INDEX('DOE Stack Loss Data'!$B$4:$B$43,MATCH('Combustion Reports'!AE$14,'DOE Stack Loss Data'!$B$4:$B$43),1))+INDEX('DOE Stack Loss Data'!$C$4:$V$43,MATCH('Combustion Reports'!AE$14,'DOE Stack Loss Data'!$B$4:$B$43),MATCH('Baseline Efficiency'!V15,'DOE Stack Loss Data'!$C$3:$V$3)+1)-((INDEX('DOE Stack Loss Data'!$C$4:$V$43,MATCH('Combustion Reports'!AE$14,'DOE Stack Loss Data'!$B$4:$B$43)+1,MATCH('Baseline Efficiency'!V15,'DOE Stack Loss Data'!$C$3:$V$3))-INDEX('DOE Stack Loss Data'!$C$4:$V$43,MATCH('Combustion Reports'!AE$14,'DOE Stack Loss Data'!$B$4:$B$43),MATCH('Baseline Efficiency'!V15,'DOE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Efficiency'!V15,'DOE Stack Loss Data'!$C$3:$V$3))))/(INDEX('DOE Stack Loss Data'!$C$3:$V$3,1,MATCH('Baseline Efficiency'!V15,'DOE Stack Loss Data'!$C$3:$V$3)+1)-INDEX('DOE Stack Loss Data'!$C$3:$V$3,1,MATCH('Baseline Efficiency'!V15,'DOE Stack Loss Data'!$C$3:$V$3)))*('Baseline Efficiency'!V15-INDEX('DOE Stack Loss Data'!$C$3:$V$3,1,MATCH('Baseline Efficiency'!V15,'DOE Stack Loss Data'!$C$3:$V$3)))+(INDEX('DOE Stack Loss Data'!$C$4:$V$43,MATCH('Combustion Reports'!AE$14,'DOE Stack Loss Data'!$B$4:$B$43)+1,MATCH('Baseline Efficiency'!V15,'DOE Stack Loss Data'!$C$3:$V$3))-INDEX('DOE Stack Loss Data'!$C$4:$V$43,MATCH('Combustion Reports'!AE$14,'DOE Stack Loss Data'!$B$4:$B$43),MATCH('Baseline Efficiency'!V15,'DOE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Efficiency'!V15,'DOE Stack Loss Data'!$C$3:$V$3)))</f>
        <v>#N/A</v>
      </c>
      <c r="W39" s="201" t="e">
        <f>1-(((INDEX('DOE Stack Loss Data'!$C$4:$V$43,MATCH('Combustion Reports'!AF$14,'DOE Stack Loss Data'!$B$4:$B$43)+1,MATCH('Baseline Efficiency'!W15,'DOE Stack Loss Data'!$C$3:$V$3)+1)-INDEX('DOE Stack Loss Data'!$C$4:$V$43,MATCH('Combustion Reports'!AF$14,'DOE Stack Loss Data'!$B$4:$B$43),MATCH('Baseline Efficiency'!W15,'DOE Stack Loss Data'!$C$3:$V$3)+1))/10*('Combustion Reports'!AF$14-INDEX('DOE Stack Loss Data'!$B$4:$B$43,MATCH('Combustion Reports'!AF$14,'DOE Stack Loss Data'!$B$4:$B$43),1))+INDEX('DOE Stack Loss Data'!$C$4:$V$43,MATCH('Combustion Reports'!AF$14,'DOE Stack Loss Data'!$B$4:$B$43),MATCH('Baseline Efficiency'!W15,'DOE Stack Loss Data'!$C$3:$V$3)+1)-((INDEX('DOE Stack Loss Data'!$C$4:$V$43,MATCH('Combustion Reports'!AF$14,'DOE Stack Loss Data'!$B$4:$B$43)+1,MATCH('Baseline Efficiency'!W15,'DOE Stack Loss Data'!$C$3:$V$3))-INDEX('DOE Stack Loss Data'!$C$4:$V$43,MATCH('Combustion Reports'!AF$14,'DOE Stack Loss Data'!$B$4:$B$43),MATCH('Baseline Efficiency'!W15,'DOE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Efficiency'!W15,'DOE Stack Loss Data'!$C$3:$V$3))))/(INDEX('DOE Stack Loss Data'!$C$3:$V$3,1,MATCH('Baseline Efficiency'!W15,'DOE Stack Loss Data'!$C$3:$V$3)+1)-INDEX('DOE Stack Loss Data'!$C$3:$V$3,1,MATCH('Baseline Efficiency'!W15,'DOE Stack Loss Data'!$C$3:$V$3)))*('Baseline Efficiency'!W15-INDEX('DOE Stack Loss Data'!$C$3:$V$3,1,MATCH('Baseline Efficiency'!W15,'DOE Stack Loss Data'!$C$3:$V$3)))+(INDEX('DOE Stack Loss Data'!$C$4:$V$43,MATCH('Combustion Reports'!AF$14,'DOE Stack Loss Data'!$B$4:$B$43)+1,MATCH('Baseline Efficiency'!W15,'DOE Stack Loss Data'!$C$3:$V$3))-INDEX('DOE Stack Loss Data'!$C$4:$V$43,MATCH('Combustion Reports'!AF$14,'DOE Stack Loss Data'!$B$4:$B$43),MATCH('Baseline Efficiency'!W15,'DOE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Efficiency'!W15,'DOE Stack Loss Data'!$C$3:$V$3)))</f>
        <v>#N/A</v>
      </c>
      <c r="X39" s="237" t="e">
        <f>1-(((INDEX('DOE Stack Loss Data'!$C$4:$V$43,MATCH('Combustion Reports'!AG$14,'DOE Stack Loss Data'!$B$4:$B$43)+1,MATCH('Baseline Efficiency'!X15,'DOE Stack Loss Data'!$C$3:$V$3)+1)-INDEX('DOE Stack Loss Data'!$C$4:$V$43,MATCH('Combustion Reports'!AG$14,'DOE Stack Loss Data'!$B$4:$B$43),MATCH('Baseline Efficiency'!X15,'DOE Stack Loss Data'!$C$3:$V$3)+1))/10*('Combustion Reports'!AG$14-INDEX('DOE Stack Loss Data'!$B$4:$B$43,MATCH('Combustion Reports'!AG$14,'DOE Stack Loss Data'!$B$4:$B$43),1))+INDEX('DOE Stack Loss Data'!$C$4:$V$43,MATCH('Combustion Reports'!AG$14,'DOE Stack Loss Data'!$B$4:$B$43),MATCH('Baseline Efficiency'!X15,'DOE Stack Loss Data'!$C$3:$V$3)+1)-((INDEX('DOE Stack Loss Data'!$C$4:$V$43,MATCH('Combustion Reports'!AG$14,'DOE Stack Loss Data'!$B$4:$B$43)+1,MATCH('Baseline Efficiency'!X15,'DOE Stack Loss Data'!$C$3:$V$3))-INDEX('DOE Stack Loss Data'!$C$4:$V$43,MATCH('Combustion Reports'!AG$14,'DOE Stack Loss Data'!$B$4:$B$43),MATCH('Baseline Efficiency'!X15,'DOE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Efficiency'!X15,'DOE Stack Loss Data'!$C$3:$V$3))))/(INDEX('DOE Stack Loss Data'!$C$3:$V$3,1,MATCH('Baseline Efficiency'!X15,'DOE Stack Loss Data'!$C$3:$V$3)+1)-INDEX('DOE Stack Loss Data'!$C$3:$V$3,1,MATCH('Baseline Efficiency'!X15,'DOE Stack Loss Data'!$C$3:$V$3)))*('Baseline Efficiency'!X15-INDEX('DOE Stack Loss Data'!$C$3:$V$3,1,MATCH('Baseline Efficiency'!X15,'DOE Stack Loss Data'!$C$3:$V$3)))+(INDEX('DOE Stack Loss Data'!$C$4:$V$43,MATCH('Combustion Reports'!AG$14,'DOE Stack Loss Data'!$B$4:$B$43)+1,MATCH('Baseline Efficiency'!X15,'DOE Stack Loss Data'!$C$3:$V$3))-INDEX('DOE Stack Loss Data'!$C$4:$V$43,MATCH('Combustion Reports'!AG$14,'DOE Stack Loss Data'!$B$4:$B$43),MATCH('Baseline Efficiency'!X15,'DOE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Efficiency'!X15,'DOE Stack Loss Data'!$C$3:$V$3)))</f>
        <v>#N/A</v>
      </c>
      <c r="Y39" s="201" t="e">
        <f>1-(((INDEX('DOE Stack Loss Data'!$C$4:$V$43,MATCH('Combustion Reports'!AH$14,'DOE Stack Loss Data'!$B$4:$B$43)+1,MATCH('Baseline Efficiency'!Y15,'DOE Stack Loss Data'!$C$3:$V$3)+1)-INDEX('DOE Stack Loss Data'!$C$4:$V$43,MATCH('Combustion Reports'!AH$14,'DOE Stack Loss Data'!$B$4:$B$43),MATCH('Baseline Efficiency'!Y15,'DOE Stack Loss Data'!$C$3:$V$3)+1))/10*('Combustion Reports'!AH$14-INDEX('DOE Stack Loss Data'!$B$4:$B$43,MATCH('Combustion Reports'!AH$14,'DOE Stack Loss Data'!$B$4:$B$43),1))+INDEX('DOE Stack Loss Data'!$C$4:$V$43,MATCH('Combustion Reports'!AH$14,'DOE Stack Loss Data'!$B$4:$B$43),MATCH('Baseline Efficiency'!Y15,'DOE Stack Loss Data'!$C$3:$V$3)+1)-((INDEX('DOE Stack Loss Data'!$C$4:$V$43,MATCH('Combustion Reports'!AH$14,'DOE Stack Loss Data'!$B$4:$B$43)+1,MATCH('Baseline Efficiency'!Y15,'DOE Stack Loss Data'!$C$3:$V$3))-INDEX('DOE Stack Loss Data'!$C$4:$V$43,MATCH('Combustion Reports'!AH$14,'DOE Stack Loss Data'!$B$4:$B$43),MATCH('Baseline Efficiency'!Y15,'DOE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Efficiency'!Y15,'DOE Stack Loss Data'!$C$3:$V$3))))/(INDEX('DOE Stack Loss Data'!$C$3:$V$3,1,MATCH('Baseline Efficiency'!Y15,'DOE Stack Loss Data'!$C$3:$V$3)+1)-INDEX('DOE Stack Loss Data'!$C$3:$V$3,1,MATCH('Baseline Efficiency'!Y15,'DOE Stack Loss Data'!$C$3:$V$3)))*('Baseline Efficiency'!Y15-INDEX('DOE Stack Loss Data'!$C$3:$V$3,1,MATCH('Baseline Efficiency'!Y15,'DOE Stack Loss Data'!$C$3:$V$3)))+(INDEX('DOE Stack Loss Data'!$C$4:$V$43,MATCH('Combustion Reports'!AH$14,'DOE Stack Loss Data'!$B$4:$B$43)+1,MATCH('Baseline Efficiency'!Y15,'DOE Stack Loss Data'!$C$3:$V$3))-INDEX('DOE Stack Loss Data'!$C$4:$V$43,MATCH('Combustion Reports'!AH$14,'DOE Stack Loss Data'!$B$4:$B$43),MATCH('Baseline Efficiency'!Y15,'DOE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Efficiency'!Y15,'DOE Stack Loss Data'!$C$3:$V$3)))</f>
        <v>#N/A</v>
      </c>
      <c r="Z39" s="237" t="e">
        <f>1-(((INDEX('DOE Stack Loss Data'!$C$4:$V$43,MATCH('Combustion Reports'!AI$14,'DOE Stack Loss Data'!$B$4:$B$43)+1,MATCH('Baseline Efficiency'!Z15,'DOE Stack Loss Data'!$C$3:$V$3)+1)-INDEX('DOE Stack Loss Data'!$C$4:$V$43,MATCH('Combustion Reports'!AI$14,'DOE Stack Loss Data'!$B$4:$B$43),MATCH('Baseline Efficiency'!Z15,'DOE Stack Loss Data'!$C$3:$V$3)+1))/10*('Combustion Reports'!AI$14-INDEX('DOE Stack Loss Data'!$B$4:$B$43,MATCH('Combustion Reports'!AI$14,'DOE Stack Loss Data'!$B$4:$B$43),1))+INDEX('DOE Stack Loss Data'!$C$4:$V$43,MATCH('Combustion Reports'!AI$14,'DOE Stack Loss Data'!$B$4:$B$43),MATCH('Baseline Efficiency'!Z15,'DOE Stack Loss Data'!$C$3:$V$3)+1)-((INDEX('DOE Stack Loss Data'!$C$4:$V$43,MATCH('Combustion Reports'!AI$14,'DOE Stack Loss Data'!$B$4:$B$43)+1,MATCH('Baseline Efficiency'!Z15,'DOE Stack Loss Data'!$C$3:$V$3))-INDEX('DOE Stack Loss Data'!$C$4:$V$43,MATCH('Combustion Reports'!AI$14,'DOE Stack Loss Data'!$B$4:$B$43),MATCH('Baseline Efficiency'!Z15,'DOE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Efficiency'!Z15,'DOE Stack Loss Data'!$C$3:$V$3))))/(INDEX('DOE Stack Loss Data'!$C$3:$V$3,1,MATCH('Baseline Efficiency'!Z15,'DOE Stack Loss Data'!$C$3:$V$3)+1)-INDEX('DOE Stack Loss Data'!$C$3:$V$3,1,MATCH('Baseline Efficiency'!Z15,'DOE Stack Loss Data'!$C$3:$V$3)))*('Baseline Efficiency'!Z15-INDEX('DOE Stack Loss Data'!$C$3:$V$3,1,MATCH('Baseline Efficiency'!Z15,'DOE Stack Loss Data'!$C$3:$V$3)))+(INDEX('DOE Stack Loss Data'!$C$4:$V$43,MATCH('Combustion Reports'!AI$14,'DOE Stack Loss Data'!$B$4:$B$43)+1,MATCH('Baseline Efficiency'!Z15,'DOE Stack Loss Data'!$C$3:$V$3))-INDEX('DOE Stack Loss Data'!$C$4:$V$43,MATCH('Combustion Reports'!AI$14,'DOE Stack Loss Data'!$B$4:$B$43),MATCH('Baseline Efficiency'!Z15,'DOE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Efficiency'!Z15,'DOE Stack Loss Data'!$C$3:$V$3)))</f>
        <v>#N/A</v>
      </c>
      <c r="AA39" s="237" t="e">
        <f>1-(((INDEX('DOE Stack Loss Data'!$C$4:$V$43,MATCH('Combustion Reports'!AJ$14,'DOE Stack Loss Data'!$B$4:$B$43)+1,MATCH('Baseline Efficiency'!AA15,'DOE Stack Loss Data'!$C$3:$V$3)+1)-INDEX('DOE Stack Loss Data'!$C$4:$V$43,MATCH('Combustion Reports'!AJ$14,'DOE Stack Loss Data'!$B$4:$B$43),MATCH('Baseline Efficiency'!AA15,'DOE Stack Loss Data'!$C$3:$V$3)+1))/10*('Combustion Reports'!AJ$14-INDEX('DOE Stack Loss Data'!$B$4:$B$43,MATCH('Combustion Reports'!AJ$14,'DOE Stack Loss Data'!$B$4:$B$43),1))+INDEX('DOE Stack Loss Data'!$C$4:$V$43,MATCH('Combustion Reports'!AJ$14,'DOE Stack Loss Data'!$B$4:$B$43),MATCH('Baseline Efficiency'!AA15,'DOE Stack Loss Data'!$C$3:$V$3)+1)-((INDEX('DOE Stack Loss Data'!$C$4:$V$43,MATCH('Combustion Reports'!AJ$14,'DOE Stack Loss Data'!$B$4:$B$43)+1,MATCH('Baseline Efficiency'!AA15,'DOE Stack Loss Data'!$C$3:$V$3))-INDEX('DOE Stack Loss Data'!$C$4:$V$43,MATCH('Combustion Reports'!AJ$14,'DOE Stack Loss Data'!$B$4:$B$43),MATCH('Baseline Efficiency'!AA15,'DOE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Efficiency'!AA15,'DOE Stack Loss Data'!$C$3:$V$3))))/(INDEX('DOE Stack Loss Data'!$C$3:$V$3,1,MATCH('Baseline Efficiency'!AA15,'DOE Stack Loss Data'!$C$3:$V$3)+1)-INDEX('DOE Stack Loss Data'!$C$3:$V$3,1,MATCH('Baseline Efficiency'!AA15,'DOE Stack Loss Data'!$C$3:$V$3)))*('Baseline Efficiency'!AA15-INDEX('DOE Stack Loss Data'!$C$3:$V$3,1,MATCH('Baseline Efficiency'!AA15,'DOE Stack Loss Data'!$C$3:$V$3)))+(INDEX('DOE Stack Loss Data'!$C$4:$V$43,MATCH('Combustion Reports'!AJ$14,'DOE Stack Loss Data'!$B$4:$B$43)+1,MATCH('Baseline Efficiency'!AA15,'DOE Stack Loss Data'!$C$3:$V$3))-INDEX('DOE Stack Loss Data'!$C$4:$V$43,MATCH('Combustion Reports'!AJ$14,'DOE Stack Loss Data'!$B$4:$B$43),MATCH('Baseline Efficiency'!AA15,'DOE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Efficiency'!AA15,'DOE Stack Loss Data'!$C$3:$V$3)))</f>
        <v>#N/A</v>
      </c>
      <c r="AB39" s="209" t="e">
        <f>1-(((INDEX('DOE Stack Loss Data'!$C$4:$V$43,MATCH('Combustion Reports'!AK$14,'DOE Stack Loss Data'!$B$4:$B$43)+1,MATCH('Baseline Efficiency'!AB15,'DOE Stack Loss Data'!$C$3:$V$3)+1)-INDEX('DOE Stack Loss Data'!$C$4:$V$43,MATCH('Combustion Reports'!AK$14,'DOE Stack Loss Data'!$B$4:$B$43),MATCH('Baseline Efficiency'!AB15,'DOE Stack Loss Data'!$C$3:$V$3)+1))/10*('Combustion Reports'!AK$14-INDEX('DOE Stack Loss Data'!$B$4:$B$43,MATCH('Combustion Reports'!AK$14,'DOE Stack Loss Data'!$B$4:$B$43),1))+INDEX('DOE Stack Loss Data'!$C$4:$V$43,MATCH('Combustion Reports'!AK$14,'DOE Stack Loss Data'!$B$4:$B$43),MATCH('Baseline Efficiency'!AB15,'DOE Stack Loss Data'!$C$3:$V$3)+1)-((INDEX('DOE Stack Loss Data'!$C$4:$V$43,MATCH('Combustion Reports'!AK$14,'DOE Stack Loss Data'!$B$4:$B$43)+1,MATCH('Baseline Efficiency'!AB15,'DOE Stack Loss Data'!$C$3:$V$3))-INDEX('DOE Stack Loss Data'!$C$4:$V$43,MATCH('Combustion Reports'!AK$14,'DOE Stack Loss Data'!$B$4:$B$43),MATCH('Baseline Efficiency'!AB15,'DOE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Efficiency'!AB15,'DOE Stack Loss Data'!$C$3:$V$3))))/(INDEX('DOE Stack Loss Data'!$C$3:$V$3,1,MATCH('Baseline Efficiency'!AB15,'DOE Stack Loss Data'!$C$3:$V$3)+1)-INDEX('DOE Stack Loss Data'!$C$3:$V$3,1,MATCH('Baseline Efficiency'!AB15,'DOE Stack Loss Data'!$C$3:$V$3)))*('Baseline Efficiency'!AB15-INDEX('DOE Stack Loss Data'!$C$3:$V$3,1,MATCH('Baseline Efficiency'!AB15,'DOE Stack Loss Data'!$C$3:$V$3)))+(INDEX('DOE Stack Loss Data'!$C$4:$V$43,MATCH('Combustion Reports'!AK$14,'DOE Stack Loss Data'!$B$4:$B$43)+1,MATCH('Baseline Efficiency'!AB15,'DOE Stack Loss Data'!$C$3:$V$3))-INDEX('DOE Stack Loss Data'!$C$4:$V$43,MATCH('Combustion Reports'!AK$14,'DOE Stack Loss Data'!$B$4:$B$43),MATCH('Baseline Efficiency'!AB15,'DOE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Efficiency'!AB15,'DOE Stack Loss Data'!$C$3:$V$3)))</f>
        <v>#N/A</v>
      </c>
      <c r="AD39" s="236">
        <v>35</v>
      </c>
      <c r="AE39" s="545">
        <v>865</v>
      </c>
      <c r="AF39" s="202">
        <f t="shared" si="10"/>
        <v>75</v>
      </c>
      <c r="AG39" s="237" t="e">
        <f>1-(((INDEX('DOE Stack Loss Data'!$C$4:$V$43,MATCH('Combustion Reports'!AB$20,'DOE Stack Loss Data'!$B$4:$B$43)+1,MATCH('Baseline Efficiency'!AG15,'DOE Stack Loss Data'!$C$3:$V$3)+1)-INDEX('DOE Stack Loss Data'!$C$4:$V$43,MATCH('Combustion Reports'!AB$20,'DOE Stack Loss Data'!$B$4:$B$43),MATCH('Baseline Efficiency'!AG15,'DOE Stack Loss Data'!$C$3:$V$3)+1))/10*('Combustion Reports'!AB$20-INDEX('DOE Stack Loss Data'!$B$4:$B$43,MATCH('Combustion Reports'!AB$20,'DOE Stack Loss Data'!$B$4:$B$43),1))+INDEX('DOE Stack Loss Data'!$C$4:$V$43,MATCH('Combustion Reports'!AB$20,'DOE Stack Loss Data'!$B$4:$B$43),MATCH('Baseline Efficiency'!AG15,'DOE Stack Loss Data'!$C$3:$V$3)+1)-((INDEX('DOE Stack Loss Data'!$C$4:$V$43,MATCH('Combustion Reports'!AB$20,'DOE Stack Loss Data'!$B$4:$B$43)+1,MATCH('Baseline Efficiency'!AG15,'DOE Stack Loss Data'!$C$3:$V$3))-INDEX('DOE Stack Loss Data'!$C$4:$V$43,MATCH('Combustion Reports'!AB$20,'DOE Stack Loss Data'!$B$4:$B$43),MATCH('Baseline Efficiency'!AG15,'DOE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Efficiency'!AG15,'DOE Stack Loss Data'!$C$3:$V$3))))/(INDEX('DOE Stack Loss Data'!$C$3:$V$3,1,MATCH('Baseline Efficiency'!AG15,'DOE Stack Loss Data'!$C$3:$V$3)+1)-INDEX('DOE Stack Loss Data'!$C$3:$V$3,1,MATCH('Baseline Efficiency'!AG15,'DOE Stack Loss Data'!$C$3:$V$3)))*('Baseline Efficiency'!AG15-INDEX('DOE Stack Loss Data'!$C$3:$V$3,1,MATCH('Baseline Efficiency'!AG15,'DOE Stack Loss Data'!$C$3:$V$3)))+(INDEX('DOE Stack Loss Data'!$C$4:$V$43,MATCH('Combustion Reports'!AB$20,'DOE Stack Loss Data'!$B$4:$B$43)+1,MATCH('Baseline Efficiency'!AG15,'DOE Stack Loss Data'!$C$3:$V$3))-INDEX('DOE Stack Loss Data'!$C$4:$V$43,MATCH('Combustion Reports'!AB$20,'DOE Stack Loss Data'!$B$4:$B$43),MATCH('Baseline Efficiency'!AG15,'DOE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Efficiency'!AG15,'DOE Stack Loss Data'!$C$3:$V$3)))</f>
        <v>#N/A</v>
      </c>
      <c r="AH39" s="237" t="e">
        <f>1-(((INDEX('DOE Stack Loss Data'!$C$4:$V$43,MATCH('Combustion Reports'!AC$20,'DOE Stack Loss Data'!$B$4:$B$43)+1,MATCH('Baseline Efficiency'!AH15,'DOE Stack Loss Data'!$C$3:$V$3)+1)-INDEX('DOE Stack Loss Data'!$C$4:$V$43,MATCH('Combustion Reports'!AC$20,'DOE Stack Loss Data'!$B$4:$B$43),MATCH('Baseline Efficiency'!AH15,'DOE Stack Loss Data'!$C$3:$V$3)+1))/10*('Combustion Reports'!AC$20-INDEX('DOE Stack Loss Data'!$B$4:$B$43,MATCH('Combustion Reports'!AC$20,'DOE Stack Loss Data'!$B$4:$B$43),1))+INDEX('DOE Stack Loss Data'!$C$4:$V$43,MATCH('Combustion Reports'!AC$20,'DOE Stack Loss Data'!$B$4:$B$43),MATCH('Baseline Efficiency'!AH15,'DOE Stack Loss Data'!$C$3:$V$3)+1)-((INDEX('DOE Stack Loss Data'!$C$4:$V$43,MATCH('Combustion Reports'!AC$20,'DOE Stack Loss Data'!$B$4:$B$43)+1,MATCH('Baseline Efficiency'!AH15,'DOE Stack Loss Data'!$C$3:$V$3))-INDEX('DOE Stack Loss Data'!$C$4:$V$43,MATCH('Combustion Reports'!AC$20,'DOE Stack Loss Data'!$B$4:$B$43),MATCH('Baseline Efficiency'!AH15,'DOE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Efficiency'!AH15,'DOE Stack Loss Data'!$C$3:$V$3))))/(INDEX('DOE Stack Loss Data'!$C$3:$V$3,1,MATCH('Baseline Efficiency'!AH15,'DOE Stack Loss Data'!$C$3:$V$3)+1)-INDEX('DOE Stack Loss Data'!$C$3:$V$3,1,MATCH('Baseline Efficiency'!AH15,'DOE Stack Loss Data'!$C$3:$V$3)))*('Baseline Efficiency'!AH15-INDEX('DOE Stack Loss Data'!$C$3:$V$3,1,MATCH('Baseline Efficiency'!AH15,'DOE Stack Loss Data'!$C$3:$V$3)))+(INDEX('DOE Stack Loss Data'!$C$4:$V$43,MATCH('Combustion Reports'!AC$20,'DOE Stack Loss Data'!$B$4:$B$43)+1,MATCH('Baseline Efficiency'!AH15,'DOE Stack Loss Data'!$C$3:$V$3))-INDEX('DOE Stack Loss Data'!$C$4:$V$43,MATCH('Combustion Reports'!AC$20,'DOE Stack Loss Data'!$B$4:$B$43),MATCH('Baseline Efficiency'!AH15,'DOE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Efficiency'!AH15,'DOE Stack Loss Data'!$C$3:$V$3)))</f>
        <v>#N/A</v>
      </c>
      <c r="AI39" s="207" t="e">
        <f>1-(((INDEX('DOE Stack Loss Data'!$C$4:$V$43,MATCH('Combustion Reports'!AD$20,'DOE Stack Loss Data'!$B$4:$B$43)+1,MATCH('Baseline Efficiency'!AI15,'DOE Stack Loss Data'!$C$3:$V$3)+1)-INDEX('DOE Stack Loss Data'!$C$4:$V$43,MATCH('Combustion Reports'!AD$20,'DOE Stack Loss Data'!$B$4:$B$43),MATCH('Baseline Efficiency'!AI15,'DOE Stack Loss Data'!$C$3:$V$3)+1))/10*('Combustion Reports'!AD$20-INDEX('DOE Stack Loss Data'!$B$4:$B$43,MATCH('Combustion Reports'!AD$20,'DOE Stack Loss Data'!$B$4:$B$43),1))+INDEX('DOE Stack Loss Data'!$C$4:$V$43,MATCH('Combustion Reports'!AD$20,'DOE Stack Loss Data'!$B$4:$B$43),MATCH('Baseline Efficiency'!AI15,'DOE Stack Loss Data'!$C$3:$V$3)+1)-((INDEX('DOE Stack Loss Data'!$C$4:$V$43,MATCH('Combustion Reports'!AD$20,'DOE Stack Loss Data'!$B$4:$B$43)+1,MATCH('Baseline Efficiency'!AI15,'DOE Stack Loss Data'!$C$3:$V$3))-INDEX('DOE Stack Loss Data'!$C$4:$V$43,MATCH('Combustion Reports'!AD$20,'DOE Stack Loss Data'!$B$4:$B$43),MATCH('Baseline Efficiency'!AI15,'DOE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Efficiency'!AI15,'DOE Stack Loss Data'!$C$3:$V$3))))/(INDEX('DOE Stack Loss Data'!$C$3:$V$3,1,MATCH('Baseline Efficiency'!AI15,'DOE Stack Loss Data'!$C$3:$V$3)+1)-INDEX('DOE Stack Loss Data'!$C$3:$V$3,1,MATCH('Baseline Efficiency'!AI15,'DOE Stack Loss Data'!$C$3:$V$3)))*('Baseline Efficiency'!AI15-INDEX('DOE Stack Loss Data'!$C$3:$V$3,1,MATCH('Baseline Efficiency'!AI15,'DOE Stack Loss Data'!$C$3:$V$3)))+(INDEX('DOE Stack Loss Data'!$C$4:$V$43,MATCH('Combustion Reports'!AD$20,'DOE Stack Loss Data'!$B$4:$B$43)+1,MATCH('Baseline Efficiency'!AI15,'DOE Stack Loss Data'!$C$3:$V$3))-INDEX('DOE Stack Loss Data'!$C$4:$V$43,MATCH('Combustion Reports'!AD$20,'DOE Stack Loss Data'!$B$4:$B$43),MATCH('Baseline Efficiency'!AI15,'DOE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Efficiency'!AI15,'DOE Stack Loss Data'!$C$3:$V$3)))</f>
        <v>#N/A</v>
      </c>
      <c r="AJ39" s="237" t="e">
        <f>1-(((INDEX('DOE Stack Loss Data'!$C$4:$V$43,MATCH('Combustion Reports'!AE$20,'DOE Stack Loss Data'!$B$4:$B$43)+1,MATCH('Baseline Efficiency'!AJ15,'DOE Stack Loss Data'!$C$3:$V$3)+1)-INDEX('DOE Stack Loss Data'!$C$4:$V$43,MATCH('Combustion Reports'!AE$20,'DOE Stack Loss Data'!$B$4:$B$43),MATCH('Baseline Efficiency'!AJ15,'DOE Stack Loss Data'!$C$3:$V$3)+1))/10*('Combustion Reports'!AE$20-INDEX('DOE Stack Loss Data'!$B$4:$B$43,MATCH('Combustion Reports'!AE$20,'DOE Stack Loss Data'!$B$4:$B$43),1))+INDEX('DOE Stack Loss Data'!$C$4:$V$43,MATCH('Combustion Reports'!AE$20,'DOE Stack Loss Data'!$B$4:$B$43),MATCH('Baseline Efficiency'!AJ15,'DOE Stack Loss Data'!$C$3:$V$3)+1)-((INDEX('DOE Stack Loss Data'!$C$4:$V$43,MATCH('Combustion Reports'!AE$20,'DOE Stack Loss Data'!$B$4:$B$43)+1,MATCH('Baseline Efficiency'!AJ15,'DOE Stack Loss Data'!$C$3:$V$3))-INDEX('DOE Stack Loss Data'!$C$4:$V$43,MATCH('Combustion Reports'!AE$20,'DOE Stack Loss Data'!$B$4:$B$43),MATCH('Baseline Efficiency'!AJ15,'DOE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Efficiency'!AJ15,'DOE Stack Loss Data'!$C$3:$V$3))))/(INDEX('DOE Stack Loss Data'!$C$3:$V$3,1,MATCH('Baseline Efficiency'!AJ15,'DOE Stack Loss Data'!$C$3:$V$3)+1)-INDEX('DOE Stack Loss Data'!$C$3:$V$3,1,MATCH('Baseline Efficiency'!AJ15,'DOE Stack Loss Data'!$C$3:$V$3)))*('Baseline Efficiency'!AJ15-INDEX('DOE Stack Loss Data'!$C$3:$V$3,1,MATCH('Baseline Efficiency'!AJ15,'DOE Stack Loss Data'!$C$3:$V$3)))+(INDEX('DOE Stack Loss Data'!$C$4:$V$43,MATCH('Combustion Reports'!AE$20,'DOE Stack Loss Data'!$B$4:$B$43)+1,MATCH('Baseline Efficiency'!AJ15,'DOE Stack Loss Data'!$C$3:$V$3))-INDEX('DOE Stack Loss Data'!$C$4:$V$43,MATCH('Combustion Reports'!AE$20,'DOE Stack Loss Data'!$B$4:$B$43),MATCH('Baseline Efficiency'!AJ15,'DOE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Efficiency'!AJ15,'DOE Stack Loss Data'!$C$3:$V$3)))</f>
        <v>#N/A</v>
      </c>
      <c r="AK39" s="201" t="e">
        <f>1-(((INDEX('DOE Stack Loss Data'!$C$4:$V$43,MATCH('Combustion Reports'!AF$20,'DOE Stack Loss Data'!$B$4:$B$43)+1,MATCH('Baseline Efficiency'!AK15,'DOE Stack Loss Data'!$C$3:$V$3)+1)-INDEX('DOE Stack Loss Data'!$C$4:$V$43,MATCH('Combustion Reports'!AF$20,'DOE Stack Loss Data'!$B$4:$B$43),MATCH('Baseline Efficiency'!AK15,'DOE Stack Loss Data'!$C$3:$V$3)+1))/10*('Combustion Reports'!AF$20-INDEX('DOE Stack Loss Data'!$B$4:$B$43,MATCH('Combustion Reports'!AF$20,'DOE Stack Loss Data'!$B$4:$B$43),1))+INDEX('DOE Stack Loss Data'!$C$4:$V$43,MATCH('Combustion Reports'!AF$20,'DOE Stack Loss Data'!$B$4:$B$43),MATCH('Baseline Efficiency'!AK15,'DOE Stack Loss Data'!$C$3:$V$3)+1)-((INDEX('DOE Stack Loss Data'!$C$4:$V$43,MATCH('Combustion Reports'!AF$20,'DOE Stack Loss Data'!$B$4:$B$43)+1,MATCH('Baseline Efficiency'!AK15,'DOE Stack Loss Data'!$C$3:$V$3))-INDEX('DOE Stack Loss Data'!$C$4:$V$43,MATCH('Combustion Reports'!AF$20,'DOE Stack Loss Data'!$B$4:$B$43),MATCH('Baseline Efficiency'!AK15,'DOE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Efficiency'!AK15,'DOE Stack Loss Data'!$C$3:$V$3))))/(INDEX('DOE Stack Loss Data'!$C$3:$V$3,1,MATCH('Baseline Efficiency'!AK15,'DOE Stack Loss Data'!$C$3:$V$3)+1)-INDEX('DOE Stack Loss Data'!$C$3:$V$3,1,MATCH('Baseline Efficiency'!AK15,'DOE Stack Loss Data'!$C$3:$V$3)))*('Baseline Efficiency'!AK15-INDEX('DOE Stack Loss Data'!$C$3:$V$3,1,MATCH('Baseline Efficiency'!AK15,'DOE Stack Loss Data'!$C$3:$V$3)))+(INDEX('DOE Stack Loss Data'!$C$4:$V$43,MATCH('Combustion Reports'!AF$20,'DOE Stack Loss Data'!$B$4:$B$43)+1,MATCH('Baseline Efficiency'!AK15,'DOE Stack Loss Data'!$C$3:$V$3))-INDEX('DOE Stack Loss Data'!$C$4:$V$43,MATCH('Combustion Reports'!AF$20,'DOE Stack Loss Data'!$B$4:$B$43),MATCH('Baseline Efficiency'!AK15,'DOE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Efficiency'!AK15,'DOE Stack Loss Data'!$C$3:$V$3)))</f>
        <v>#N/A</v>
      </c>
      <c r="AL39" s="237" t="e">
        <f>1-(((INDEX('DOE Stack Loss Data'!$C$4:$V$43,MATCH('Combustion Reports'!AG$20,'DOE Stack Loss Data'!$B$4:$B$43)+1,MATCH('Baseline Efficiency'!AL15,'DOE Stack Loss Data'!$C$3:$V$3)+1)-INDEX('DOE Stack Loss Data'!$C$4:$V$43,MATCH('Combustion Reports'!AG$20,'DOE Stack Loss Data'!$B$4:$B$43),MATCH('Baseline Efficiency'!AL15,'DOE Stack Loss Data'!$C$3:$V$3)+1))/10*('Combustion Reports'!AG$20-INDEX('DOE Stack Loss Data'!$B$4:$B$43,MATCH('Combustion Reports'!AG$20,'DOE Stack Loss Data'!$B$4:$B$43),1))+INDEX('DOE Stack Loss Data'!$C$4:$V$43,MATCH('Combustion Reports'!AG$20,'DOE Stack Loss Data'!$B$4:$B$43),MATCH('Baseline Efficiency'!AL15,'DOE Stack Loss Data'!$C$3:$V$3)+1)-((INDEX('DOE Stack Loss Data'!$C$4:$V$43,MATCH('Combustion Reports'!AG$20,'DOE Stack Loss Data'!$B$4:$B$43)+1,MATCH('Baseline Efficiency'!AL15,'DOE Stack Loss Data'!$C$3:$V$3))-INDEX('DOE Stack Loss Data'!$C$4:$V$43,MATCH('Combustion Reports'!AG$20,'DOE Stack Loss Data'!$B$4:$B$43),MATCH('Baseline Efficiency'!AL15,'DOE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Efficiency'!AL15,'DOE Stack Loss Data'!$C$3:$V$3))))/(INDEX('DOE Stack Loss Data'!$C$3:$V$3,1,MATCH('Baseline Efficiency'!AL15,'DOE Stack Loss Data'!$C$3:$V$3)+1)-INDEX('DOE Stack Loss Data'!$C$3:$V$3,1,MATCH('Baseline Efficiency'!AL15,'DOE Stack Loss Data'!$C$3:$V$3)))*('Baseline Efficiency'!AL15-INDEX('DOE Stack Loss Data'!$C$3:$V$3,1,MATCH('Baseline Efficiency'!AL15,'DOE Stack Loss Data'!$C$3:$V$3)))+(INDEX('DOE Stack Loss Data'!$C$4:$V$43,MATCH('Combustion Reports'!AG$20,'DOE Stack Loss Data'!$B$4:$B$43)+1,MATCH('Baseline Efficiency'!AL15,'DOE Stack Loss Data'!$C$3:$V$3))-INDEX('DOE Stack Loss Data'!$C$4:$V$43,MATCH('Combustion Reports'!AG$20,'DOE Stack Loss Data'!$B$4:$B$43),MATCH('Baseline Efficiency'!AL15,'DOE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Efficiency'!AL15,'DOE Stack Loss Data'!$C$3:$V$3)))</f>
        <v>#N/A</v>
      </c>
      <c r="AM39" s="201" t="e">
        <f>1-(((INDEX('DOE Stack Loss Data'!$C$4:$V$43,MATCH('Combustion Reports'!AH$20,'DOE Stack Loss Data'!$B$4:$B$43)+1,MATCH('Baseline Efficiency'!AM15,'DOE Stack Loss Data'!$C$3:$V$3)+1)-INDEX('DOE Stack Loss Data'!$C$4:$V$43,MATCH('Combustion Reports'!AH$20,'DOE Stack Loss Data'!$B$4:$B$43),MATCH('Baseline Efficiency'!AM15,'DOE Stack Loss Data'!$C$3:$V$3)+1))/10*('Combustion Reports'!AH$20-INDEX('DOE Stack Loss Data'!$B$4:$B$43,MATCH('Combustion Reports'!AH$20,'DOE Stack Loss Data'!$B$4:$B$43),1))+INDEX('DOE Stack Loss Data'!$C$4:$V$43,MATCH('Combustion Reports'!AH$20,'DOE Stack Loss Data'!$B$4:$B$43),MATCH('Baseline Efficiency'!AM15,'DOE Stack Loss Data'!$C$3:$V$3)+1)-((INDEX('DOE Stack Loss Data'!$C$4:$V$43,MATCH('Combustion Reports'!AH$20,'DOE Stack Loss Data'!$B$4:$B$43)+1,MATCH('Baseline Efficiency'!AM15,'DOE Stack Loss Data'!$C$3:$V$3))-INDEX('DOE Stack Loss Data'!$C$4:$V$43,MATCH('Combustion Reports'!AH$20,'DOE Stack Loss Data'!$B$4:$B$43),MATCH('Baseline Efficiency'!AM15,'DOE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Efficiency'!AM15,'DOE Stack Loss Data'!$C$3:$V$3))))/(INDEX('DOE Stack Loss Data'!$C$3:$V$3,1,MATCH('Baseline Efficiency'!AM15,'DOE Stack Loss Data'!$C$3:$V$3)+1)-INDEX('DOE Stack Loss Data'!$C$3:$V$3,1,MATCH('Baseline Efficiency'!AM15,'DOE Stack Loss Data'!$C$3:$V$3)))*('Baseline Efficiency'!AM15-INDEX('DOE Stack Loss Data'!$C$3:$V$3,1,MATCH('Baseline Efficiency'!AM15,'DOE Stack Loss Data'!$C$3:$V$3)))+(INDEX('DOE Stack Loss Data'!$C$4:$V$43,MATCH('Combustion Reports'!AH$20,'DOE Stack Loss Data'!$B$4:$B$43)+1,MATCH('Baseline Efficiency'!AM15,'DOE Stack Loss Data'!$C$3:$V$3))-INDEX('DOE Stack Loss Data'!$C$4:$V$43,MATCH('Combustion Reports'!AH$20,'DOE Stack Loss Data'!$B$4:$B$43),MATCH('Baseline Efficiency'!AM15,'DOE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Efficiency'!AM15,'DOE Stack Loss Data'!$C$3:$V$3)))</f>
        <v>#N/A</v>
      </c>
      <c r="AN39" s="237" t="e">
        <f>1-(((INDEX('DOE Stack Loss Data'!$C$4:$V$43,MATCH('Combustion Reports'!AI$20,'DOE Stack Loss Data'!$B$4:$B$43)+1,MATCH('Baseline Efficiency'!AN15,'DOE Stack Loss Data'!$C$3:$V$3)+1)-INDEX('DOE Stack Loss Data'!$C$4:$V$43,MATCH('Combustion Reports'!AI$20,'DOE Stack Loss Data'!$B$4:$B$43),MATCH('Baseline Efficiency'!AN15,'DOE Stack Loss Data'!$C$3:$V$3)+1))/10*('Combustion Reports'!AI$20-INDEX('DOE Stack Loss Data'!$B$4:$B$43,MATCH('Combustion Reports'!AI$20,'DOE Stack Loss Data'!$B$4:$B$43),1))+INDEX('DOE Stack Loss Data'!$C$4:$V$43,MATCH('Combustion Reports'!AI$20,'DOE Stack Loss Data'!$B$4:$B$43),MATCH('Baseline Efficiency'!AN15,'DOE Stack Loss Data'!$C$3:$V$3)+1)-((INDEX('DOE Stack Loss Data'!$C$4:$V$43,MATCH('Combustion Reports'!AI$20,'DOE Stack Loss Data'!$B$4:$B$43)+1,MATCH('Baseline Efficiency'!AN15,'DOE Stack Loss Data'!$C$3:$V$3))-INDEX('DOE Stack Loss Data'!$C$4:$V$43,MATCH('Combustion Reports'!AI$20,'DOE Stack Loss Data'!$B$4:$B$43),MATCH('Baseline Efficiency'!AN15,'DOE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Efficiency'!AN15,'DOE Stack Loss Data'!$C$3:$V$3))))/(INDEX('DOE Stack Loss Data'!$C$3:$V$3,1,MATCH('Baseline Efficiency'!AN15,'DOE Stack Loss Data'!$C$3:$V$3)+1)-INDEX('DOE Stack Loss Data'!$C$3:$V$3,1,MATCH('Baseline Efficiency'!AN15,'DOE Stack Loss Data'!$C$3:$V$3)))*('Baseline Efficiency'!AN15-INDEX('DOE Stack Loss Data'!$C$3:$V$3,1,MATCH('Baseline Efficiency'!AN15,'DOE Stack Loss Data'!$C$3:$V$3)))+(INDEX('DOE Stack Loss Data'!$C$4:$V$43,MATCH('Combustion Reports'!AI$20,'DOE Stack Loss Data'!$B$4:$B$43)+1,MATCH('Baseline Efficiency'!AN15,'DOE Stack Loss Data'!$C$3:$V$3))-INDEX('DOE Stack Loss Data'!$C$4:$V$43,MATCH('Combustion Reports'!AI$20,'DOE Stack Loss Data'!$B$4:$B$43),MATCH('Baseline Efficiency'!AN15,'DOE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Efficiency'!AN15,'DOE Stack Loss Data'!$C$3:$V$3)))</f>
        <v>#N/A</v>
      </c>
      <c r="AO39" s="237" t="e">
        <f>1-(((INDEX('DOE Stack Loss Data'!$C$4:$V$43,MATCH('Combustion Reports'!AJ$20,'DOE Stack Loss Data'!$B$4:$B$43)+1,MATCH('Baseline Efficiency'!AO15,'DOE Stack Loss Data'!$C$3:$V$3)+1)-INDEX('DOE Stack Loss Data'!$C$4:$V$43,MATCH('Combustion Reports'!AJ$20,'DOE Stack Loss Data'!$B$4:$B$43),MATCH('Baseline Efficiency'!AO15,'DOE Stack Loss Data'!$C$3:$V$3)+1))/10*('Combustion Reports'!AJ$20-INDEX('DOE Stack Loss Data'!$B$4:$B$43,MATCH('Combustion Reports'!AJ$20,'DOE Stack Loss Data'!$B$4:$B$43),1))+INDEX('DOE Stack Loss Data'!$C$4:$V$43,MATCH('Combustion Reports'!AJ$20,'DOE Stack Loss Data'!$B$4:$B$43),MATCH('Baseline Efficiency'!AO15,'DOE Stack Loss Data'!$C$3:$V$3)+1)-((INDEX('DOE Stack Loss Data'!$C$4:$V$43,MATCH('Combustion Reports'!AJ$20,'DOE Stack Loss Data'!$B$4:$B$43)+1,MATCH('Baseline Efficiency'!AO15,'DOE Stack Loss Data'!$C$3:$V$3))-INDEX('DOE Stack Loss Data'!$C$4:$V$43,MATCH('Combustion Reports'!AJ$20,'DOE Stack Loss Data'!$B$4:$B$43),MATCH('Baseline Efficiency'!AO15,'DOE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Efficiency'!AO15,'DOE Stack Loss Data'!$C$3:$V$3))))/(INDEX('DOE Stack Loss Data'!$C$3:$V$3,1,MATCH('Baseline Efficiency'!AO15,'DOE Stack Loss Data'!$C$3:$V$3)+1)-INDEX('DOE Stack Loss Data'!$C$3:$V$3,1,MATCH('Baseline Efficiency'!AO15,'DOE Stack Loss Data'!$C$3:$V$3)))*('Baseline Efficiency'!AO15-INDEX('DOE Stack Loss Data'!$C$3:$V$3,1,MATCH('Baseline Efficiency'!AO15,'DOE Stack Loss Data'!$C$3:$V$3)))+(INDEX('DOE Stack Loss Data'!$C$4:$V$43,MATCH('Combustion Reports'!AJ$20,'DOE Stack Loss Data'!$B$4:$B$43)+1,MATCH('Baseline Efficiency'!AO15,'DOE Stack Loss Data'!$C$3:$V$3))-INDEX('DOE Stack Loss Data'!$C$4:$V$43,MATCH('Combustion Reports'!AJ$20,'DOE Stack Loss Data'!$B$4:$B$43),MATCH('Baseline Efficiency'!AO15,'DOE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Efficiency'!AO15,'DOE Stack Loss Data'!$C$3:$V$3)))</f>
        <v>#N/A</v>
      </c>
      <c r="AP39" s="209" t="e">
        <f>1-(((INDEX('DOE Stack Loss Data'!$C$4:$V$43,MATCH('Combustion Reports'!AK$20,'DOE Stack Loss Data'!$B$4:$B$43)+1,MATCH('Baseline Efficiency'!AP15,'DOE Stack Loss Data'!$C$3:$V$3)+1)-INDEX('DOE Stack Loss Data'!$C$4:$V$43,MATCH('Combustion Reports'!AK$20,'DOE Stack Loss Data'!$B$4:$B$43),MATCH('Baseline Efficiency'!AP15,'DOE Stack Loss Data'!$C$3:$V$3)+1))/10*('Combustion Reports'!AK$20-INDEX('DOE Stack Loss Data'!$B$4:$B$43,MATCH('Combustion Reports'!AK$20,'DOE Stack Loss Data'!$B$4:$B$43),1))+INDEX('DOE Stack Loss Data'!$C$4:$V$43,MATCH('Combustion Reports'!AK$20,'DOE Stack Loss Data'!$B$4:$B$43),MATCH('Baseline Efficiency'!AP15,'DOE Stack Loss Data'!$C$3:$V$3)+1)-((INDEX('DOE Stack Loss Data'!$C$4:$V$43,MATCH('Combustion Reports'!AK$20,'DOE Stack Loss Data'!$B$4:$B$43)+1,MATCH('Baseline Efficiency'!AP15,'DOE Stack Loss Data'!$C$3:$V$3))-INDEX('DOE Stack Loss Data'!$C$4:$V$43,MATCH('Combustion Reports'!AK$20,'DOE Stack Loss Data'!$B$4:$B$43),MATCH('Baseline Efficiency'!AP15,'DOE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Efficiency'!AP15,'DOE Stack Loss Data'!$C$3:$V$3))))/(INDEX('DOE Stack Loss Data'!$C$3:$V$3,1,MATCH('Baseline Efficiency'!AP15,'DOE Stack Loss Data'!$C$3:$V$3)+1)-INDEX('DOE Stack Loss Data'!$C$3:$V$3,1,MATCH('Baseline Efficiency'!AP15,'DOE Stack Loss Data'!$C$3:$V$3)))*('Baseline Efficiency'!AP15-INDEX('DOE Stack Loss Data'!$C$3:$V$3,1,MATCH('Baseline Efficiency'!AP15,'DOE Stack Loss Data'!$C$3:$V$3)))+(INDEX('DOE Stack Loss Data'!$C$4:$V$43,MATCH('Combustion Reports'!AK$20,'DOE Stack Loss Data'!$B$4:$B$43)+1,MATCH('Baseline Efficiency'!AP15,'DOE Stack Loss Data'!$C$3:$V$3))-INDEX('DOE Stack Loss Data'!$C$4:$V$43,MATCH('Combustion Reports'!AK$20,'DOE Stack Loss Data'!$B$4:$B$43),MATCH('Baseline Efficiency'!AP15,'DOE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Efficiency'!AP15,'DOE Stack Loss Data'!$C$3:$V$3)))</f>
        <v>#N/A</v>
      </c>
      <c r="AR39" s="236">
        <v>35</v>
      </c>
      <c r="AS39" s="545">
        <v>865</v>
      </c>
      <c r="AT39" s="202">
        <f t="shared" si="11"/>
        <v>50</v>
      </c>
      <c r="AU39" s="237" t="e">
        <f>1-(((INDEX('DOE Stack Loss Data'!$C$4:$V$43,MATCH('Combustion Reports'!AB$26,'DOE Stack Loss Data'!$B$4:$B$43)+1,MATCH('Baseline Efficiency'!AU15,'DOE Stack Loss Data'!$C$3:$V$3)+1)-INDEX('DOE Stack Loss Data'!$C$4:$V$43,MATCH('Combustion Reports'!AB$26,'DOE Stack Loss Data'!$B$4:$B$43),MATCH('Baseline Efficiency'!AU15,'DOE Stack Loss Data'!$C$3:$V$3)+1))/10*('Combustion Reports'!AB$26-INDEX('DOE Stack Loss Data'!$B$4:$B$43,MATCH('Combustion Reports'!AB$26,'DOE Stack Loss Data'!$B$4:$B$43),1))+INDEX('DOE Stack Loss Data'!$C$4:$V$43,MATCH('Combustion Reports'!AB$26,'DOE Stack Loss Data'!$B$4:$B$43),MATCH('Baseline Efficiency'!AU15,'DOE Stack Loss Data'!$C$3:$V$3)+1)-((INDEX('DOE Stack Loss Data'!$C$4:$V$43,MATCH('Combustion Reports'!AB$26,'DOE Stack Loss Data'!$B$4:$B$43)+1,MATCH('Baseline Efficiency'!AU15,'DOE Stack Loss Data'!$C$3:$V$3))-INDEX('DOE Stack Loss Data'!$C$4:$V$43,MATCH('Combustion Reports'!AB$26,'DOE Stack Loss Data'!$B$4:$B$43),MATCH('Baseline Efficiency'!AU15,'DOE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Efficiency'!AU15,'DOE Stack Loss Data'!$C$3:$V$3))))/(INDEX('DOE Stack Loss Data'!$C$3:$V$3,1,MATCH('Baseline Efficiency'!AU15,'DOE Stack Loss Data'!$C$3:$V$3)+1)-INDEX('DOE Stack Loss Data'!$C$3:$V$3,1,MATCH('Baseline Efficiency'!AU15,'DOE Stack Loss Data'!$C$3:$V$3)))*('Baseline Efficiency'!AU15-INDEX('DOE Stack Loss Data'!$C$3:$V$3,1,MATCH('Baseline Efficiency'!AU15,'DOE Stack Loss Data'!$C$3:$V$3)))+(INDEX('DOE Stack Loss Data'!$C$4:$V$43,MATCH('Combustion Reports'!AB$26,'DOE Stack Loss Data'!$B$4:$B$43)+1,MATCH('Baseline Efficiency'!AU15,'DOE Stack Loss Data'!$C$3:$V$3))-INDEX('DOE Stack Loss Data'!$C$4:$V$43,MATCH('Combustion Reports'!AB$26,'DOE Stack Loss Data'!$B$4:$B$43),MATCH('Baseline Efficiency'!AU15,'DOE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Efficiency'!AU15,'DOE Stack Loss Data'!$C$3:$V$3)))</f>
        <v>#N/A</v>
      </c>
      <c r="AV39" s="237" t="e">
        <f>1-(((INDEX('DOE Stack Loss Data'!$C$4:$V$43,MATCH('Combustion Reports'!AC$26,'DOE Stack Loss Data'!$B$4:$B$43)+1,MATCH('Baseline Efficiency'!AV15,'DOE Stack Loss Data'!$C$3:$V$3)+1)-INDEX('DOE Stack Loss Data'!$C$4:$V$43,MATCH('Combustion Reports'!AC$26,'DOE Stack Loss Data'!$B$4:$B$43),MATCH('Baseline Efficiency'!AV15,'DOE Stack Loss Data'!$C$3:$V$3)+1))/10*('Combustion Reports'!AC$26-INDEX('DOE Stack Loss Data'!$B$4:$B$43,MATCH('Combustion Reports'!AC$26,'DOE Stack Loss Data'!$B$4:$B$43),1))+INDEX('DOE Stack Loss Data'!$C$4:$V$43,MATCH('Combustion Reports'!AC$26,'DOE Stack Loss Data'!$B$4:$B$43),MATCH('Baseline Efficiency'!AV15,'DOE Stack Loss Data'!$C$3:$V$3)+1)-((INDEX('DOE Stack Loss Data'!$C$4:$V$43,MATCH('Combustion Reports'!AC$26,'DOE Stack Loss Data'!$B$4:$B$43)+1,MATCH('Baseline Efficiency'!AV15,'DOE Stack Loss Data'!$C$3:$V$3))-INDEX('DOE Stack Loss Data'!$C$4:$V$43,MATCH('Combustion Reports'!AC$26,'DOE Stack Loss Data'!$B$4:$B$43),MATCH('Baseline Efficiency'!AV15,'DOE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Efficiency'!AV15,'DOE Stack Loss Data'!$C$3:$V$3))))/(INDEX('DOE Stack Loss Data'!$C$3:$V$3,1,MATCH('Baseline Efficiency'!AV15,'DOE Stack Loss Data'!$C$3:$V$3)+1)-INDEX('DOE Stack Loss Data'!$C$3:$V$3,1,MATCH('Baseline Efficiency'!AV15,'DOE Stack Loss Data'!$C$3:$V$3)))*('Baseline Efficiency'!AV15-INDEX('DOE Stack Loss Data'!$C$3:$V$3,1,MATCH('Baseline Efficiency'!AV15,'DOE Stack Loss Data'!$C$3:$V$3)))+(INDEX('DOE Stack Loss Data'!$C$4:$V$43,MATCH('Combustion Reports'!AC$26,'DOE Stack Loss Data'!$B$4:$B$43)+1,MATCH('Baseline Efficiency'!AV15,'DOE Stack Loss Data'!$C$3:$V$3))-INDEX('DOE Stack Loss Data'!$C$4:$V$43,MATCH('Combustion Reports'!AC$26,'DOE Stack Loss Data'!$B$4:$B$43),MATCH('Baseline Efficiency'!AV15,'DOE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Efficiency'!AV15,'DOE Stack Loss Data'!$C$3:$V$3)))</f>
        <v>#N/A</v>
      </c>
      <c r="AW39" s="207" t="e">
        <f>1-(((INDEX('DOE Stack Loss Data'!$C$4:$V$43,MATCH('Combustion Reports'!AD$26,'DOE Stack Loss Data'!$B$4:$B$43)+1,MATCH('Baseline Efficiency'!AW15,'DOE Stack Loss Data'!$C$3:$V$3)+1)-INDEX('DOE Stack Loss Data'!$C$4:$V$43,MATCH('Combustion Reports'!AD$26,'DOE Stack Loss Data'!$B$4:$B$43),MATCH('Baseline Efficiency'!AW15,'DOE Stack Loss Data'!$C$3:$V$3)+1))/10*('Combustion Reports'!AD$26-INDEX('DOE Stack Loss Data'!$B$4:$B$43,MATCH('Combustion Reports'!AD$26,'DOE Stack Loss Data'!$B$4:$B$43),1))+INDEX('DOE Stack Loss Data'!$C$4:$V$43,MATCH('Combustion Reports'!AD$26,'DOE Stack Loss Data'!$B$4:$B$43),MATCH('Baseline Efficiency'!AW15,'DOE Stack Loss Data'!$C$3:$V$3)+1)-((INDEX('DOE Stack Loss Data'!$C$4:$V$43,MATCH('Combustion Reports'!AD$26,'DOE Stack Loss Data'!$B$4:$B$43)+1,MATCH('Baseline Efficiency'!AW15,'DOE Stack Loss Data'!$C$3:$V$3))-INDEX('DOE Stack Loss Data'!$C$4:$V$43,MATCH('Combustion Reports'!AD$26,'DOE Stack Loss Data'!$B$4:$B$43),MATCH('Baseline Efficiency'!AW15,'DOE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Efficiency'!AW15,'DOE Stack Loss Data'!$C$3:$V$3))))/(INDEX('DOE Stack Loss Data'!$C$3:$V$3,1,MATCH('Baseline Efficiency'!AW15,'DOE Stack Loss Data'!$C$3:$V$3)+1)-INDEX('DOE Stack Loss Data'!$C$3:$V$3,1,MATCH('Baseline Efficiency'!AW15,'DOE Stack Loss Data'!$C$3:$V$3)))*('Baseline Efficiency'!AW15-INDEX('DOE Stack Loss Data'!$C$3:$V$3,1,MATCH('Baseline Efficiency'!AW15,'DOE Stack Loss Data'!$C$3:$V$3)))+(INDEX('DOE Stack Loss Data'!$C$4:$V$43,MATCH('Combustion Reports'!AD$26,'DOE Stack Loss Data'!$B$4:$B$43)+1,MATCH('Baseline Efficiency'!AW15,'DOE Stack Loss Data'!$C$3:$V$3))-INDEX('DOE Stack Loss Data'!$C$4:$V$43,MATCH('Combustion Reports'!AD$26,'DOE Stack Loss Data'!$B$4:$B$43),MATCH('Baseline Efficiency'!AW15,'DOE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Efficiency'!AW15,'DOE Stack Loss Data'!$C$3:$V$3)))</f>
        <v>#N/A</v>
      </c>
      <c r="AX39" s="237" t="e">
        <f>1-(((INDEX('DOE Stack Loss Data'!$C$4:$V$43,MATCH('Combustion Reports'!AE$26,'DOE Stack Loss Data'!$B$4:$B$43)+1,MATCH('Baseline Efficiency'!AX15,'DOE Stack Loss Data'!$C$3:$V$3)+1)-INDEX('DOE Stack Loss Data'!$C$4:$V$43,MATCH('Combustion Reports'!AE$26,'DOE Stack Loss Data'!$B$4:$B$43),MATCH('Baseline Efficiency'!AX15,'DOE Stack Loss Data'!$C$3:$V$3)+1))/10*('Combustion Reports'!AE$26-INDEX('DOE Stack Loss Data'!$B$4:$B$43,MATCH('Combustion Reports'!AE$26,'DOE Stack Loss Data'!$B$4:$B$43),1))+INDEX('DOE Stack Loss Data'!$C$4:$V$43,MATCH('Combustion Reports'!AE$26,'DOE Stack Loss Data'!$B$4:$B$43),MATCH('Baseline Efficiency'!AX15,'DOE Stack Loss Data'!$C$3:$V$3)+1)-((INDEX('DOE Stack Loss Data'!$C$4:$V$43,MATCH('Combustion Reports'!AE$26,'DOE Stack Loss Data'!$B$4:$B$43)+1,MATCH('Baseline Efficiency'!AX15,'DOE Stack Loss Data'!$C$3:$V$3))-INDEX('DOE Stack Loss Data'!$C$4:$V$43,MATCH('Combustion Reports'!AE$26,'DOE Stack Loss Data'!$B$4:$B$43),MATCH('Baseline Efficiency'!AX15,'DOE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Efficiency'!AX15,'DOE Stack Loss Data'!$C$3:$V$3))))/(INDEX('DOE Stack Loss Data'!$C$3:$V$3,1,MATCH('Baseline Efficiency'!AX15,'DOE Stack Loss Data'!$C$3:$V$3)+1)-INDEX('DOE Stack Loss Data'!$C$3:$V$3,1,MATCH('Baseline Efficiency'!AX15,'DOE Stack Loss Data'!$C$3:$V$3)))*('Baseline Efficiency'!AX15-INDEX('DOE Stack Loss Data'!$C$3:$V$3,1,MATCH('Baseline Efficiency'!AX15,'DOE Stack Loss Data'!$C$3:$V$3)))+(INDEX('DOE Stack Loss Data'!$C$4:$V$43,MATCH('Combustion Reports'!AE$26,'DOE Stack Loss Data'!$B$4:$B$43)+1,MATCH('Baseline Efficiency'!AX15,'DOE Stack Loss Data'!$C$3:$V$3))-INDEX('DOE Stack Loss Data'!$C$4:$V$43,MATCH('Combustion Reports'!AE$26,'DOE Stack Loss Data'!$B$4:$B$43),MATCH('Baseline Efficiency'!AX15,'DOE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Efficiency'!AX15,'DOE Stack Loss Data'!$C$3:$V$3)))</f>
        <v>#N/A</v>
      </c>
      <c r="AY39" s="201" t="e">
        <f>1-(((INDEX('DOE Stack Loss Data'!$C$4:$V$43,MATCH('Combustion Reports'!AF$26,'DOE Stack Loss Data'!$B$4:$B$43)+1,MATCH('Baseline Efficiency'!AY15,'DOE Stack Loss Data'!$C$3:$V$3)+1)-INDEX('DOE Stack Loss Data'!$C$4:$V$43,MATCH('Combustion Reports'!AF$26,'DOE Stack Loss Data'!$B$4:$B$43),MATCH('Baseline Efficiency'!AY15,'DOE Stack Loss Data'!$C$3:$V$3)+1))/10*('Combustion Reports'!AF$26-INDEX('DOE Stack Loss Data'!$B$4:$B$43,MATCH('Combustion Reports'!AF$26,'DOE Stack Loss Data'!$B$4:$B$43),1))+INDEX('DOE Stack Loss Data'!$C$4:$V$43,MATCH('Combustion Reports'!AF$26,'DOE Stack Loss Data'!$B$4:$B$43),MATCH('Baseline Efficiency'!AY15,'DOE Stack Loss Data'!$C$3:$V$3)+1)-((INDEX('DOE Stack Loss Data'!$C$4:$V$43,MATCH('Combustion Reports'!AF$26,'DOE Stack Loss Data'!$B$4:$B$43)+1,MATCH('Baseline Efficiency'!AY15,'DOE Stack Loss Data'!$C$3:$V$3))-INDEX('DOE Stack Loss Data'!$C$4:$V$43,MATCH('Combustion Reports'!AF$26,'DOE Stack Loss Data'!$B$4:$B$43),MATCH('Baseline Efficiency'!AY15,'DOE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Efficiency'!AY15,'DOE Stack Loss Data'!$C$3:$V$3))))/(INDEX('DOE Stack Loss Data'!$C$3:$V$3,1,MATCH('Baseline Efficiency'!AY15,'DOE Stack Loss Data'!$C$3:$V$3)+1)-INDEX('DOE Stack Loss Data'!$C$3:$V$3,1,MATCH('Baseline Efficiency'!AY15,'DOE Stack Loss Data'!$C$3:$V$3)))*('Baseline Efficiency'!AY15-INDEX('DOE Stack Loss Data'!$C$3:$V$3,1,MATCH('Baseline Efficiency'!AY15,'DOE Stack Loss Data'!$C$3:$V$3)))+(INDEX('DOE Stack Loss Data'!$C$4:$V$43,MATCH('Combustion Reports'!AF$26,'DOE Stack Loss Data'!$B$4:$B$43)+1,MATCH('Baseline Efficiency'!AY15,'DOE Stack Loss Data'!$C$3:$V$3))-INDEX('DOE Stack Loss Data'!$C$4:$V$43,MATCH('Combustion Reports'!AF$26,'DOE Stack Loss Data'!$B$4:$B$43),MATCH('Baseline Efficiency'!AY15,'DOE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Efficiency'!AY15,'DOE Stack Loss Data'!$C$3:$V$3)))</f>
        <v>#N/A</v>
      </c>
      <c r="AZ39" s="237" t="e">
        <f>1-(((INDEX('DOE Stack Loss Data'!$C$4:$V$43,MATCH('Combustion Reports'!AG$26,'DOE Stack Loss Data'!$B$4:$B$43)+1,MATCH('Baseline Efficiency'!AZ15,'DOE Stack Loss Data'!$C$3:$V$3)+1)-INDEX('DOE Stack Loss Data'!$C$4:$V$43,MATCH('Combustion Reports'!AG$26,'DOE Stack Loss Data'!$B$4:$B$43),MATCH('Baseline Efficiency'!AZ15,'DOE Stack Loss Data'!$C$3:$V$3)+1))/10*('Combustion Reports'!AG$26-INDEX('DOE Stack Loss Data'!$B$4:$B$43,MATCH('Combustion Reports'!AG$26,'DOE Stack Loss Data'!$B$4:$B$43),1))+INDEX('DOE Stack Loss Data'!$C$4:$V$43,MATCH('Combustion Reports'!AG$26,'DOE Stack Loss Data'!$B$4:$B$43),MATCH('Baseline Efficiency'!AZ15,'DOE Stack Loss Data'!$C$3:$V$3)+1)-((INDEX('DOE Stack Loss Data'!$C$4:$V$43,MATCH('Combustion Reports'!AG$26,'DOE Stack Loss Data'!$B$4:$B$43)+1,MATCH('Baseline Efficiency'!AZ15,'DOE Stack Loss Data'!$C$3:$V$3))-INDEX('DOE Stack Loss Data'!$C$4:$V$43,MATCH('Combustion Reports'!AG$26,'DOE Stack Loss Data'!$B$4:$B$43),MATCH('Baseline Efficiency'!AZ15,'DOE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Efficiency'!AZ15,'DOE Stack Loss Data'!$C$3:$V$3))))/(INDEX('DOE Stack Loss Data'!$C$3:$V$3,1,MATCH('Baseline Efficiency'!AZ15,'DOE Stack Loss Data'!$C$3:$V$3)+1)-INDEX('DOE Stack Loss Data'!$C$3:$V$3,1,MATCH('Baseline Efficiency'!AZ15,'DOE Stack Loss Data'!$C$3:$V$3)))*('Baseline Efficiency'!AZ15-INDEX('DOE Stack Loss Data'!$C$3:$V$3,1,MATCH('Baseline Efficiency'!AZ15,'DOE Stack Loss Data'!$C$3:$V$3)))+(INDEX('DOE Stack Loss Data'!$C$4:$V$43,MATCH('Combustion Reports'!AG$26,'DOE Stack Loss Data'!$B$4:$B$43)+1,MATCH('Baseline Efficiency'!AZ15,'DOE Stack Loss Data'!$C$3:$V$3))-INDEX('DOE Stack Loss Data'!$C$4:$V$43,MATCH('Combustion Reports'!AG$26,'DOE Stack Loss Data'!$B$4:$B$43),MATCH('Baseline Efficiency'!AZ15,'DOE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Efficiency'!AZ15,'DOE Stack Loss Data'!$C$3:$V$3)))</f>
        <v>#N/A</v>
      </c>
      <c r="BA39" s="201" t="e">
        <f>1-(((INDEX('DOE Stack Loss Data'!$C$4:$V$43,MATCH('Combustion Reports'!AH$26,'DOE Stack Loss Data'!$B$4:$B$43)+1,MATCH('Baseline Efficiency'!BA15,'DOE Stack Loss Data'!$C$3:$V$3)+1)-INDEX('DOE Stack Loss Data'!$C$4:$V$43,MATCH('Combustion Reports'!AH$26,'DOE Stack Loss Data'!$B$4:$B$43),MATCH('Baseline Efficiency'!BA15,'DOE Stack Loss Data'!$C$3:$V$3)+1))/10*('Combustion Reports'!AH$26-INDEX('DOE Stack Loss Data'!$B$4:$B$43,MATCH('Combustion Reports'!AH$26,'DOE Stack Loss Data'!$B$4:$B$43),1))+INDEX('DOE Stack Loss Data'!$C$4:$V$43,MATCH('Combustion Reports'!AH$26,'DOE Stack Loss Data'!$B$4:$B$43),MATCH('Baseline Efficiency'!BA15,'DOE Stack Loss Data'!$C$3:$V$3)+1)-((INDEX('DOE Stack Loss Data'!$C$4:$V$43,MATCH('Combustion Reports'!AH$26,'DOE Stack Loss Data'!$B$4:$B$43)+1,MATCH('Baseline Efficiency'!BA15,'DOE Stack Loss Data'!$C$3:$V$3))-INDEX('DOE Stack Loss Data'!$C$4:$V$43,MATCH('Combustion Reports'!AH$26,'DOE Stack Loss Data'!$B$4:$B$43),MATCH('Baseline Efficiency'!BA15,'DOE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Efficiency'!BA15,'DOE Stack Loss Data'!$C$3:$V$3))))/(INDEX('DOE Stack Loss Data'!$C$3:$V$3,1,MATCH('Baseline Efficiency'!BA15,'DOE Stack Loss Data'!$C$3:$V$3)+1)-INDEX('DOE Stack Loss Data'!$C$3:$V$3,1,MATCH('Baseline Efficiency'!BA15,'DOE Stack Loss Data'!$C$3:$V$3)))*('Baseline Efficiency'!BA15-INDEX('DOE Stack Loss Data'!$C$3:$V$3,1,MATCH('Baseline Efficiency'!BA15,'DOE Stack Loss Data'!$C$3:$V$3)))+(INDEX('DOE Stack Loss Data'!$C$4:$V$43,MATCH('Combustion Reports'!AH$26,'DOE Stack Loss Data'!$B$4:$B$43)+1,MATCH('Baseline Efficiency'!BA15,'DOE Stack Loss Data'!$C$3:$V$3))-INDEX('DOE Stack Loss Data'!$C$4:$V$43,MATCH('Combustion Reports'!AH$26,'DOE Stack Loss Data'!$B$4:$B$43),MATCH('Baseline Efficiency'!BA15,'DOE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Efficiency'!BA15,'DOE Stack Loss Data'!$C$3:$V$3)))</f>
        <v>#N/A</v>
      </c>
      <c r="BB39" s="237" t="e">
        <f>1-(((INDEX('DOE Stack Loss Data'!$C$4:$V$43,MATCH('Combustion Reports'!AI$26,'DOE Stack Loss Data'!$B$4:$B$43)+1,MATCH('Baseline Efficiency'!BB15,'DOE Stack Loss Data'!$C$3:$V$3)+1)-INDEX('DOE Stack Loss Data'!$C$4:$V$43,MATCH('Combustion Reports'!AI$26,'DOE Stack Loss Data'!$B$4:$B$43),MATCH('Baseline Efficiency'!BB15,'DOE Stack Loss Data'!$C$3:$V$3)+1))/10*('Combustion Reports'!AI$26-INDEX('DOE Stack Loss Data'!$B$4:$B$43,MATCH('Combustion Reports'!AI$26,'DOE Stack Loss Data'!$B$4:$B$43),1))+INDEX('DOE Stack Loss Data'!$C$4:$V$43,MATCH('Combustion Reports'!AI$26,'DOE Stack Loss Data'!$B$4:$B$43),MATCH('Baseline Efficiency'!BB15,'DOE Stack Loss Data'!$C$3:$V$3)+1)-((INDEX('DOE Stack Loss Data'!$C$4:$V$43,MATCH('Combustion Reports'!AI$26,'DOE Stack Loss Data'!$B$4:$B$43)+1,MATCH('Baseline Efficiency'!BB15,'DOE Stack Loss Data'!$C$3:$V$3))-INDEX('DOE Stack Loss Data'!$C$4:$V$43,MATCH('Combustion Reports'!AI$26,'DOE Stack Loss Data'!$B$4:$B$43),MATCH('Baseline Efficiency'!BB15,'DOE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Efficiency'!BB15,'DOE Stack Loss Data'!$C$3:$V$3))))/(INDEX('DOE Stack Loss Data'!$C$3:$V$3,1,MATCH('Baseline Efficiency'!BB15,'DOE Stack Loss Data'!$C$3:$V$3)+1)-INDEX('DOE Stack Loss Data'!$C$3:$V$3,1,MATCH('Baseline Efficiency'!BB15,'DOE Stack Loss Data'!$C$3:$V$3)))*('Baseline Efficiency'!BB15-INDEX('DOE Stack Loss Data'!$C$3:$V$3,1,MATCH('Baseline Efficiency'!BB15,'DOE Stack Loss Data'!$C$3:$V$3)))+(INDEX('DOE Stack Loss Data'!$C$4:$V$43,MATCH('Combustion Reports'!AI$26,'DOE Stack Loss Data'!$B$4:$B$43)+1,MATCH('Baseline Efficiency'!BB15,'DOE Stack Loss Data'!$C$3:$V$3))-INDEX('DOE Stack Loss Data'!$C$4:$V$43,MATCH('Combustion Reports'!AI$26,'DOE Stack Loss Data'!$B$4:$B$43),MATCH('Baseline Efficiency'!BB15,'DOE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Efficiency'!BB15,'DOE Stack Loss Data'!$C$3:$V$3)))</f>
        <v>#N/A</v>
      </c>
      <c r="BC39" s="237" t="e">
        <f>1-(((INDEX('DOE Stack Loss Data'!$C$4:$V$43,MATCH('Combustion Reports'!AJ$26,'DOE Stack Loss Data'!$B$4:$B$43)+1,MATCH('Baseline Efficiency'!BC15,'DOE Stack Loss Data'!$C$3:$V$3)+1)-INDEX('DOE Stack Loss Data'!$C$4:$V$43,MATCH('Combustion Reports'!AJ$26,'DOE Stack Loss Data'!$B$4:$B$43),MATCH('Baseline Efficiency'!BC15,'DOE Stack Loss Data'!$C$3:$V$3)+1))/10*('Combustion Reports'!AJ$26-INDEX('DOE Stack Loss Data'!$B$4:$B$43,MATCH('Combustion Reports'!AJ$26,'DOE Stack Loss Data'!$B$4:$B$43),1))+INDEX('DOE Stack Loss Data'!$C$4:$V$43,MATCH('Combustion Reports'!AJ$26,'DOE Stack Loss Data'!$B$4:$B$43),MATCH('Baseline Efficiency'!BC15,'DOE Stack Loss Data'!$C$3:$V$3)+1)-((INDEX('DOE Stack Loss Data'!$C$4:$V$43,MATCH('Combustion Reports'!AJ$26,'DOE Stack Loss Data'!$B$4:$B$43)+1,MATCH('Baseline Efficiency'!BC15,'DOE Stack Loss Data'!$C$3:$V$3))-INDEX('DOE Stack Loss Data'!$C$4:$V$43,MATCH('Combustion Reports'!AJ$26,'DOE Stack Loss Data'!$B$4:$B$43),MATCH('Baseline Efficiency'!BC15,'DOE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Efficiency'!BC15,'DOE Stack Loss Data'!$C$3:$V$3))))/(INDEX('DOE Stack Loss Data'!$C$3:$V$3,1,MATCH('Baseline Efficiency'!BC15,'DOE Stack Loss Data'!$C$3:$V$3)+1)-INDEX('DOE Stack Loss Data'!$C$3:$V$3,1,MATCH('Baseline Efficiency'!BC15,'DOE Stack Loss Data'!$C$3:$V$3)))*('Baseline Efficiency'!BC15-INDEX('DOE Stack Loss Data'!$C$3:$V$3,1,MATCH('Baseline Efficiency'!BC15,'DOE Stack Loss Data'!$C$3:$V$3)))+(INDEX('DOE Stack Loss Data'!$C$4:$V$43,MATCH('Combustion Reports'!AJ$26,'DOE Stack Loss Data'!$B$4:$B$43)+1,MATCH('Baseline Efficiency'!BC15,'DOE Stack Loss Data'!$C$3:$V$3))-INDEX('DOE Stack Loss Data'!$C$4:$V$43,MATCH('Combustion Reports'!AJ$26,'DOE Stack Loss Data'!$B$4:$B$43),MATCH('Baseline Efficiency'!BC15,'DOE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Efficiency'!BC15,'DOE Stack Loss Data'!$C$3:$V$3)))</f>
        <v>#N/A</v>
      </c>
      <c r="BD39" s="209" t="e">
        <f>1-(((INDEX('DOE Stack Loss Data'!$C$4:$V$43,MATCH('Combustion Reports'!AK$26,'DOE Stack Loss Data'!$B$4:$B$43)+1,MATCH('Baseline Efficiency'!BD15,'DOE Stack Loss Data'!$C$3:$V$3)+1)-INDEX('DOE Stack Loss Data'!$C$4:$V$43,MATCH('Combustion Reports'!AK$26,'DOE Stack Loss Data'!$B$4:$B$43),MATCH('Baseline Efficiency'!BD15,'DOE Stack Loss Data'!$C$3:$V$3)+1))/10*('Combustion Reports'!AK$26-INDEX('DOE Stack Loss Data'!$B$4:$B$43,MATCH('Combustion Reports'!AK$26,'DOE Stack Loss Data'!$B$4:$B$43),1))+INDEX('DOE Stack Loss Data'!$C$4:$V$43,MATCH('Combustion Reports'!AK$26,'DOE Stack Loss Data'!$B$4:$B$43),MATCH('Baseline Efficiency'!BD15,'DOE Stack Loss Data'!$C$3:$V$3)+1)-((INDEX('DOE Stack Loss Data'!$C$4:$V$43,MATCH('Combustion Reports'!AK$26,'DOE Stack Loss Data'!$B$4:$B$43)+1,MATCH('Baseline Efficiency'!BD15,'DOE Stack Loss Data'!$C$3:$V$3))-INDEX('DOE Stack Loss Data'!$C$4:$V$43,MATCH('Combustion Reports'!AK$26,'DOE Stack Loss Data'!$B$4:$B$43),MATCH('Baseline Efficiency'!BD15,'DOE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Efficiency'!BD15,'DOE Stack Loss Data'!$C$3:$V$3))))/(INDEX('DOE Stack Loss Data'!$C$3:$V$3,1,MATCH('Baseline Efficiency'!BD15,'DOE Stack Loss Data'!$C$3:$V$3)+1)-INDEX('DOE Stack Loss Data'!$C$3:$V$3,1,MATCH('Baseline Efficiency'!BD15,'DOE Stack Loss Data'!$C$3:$V$3)))*('Baseline Efficiency'!BD15-INDEX('DOE Stack Loss Data'!$C$3:$V$3,1,MATCH('Baseline Efficiency'!BD15,'DOE Stack Loss Data'!$C$3:$V$3)))+(INDEX('DOE Stack Loss Data'!$C$4:$V$43,MATCH('Combustion Reports'!AK$26,'DOE Stack Loss Data'!$B$4:$B$43)+1,MATCH('Baseline Efficiency'!BD15,'DOE Stack Loss Data'!$C$3:$V$3))-INDEX('DOE Stack Loss Data'!$C$4:$V$43,MATCH('Combustion Reports'!AK$26,'DOE Stack Loss Data'!$B$4:$B$43),MATCH('Baseline Efficiency'!BD15,'DOE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Efficiency'!BD15,'DOE Stack Loss Data'!$C$3:$V$3)))</f>
        <v>#N/A</v>
      </c>
    </row>
    <row r="40" spans="2:56">
      <c r="B40" s="236">
        <v>40</v>
      </c>
      <c r="C40" s="545">
        <v>595</v>
      </c>
      <c r="D40" s="202">
        <f t="shared" si="8"/>
        <v>75</v>
      </c>
      <c r="E40" s="237" t="e">
        <f>1-(((INDEX('DOE Stack Loss Data'!$C$4:$V$43,MATCH('Combustion Reports'!AB$8,'DOE Stack Loss Data'!$B$4:$B$43)+1,MATCH('Baseline Efficiency'!E16,'DOE Stack Loss Data'!$C$3:$V$3)+1)-INDEX('DOE Stack Loss Data'!$C$4:$V$43,MATCH('Combustion Reports'!AB$8,'DOE Stack Loss Data'!$B$4:$B$43),MATCH('Baseline Efficiency'!E16,'DOE Stack Loss Data'!$C$3:$V$3)+1))/10*('Combustion Reports'!AB$8-INDEX('DOE Stack Loss Data'!$B$4:$B$43,MATCH('Combustion Reports'!AB$8,'DOE Stack Loss Data'!$B$4:$B$43),1))+INDEX('DOE Stack Loss Data'!$C$4:$V$43,MATCH('Combustion Reports'!AB$8,'DOE Stack Loss Data'!$B$4:$B$43),MATCH('Baseline Efficiency'!E16,'DOE Stack Loss Data'!$C$3:$V$3)+1)-((INDEX('DOE Stack Loss Data'!$C$4:$V$43,MATCH('Combustion Reports'!AB$8,'DOE Stack Loss Data'!$B$4:$B$43)+1,MATCH('Baseline Efficiency'!E16,'DOE Stack Loss Data'!$C$3:$V$3))-INDEX('DOE Stack Loss Data'!$C$4:$V$43,MATCH('Combustion Reports'!AB$8,'DOE Stack Loss Data'!$B$4:$B$43),MATCH('Baseline Efficiency'!E16,'DOE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Efficiency'!E16,'DOE Stack Loss Data'!$C$3:$V$3))))/(INDEX('DOE Stack Loss Data'!$C$3:$V$3,1,MATCH('Baseline Efficiency'!E16,'DOE Stack Loss Data'!$C$3:$V$3)+1)-INDEX('DOE Stack Loss Data'!$C$3:$V$3,1,MATCH('Baseline Efficiency'!E16,'DOE Stack Loss Data'!$C$3:$V$3)))*('Baseline Efficiency'!E16-INDEX('DOE Stack Loss Data'!$C$3:$V$3,1,MATCH('Baseline Efficiency'!E16,'DOE Stack Loss Data'!$C$3:$V$3)))+(INDEX('DOE Stack Loss Data'!$C$4:$V$43,MATCH('Combustion Reports'!AB$8,'DOE Stack Loss Data'!$B$4:$B$43)+1,MATCH('Baseline Efficiency'!E16,'DOE Stack Loss Data'!$C$3:$V$3))-INDEX('DOE Stack Loss Data'!$C$4:$V$43,MATCH('Combustion Reports'!AB$8,'DOE Stack Loss Data'!$B$4:$B$43),MATCH('Baseline Efficiency'!E16,'DOE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Efficiency'!E16,'DOE Stack Loss Data'!$C$3:$V$3)))</f>
        <v>#N/A</v>
      </c>
      <c r="F40" s="237" t="e">
        <f>1-(((INDEX('DOE Stack Loss Data'!$C$4:$V$43,MATCH('Combustion Reports'!AC$8,'DOE Stack Loss Data'!$B$4:$B$43)+1,MATCH('Baseline Efficiency'!F16,'DOE Stack Loss Data'!$C$3:$V$3)+1)-INDEX('DOE Stack Loss Data'!$C$4:$V$43,MATCH('Combustion Reports'!AC$8,'DOE Stack Loss Data'!$B$4:$B$43),MATCH('Baseline Efficiency'!F16,'DOE Stack Loss Data'!$C$3:$V$3)+1))/10*('Combustion Reports'!AC$8-INDEX('DOE Stack Loss Data'!$B$4:$B$43,MATCH('Combustion Reports'!AC$8,'DOE Stack Loss Data'!$B$4:$B$43),1))+INDEX('DOE Stack Loss Data'!$C$4:$V$43,MATCH('Combustion Reports'!AC$8,'DOE Stack Loss Data'!$B$4:$B$43),MATCH('Baseline Efficiency'!F16,'DOE Stack Loss Data'!$C$3:$V$3)+1)-((INDEX('DOE Stack Loss Data'!$C$4:$V$43,MATCH('Combustion Reports'!AC$8,'DOE Stack Loss Data'!$B$4:$B$43)+1,MATCH('Baseline Efficiency'!F16,'DOE Stack Loss Data'!$C$3:$V$3))-INDEX('DOE Stack Loss Data'!$C$4:$V$43,MATCH('Combustion Reports'!AC$8,'DOE Stack Loss Data'!$B$4:$B$43),MATCH('Baseline Efficiency'!F16,'DOE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Efficiency'!F16,'DOE Stack Loss Data'!$C$3:$V$3))))/(INDEX('DOE Stack Loss Data'!$C$3:$V$3,1,MATCH('Baseline Efficiency'!F16,'DOE Stack Loss Data'!$C$3:$V$3)+1)-INDEX('DOE Stack Loss Data'!$C$3:$V$3,1,MATCH('Baseline Efficiency'!F16,'DOE Stack Loss Data'!$C$3:$V$3)))*('Baseline Efficiency'!F16-INDEX('DOE Stack Loss Data'!$C$3:$V$3,1,MATCH('Baseline Efficiency'!F16,'DOE Stack Loss Data'!$C$3:$V$3)))+(INDEX('DOE Stack Loss Data'!$C$4:$V$43,MATCH('Combustion Reports'!AC$8,'DOE Stack Loss Data'!$B$4:$B$43)+1,MATCH('Baseline Efficiency'!F16,'DOE Stack Loss Data'!$C$3:$V$3))-INDEX('DOE Stack Loss Data'!$C$4:$V$43,MATCH('Combustion Reports'!AC$8,'DOE Stack Loss Data'!$B$4:$B$43),MATCH('Baseline Efficiency'!F16,'DOE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Efficiency'!F16,'DOE Stack Loss Data'!$C$3:$V$3)))</f>
        <v>#N/A</v>
      </c>
      <c r="G40" s="207" t="e">
        <f>1-(((INDEX('DOE Stack Loss Data'!$C$4:$V$43,MATCH('Combustion Reports'!AD$8,'DOE Stack Loss Data'!$B$4:$B$43)+1,MATCH('Baseline Efficiency'!G16,'DOE Stack Loss Data'!$C$3:$V$3)+1)-INDEX('DOE Stack Loss Data'!$C$4:$V$43,MATCH('Combustion Reports'!AD$8,'DOE Stack Loss Data'!$B$4:$B$43),MATCH('Baseline Efficiency'!G16,'DOE Stack Loss Data'!$C$3:$V$3)+1))/10*('Combustion Reports'!AD$8-INDEX('DOE Stack Loss Data'!$B$4:$B$43,MATCH('Combustion Reports'!AD$8,'DOE Stack Loss Data'!$B$4:$B$43),1))+INDEX('DOE Stack Loss Data'!$C$4:$V$43,MATCH('Combustion Reports'!AD$8,'DOE Stack Loss Data'!$B$4:$B$43),MATCH('Baseline Efficiency'!G16,'DOE Stack Loss Data'!$C$3:$V$3)+1)-((INDEX('DOE Stack Loss Data'!$C$4:$V$43,MATCH('Combustion Reports'!AD$8,'DOE Stack Loss Data'!$B$4:$B$43)+1,MATCH('Baseline Efficiency'!G16,'DOE Stack Loss Data'!$C$3:$V$3))-INDEX('DOE Stack Loss Data'!$C$4:$V$43,MATCH('Combustion Reports'!AD$8,'DOE Stack Loss Data'!$B$4:$B$43),MATCH('Baseline Efficiency'!G16,'DOE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Efficiency'!G16,'DOE Stack Loss Data'!$C$3:$V$3))))/(INDEX('DOE Stack Loss Data'!$C$3:$V$3,1,MATCH('Baseline Efficiency'!G16,'DOE Stack Loss Data'!$C$3:$V$3)+1)-INDEX('DOE Stack Loss Data'!$C$3:$V$3,1,MATCH('Baseline Efficiency'!G16,'DOE Stack Loss Data'!$C$3:$V$3)))*('Baseline Efficiency'!G16-INDEX('DOE Stack Loss Data'!$C$3:$V$3,1,MATCH('Baseline Efficiency'!G16,'DOE Stack Loss Data'!$C$3:$V$3)))+(INDEX('DOE Stack Loss Data'!$C$4:$V$43,MATCH('Combustion Reports'!AD$8,'DOE Stack Loss Data'!$B$4:$B$43)+1,MATCH('Baseline Efficiency'!G16,'DOE Stack Loss Data'!$C$3:$V$3))-INDEX('DOE Stack Loss Data'!$C$4:$V$43,MATCH('Combustion Reports'!AD$8,'DOE Stack Loss Data'!$B$4:$B$43),MATCH('Baseline Efficiency'!G16,'DOE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Efficiency'!G16,'DOE Stack Loss Data'!$C$3:$V$3)))</f>
        <v>#N/A</v>
      </c>
      <c r="H40" s="237" t="e">
        <f>1-(((INDEX('DOE Stack Loss Data'!$C$4:$V$43,MATCH('Combustion Reports'!AE$8,'DOE Stack Loss Data'!$B$4:$B$43)+1,MATCH('Baseline Efficiency'!H16,'DOE Stack Loss Data'!$C$3:$V$3)+1)-INDEX('DOE Stack Loss Data'!$C$4:$V$43,MATCH('Combustion Reports'!AE$8,'DOE Stack Loss Data'!$B$4:$B$43),MATCH('Baseline Efficiency'!H16,'DOE Stack Loss Data'!$C$3:$V$3)+1))/10*('Combustion Reports'!AE$8-INDEX('DOE Stack Loss Data'!$B$4:$B$43,MATCH('Combustion Reports'!AE$8,'DOE Stack Loss Data'!$B$4:$B$43),1))+INDEX('DOE Stack Loss Data'!$C$4:$V$43,MATCH('Combustion Reports'!AE$8,'DOE Stack Loss Data'!$B$4:$B$43),MATCH('Baseline Efficiency'!H16,'DOE Stack Loss Data'!$C$3:$V$3)+1)-((INDEX('DOE Stack Loss Data'!$C$4:$V$43,MATCH('Combustion Reports'!AE$8,'DOE Stack Loss Data'!$B$4:$B$43)+1,MATCH('Baseline Efficiency'!H16,'DOE Stack Loss Data'!$C$3:$V$3))-INDEX('DOE Stack Loss Data'!$C$4:$V$43,MATCH('Combustion Reports'!AE$8,'DOE Stack Loss Data'!$B$4:$B$43),MATCH('Baseline Efficiency'!H16,'DOE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Efficiency'!H16,'DOE Stack Loss Data'!$C$3:$V$3))))/(INDEX('DOE Stack Loss Data'!$C$3:$V$3,1,MATCH('Baseline Efficiency'!H16,'DOE Stack Loss Data'!$C$3:$V$3)+1)-INDEX('DOE Stack Loss Data'!$C$3:$V$3,1,MATCH('Baseline Efficiency'!H16,'DOE Stack Loss Data'!$C$3:$V$3)))*('Baseline Efficiency'!H16-INDEX('DOE Stack Loss Data'!$C$3:$V$3,1,MATCH('Baseline Efficiency'!H16,'DOE Stack Loss Data'!$C$3:$V$3)))+(INDEX('DOE Stack Loss Data'!$C$4:$V$43,MATCH('Combustion Reports'!AE$8,'DOE Stack Loss Data'!$B$4:$B$43)+1,MATCH('Baseline Efficiency'!H16,'DOE Stack Loss Data'!$C$3:$V$3))-INDEX('DOE Stack Loss Data'!$C$4:$V$43,MATCH('Combustion Reports'!AE$8,'DOE Stack Loss Data'!$B$4:$B$43),MATCH('Baseline Efficiency'!H16,'DOE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Efficiency'!H16,'DOE Stack Loss Data'!$C$3:$V$3)))</f>
        <v>#N/A</v>
      </c>
      <c r="I40" s="201" t="e">
        <f>1-(((INDEX('DOE Stack Loss Data'!$C$4:$V$43,MATCH('Combustion Reports'!AF$8,'DOE Stack Loss Data'!$B$4:$B$43)+1,MATCH('Baseline Efficiency'!I16,'DOE Stack Loss Data'!$C$3:$V$3)+1)-INDEX('DOE Stack Loss Data'!$C$4:$V$43,MATCH('Combustion Reports'!AF$8,'DOE Stack Loss Data'!$B$4:$B$43),MATCH('Baseline Efficiency'!I16,'DOE Stack Loss Data'!$C$3:$V$3)+1))/10*('Combustion Reports'!AF$8-INDEX('DOE Stack Loss Data'!$B$4:$B$43,MATCH('Combustion Reports'!AF$8,'DOE Stack Loss Data'!$B$4:$B$43),1))+INDEX('DOE Stack Loss Data'!$C$4:$V$43,MATCH('Combustion Reports'!AF$8,'DOE Stack Loss Data'!$B$4:$B$43),MATCH('Baseline Efficiency'!I16,'DOE Stack Loss Data'!$C$3:$V$3)+1)-((INDEX('DOE Stack Loss Data'!$C$4:$V$43,MATCH('Combustion Reports'!AF$8,'DOE Stack Loss Data'!$B$4:$B$43)+1,MATCH('Baseline Efficiency'!I16,'DOE Stack Loss Data'!$C$3:$V$3))-INDEX('DOE Stack Loss Data'!$C$4:$V$43,MATCH('Combustion Reports'!AF$8,'DOE Stack Loss Data'!$B$4:$B$43),MATCH('Baseline Efficiency'!I16,'DOE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Efficiency'!I16,'DOE Stack Loss Data'!$C$3:$V$3))))/(INDEX('DOE Stack Loss Data'!$C$3:$V$3,1,MATCH('Baseline Efficiency'!I16,'DOE Stack Loss Data'!$C$3:$V$3)+1)-INDEX('DOE Stack Loss Data'!$C$3:$V$3,1,MATCH('Baseline Efficiency'!I16,'DOE Stack Loss Data'!$C$3:$V$3)))*('Baseline Efficiency'!I16-INDEX('DOE Stack Loss Data'!$C$3:$V$3,1,MATCH('Baseline Efficiency'!I16,'DOE Stack Loss Data'!$C$3:$V$3)))+(INDEX('DOE Stack Loss Data'!$C$4:$V$43,MATCH('Combustion Reports'!AF$8,'DOE Stack Loss Data'!$B$4:$B$43)+1,MATCH('Baseline Efficiency'!I16,'DOE Stack Loss Data'!$C$3:$V$3))-INDEX('DOE Stack Loss Data'!$C$4:$V$43,MATCH('Combustion Reports'!AF$8,'DOE Stack Loss Data'!$B$4:$B$43),MATCH('Baseline Efficiency'!I16,'DOE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Efficiency'!I16,'DOE Stack Loss Data'!$C$3:$V$3)))</f>
        <v>#N/A</v>
      </c>
      <c r="J40" s="237" t="e">
        <f>1-(((INDEX('DOE Stack Loss Data'!$C$4:$V$43,MATCH('Combustion Reports'!AG$8,'DOE Stack Loss Data'!$B$4:$B$43)+1,MATCH('Baseline Efficiency'!J16,'DOE Stack Loss Data'!$C$3:$V$3)+1)-INDEX('DOE Stack Loss Data'!$C$4:$V$43,MATCH('Combustion Reports'!AG$8,'DOE Stack Loss Data'!$B$4:$B$43),MATCH('Baseline Efficiency'!J16,'DOE Stack Loss Data'!$C$3:$V$3)+1))/10*('Combustion Reports'!AG$8-INDEX('DOE Stack Loss Data'!$B$4:$B$43,MATCH('Combustion Reports'!AG$8,'DOE Stack Loss Data'!$B$4:$B$43),1))+INDEX('DOE Stack Loss Data'!$C$4:$V$43,MATCH('Combustion Reports'!AG$8,'DOE Stack Loss Data'!$B$4:$B$43),MATCH('Baseline Efficiency'!J16,'DOE Stack Loss Data'!$C$3:$V$3)+1)-((INDEX('DOE Stack Loss Data'!$C$4:$V$43,MATCH('Combustion Reports'!AG$8,'DOE Stack Loss Data'!$B$4:$B$43)+1,MATCH('Baseline Efficiency'!J16,'DOE Stack Loss Data'!$C$3:$V$3))-INDEX('DOE Stack Loss Data'!$C$4:$V$43,MATCH('Combustion Reports'!AG$8,'DOE Stack Loss Data'!$B$4:$B$43),MATCH('Baseline Efficiency'!J16,'DOE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Efficiency'!J16,'DOE Stack Loss Data'!$C$3:$V$3))))/(INDEX('DOE Stack Loss Data'!$C$3:$V$3,1,MATCH('Baseline Efficiency'!J16,'DOE Stack Loss Data'!$C$3:$V$3)+1)-INDEX('DOE Stack Loss Data'!$C$3:$V$3,1,MATCH('Baseline Efficiency'!J16,'DOE Stack Loss Data'!$C$3:$V$3)))*('Baseline Efficiency'!J16-INDEX('DOE Stack Loss Data'!$C$3:$V$3,1,MATCH('Baseline Efficiency'!J16,'DOE Stack Loss Data'!$C$3:$V$3)))+(INDEX('DOE Stack Loss Data'!$C$4:$V$43,MATCH('Combustion Reports'!AG$8,'DOE Stack Loss Data'!$B$4:$B$43)+1,MATCH('Baseline Efficiency'!J16,'DOE Stack Loss Data'!$C$3:$V$3))-INDEX('DOE Stack Loss Data'!$C$4:$V$43,MATCH('Combustion Reports'!AG$8,'DOE Stack Loss Data'!$B$4:$B$43),MATCH('Baseline Efficiency'!J16,'DOE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Efficiency'!J16,'DOE Stack Loss Data'!$C$3:$V$3)))</f>
        <v>#N/A</v>
      </c>
      <c r="K40" s="201" t="e">
        <f>1-(((INDEX('DOE Stack Loss Data'!$C$4:$V$43,MATCH('Combustion Reports'!AH$8,'DOE Stack Loss Data'!$B$4:$B$43)+1,MATCH('Baseline Efficiency'!K16,'DOE Stack Loss Data'!$C$3:$V$3)+1)-INDEX('DOE Stack Loss Data'!$C$4:$V$43,MATCH('Combustion Reports'!AH$8,'DOE Stack Loss Data'!$B$4:$B$43),MATCH('Baseline Efficiency'!K16,'DOE Stack Loss Data'!$C$3:$V$3)+1))/10*('Combustion Reports'!AH$8-INDEX('DOE Stack Loss Data'!$B$4:$B$43,MATCH('Combustion Reports'!AH$8,'DOE Stack Loss Data'!$B$4:$B$43),1))+INDEX('DOE Stack Loss Data'!$C$4:$V$43,MATCH('Combustion Reports'!AH$8,'DOE Stack Loss Data'!$B$4:$B$43),MATCH('Baseline Efficiency'!K16,'DOE Stack Loss Data'!$C$3:$V$3)+1)-((INDEX('DOE Stack Loss Data'!$C$4:$V$43,MATCH('Combustion Reports'!AH$8,'DOE Stack Loss Data'!$B$4:$B$43)+1,MATCH('Baseline Efficiency'!K16,'DOE Stack Loss Data'!$C$3:$V$3))-INDEX('DOE Stack Loss Data'!$C$4:$V$43,MATCH('Combustion Reports'!AH$8,'DOE Stack Loss Data'!$B$4:$B$43),MATCH('Baseline Efficiency'!K16,'DOE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Efficiency'!K16,'DOE Stack Loss Data'!$C$3:$V$3))))/(INDEX('DOE Stack Loss Data'!$C$3:$V$3,1,MATCH('Baseline Efficiency'!K16,'DOE Stack Loss Data'!$C$3:$V$3)+1)-INDEX('DOE Stack Loss Data'!$C$3:$V$3,1,MATCH('Baseline Efficiency'!K16,'DOE Stack Loss Data'!$C$3:$V$3)))*('Baseline Efficiency'!K16-INDEX('DOE Stack Loss Data'!$C$3:$V$3,1,MATCH('Baseline Efficiency'!K16,'DOE Stack Loss Data'!$C$3:$V$3)))+(INDEX('DOE Stack Loss Data'!$C$4:$V$43,MATCH('Combustion Reports'!AH$8,'DOE Stack Loss Data'!$B$4:$B$43)+1,MATCH('Baseline Efficiency'!K16,'DOE Stack Loss Data'!$C$3:$V$3))-INDEX('DOE Stack Loss Data'!$C$4:$V$43,MATCH('Combustion Reports'!AH$8,'DOE Stack Loss Data'!$B$4:$B$43),MATCH('Baseline Efficiency'!K16,'DOE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Efficiency'!K16,'DOE Stack Loss Data'!$C$3:$V$3)))</f>
        <v>#N/A</v>
      </c>
      <c r="L40" s="237" t="e">
        <f>1-(((INDEX('DOE Stack Loss Data'!$C$4:$V$43,MATCH('Combustion Reports'!AI$8,'DOE Stack Loss Data'!$B$4:$B$43)+1,MATCH('Baseline Efficiency'!L16,'DOE Stack Loss Data'!$C$3:$V$3)+1)-INDEX('DOE Stack Loss Data'!$C$4:$V$43,MATCH('Combustion Reports'!AI$8,'DOE Stack Loss Data'!$B$4:$B$43),MATCH('Baseline Efficiency'!L16,'DOE Stack Loss Data'!$C$3:$V$3)+1))/10*('Combustion Reports'!AI$8-INDEX('DOE Stack Loss Data'!$B$4:$B$43,MATCH('Combustion Reports'!AI$8,'DOE Stack Loss Data'!$B$4:$B$43),1))+INDEX('DOE Stack Loss Data'!$C$4:$V$43,MATCH('Combustion Reports'!AI$8,'DOE Stack Loss Data'!$B$4:$B$43),MATCH('Baseline Efficiency'!L16,'DOE Stack Loss Data'!$C$3:$V$3)+1)-((INDEX('DOE Stack Loss Data'!$C$4:$V$43,MATCH('Combustion Reports'!AI$8,'DOE Stack Loss Data'!$B$4:$B$43)+1,MATCH('Baseline Efficiency'!L16,'DOE Stack Loss Data'!$C$3:$V$3))-INDEX('DOE Stack Loss Data'!$C$4:$V$43,MATCH('Combustion Reports'!AI$8,'DOE Stack Loss Data'!$B$4:$B$43),MATCH('Baseline Efficiency'!L16,'DOE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Efficiency'!L16,'DOE Stack Loss Data'!$C$3:$V$3))))/(INDEX('DOE Stack Loss Data'!$C$3:$V$3,1,MATCH('Baseline Efficiency'!L16,'DOE Stack Loss Data'!$C$3:$V$3)+1)-INDEX('DOE Stack Loss Data'!$C$3:$V$3,1,MATCH('Baseline Efficiency'!L16,'DOE Stack Loss Data'!$C$3:$V$3)))*('Baseline Efficiency'!L16-INDEX('DOE Stack Loss Data'!$C$3:$V$3,1,MATCH('Baseline Efficiency'!L16,'DOE Stack Loss Data'!$C$3:$V$3)))+(INDEX('DOE Stack Loss Data'!$C$4:$V$43,MATCH('Combustion Reports'!AI$8,'DOE Stack Loss Data'!$B$4:$B$43)+1,MATCH('Baseline Efficiency'!L16,'DOE Stack Loss Data'!$C$3:$V$3))-INDEX('DOE Stack Loss Data'!$C$4:$V$43,MATCH('Combustion Reports'!AI$8,'DOE Stack Loss Data'!$B$4:$B$43),MATCH('Baseline Efficiency'!L16,'DOE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Efficiency'!L16,'DOE Stack Loss Data'!$C$3:$V$3)))</f>
        <v>#N/A</v>
      </c>
      <c r="M40" s="237" t="e">
        <f>1-(((INDEX('DOE Stack Loss Data'!$C$4:$V$43,MATCH('Combustion Reports'!AJ$8,'DOE Stack Loss Data'!$B$4:$B$43)+1,MATCH('Baseline Efficiency'!M16,'DOE Stack Loss Data'!$C$3:$V$3)+1)-INDEX('DOE Stack Loss Data'!$C$4:$V$43,MATCH('Combustion Reports'!AJ$8,'DOE Stack Loss Data'!$B$4:$B$43),MATCH('Baseline Efficiency'!M16,'DOE Stack Loss Data'!$C$3:$V$3)+1))/10*('Combustion Reports'!AJ$8-INDEX('DOE Stack Loss Data'!$B$4:$B$43,MATCH('Combustion Reports'!AJ$8,'DOE Stack Loss Data'!$B$4:$B$43),1))+INDEX('DOE Stack Loss Data'!$C$4:$V$43,MATCH('Combustion Reports'!AJ$8,'DOE Stack Loss Data'!$B$4:$B$43),MATCH('Baseline Efficiency'!M16,'DOE Stack Loss Data'!$C$3:$V$3)+1)-((INDEX('DOE Stack Loss Data'!$C$4:$V$43,MATCH('Combustion Reports'!AJ$8,'DOE Stack Loss Data'!$B$4:$B$43)+1,MATCH('Baseline Efficiency'!M16,'DOE Stack Loss Data'!$C$3:$V$3))-INDEX('DOE Stack Loss Data'!$C$4:$V$43,MATCH('Combustion Reports'!AJ$8,'DOE Stack Loss Data'!$B$4:$B$43),MATCH('Baseline Efficiency'!M16,'DOE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Efficiency'!M16,'DOE Stack Loss Data'!$C$3:$V$3))))/(INDEX('DOE Stack Loss Data'!$C$3:$V$3,1,MATCH('Baseline Efficiency'!M16,'DOE Stack Loss Data'!$C$3:$V$3)+1)-INDEX('DOE Stack Loss Data'!$C$3:$V$3,1,MATCH('Baseline Efficiency'!M16,'DOE Stack Loss Data'!$C$3:$V$3)))*('Baseline Efficiency'!M16-INDEX('DOE Stack Loss Data'!$C$3:$V$3,1,MATCH('Baseline Efficiency'!M16,'DOE Stack Loss Data'!$C$3:$V$3)))+(INDEX('DOE Stack Loss Data'!$C$4:$V$43,MATCH('Combustion Reports'!AJ$8,'DOE Stack Loss Data'!$B$4:$B$43)+1,MATCH('Baseline Efficiency'!M16,'DOE Stack Loss Data'!$C$3:$V$3))-INDEX('DOE Stack Loss Data'!$C$4:$V$43,MATCH('Combustion Reports'!AJ$8,'DOE Stack Loss Data'!$B$4:$B$43),MATCH('Baseline Efficiency'!M16,'DOE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Efficiency'!M16,'DOE Stack Loss Data'!$C$3:$V$3)))</f>
        <v>#N/A</v>
      </c>
      <c r="N40" s="209" t="e">
        <f>1-(((INDEX('DOE Stack Loss Data'!$C$4:$V$43,MATCH('Combustion Reports'!AK$8,'DOE Stack Loss Data'!$B$4:$B$43)+1,MATCH('Baseline Efficiency'!N16,'DOE Stack Loss Data'!$C$3:$V$3)+1)-INDEX('DOE Stack Loss Data'!$C$4:$V$43,MATCH('Combustion Reports'!AK$8,'DOE Stack Loss Data'!$B$4:$B$43),MATCH('Baseline Efficiency'!N16,'DOE Stack Loss Data'!$C$3:$V$3)+1))/10*('Combustion Reports'!AK$8-INDEX('DOE Stack Loss Data'!$B$4:$B$43,MATCH('Combustion Reports'!AK$8,'DOE Stack Loss Data'!$B$4:$B$43),1))+INDEX('DOE Stack Loss Data'!$C$4:$V$43,MATCH('Combustion Reports'!AK$8,'DOE Stack Loss Data'!$B$4:$B$43),MATCH('Baseline Efficiency'!N16,'DOE Stack Loss Data'!$C$3:$V$3)+1)-((INDEX('DOE Stack Loss Data'!$C$4:$V$43,MATCH('Combustion Reports'!AK$8,'DOE Stack Loss Data'!$B$4:$B$43)+1,MATCH('Baseline Efficiency'!N16,'DOE Stack Loss Data'!$C$3:$V$3))-INDEX('DOE Stack Loss Data'!$C$4:$V$43,MATCH('Combustion Reports'!AK$8,'DOE Stack Loss Data'!$B$4:$B$43),MATCH('Baseline Efficiency'!N16,'DOE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Efficiency'!N16,'DOE Stack Loss Data'!$C$3:$V$3))))/(INDEX('DOE Stack Loss Data'!$C$3:$V$3,1,MATCH('Baseline Efficiency'!N16,'DOE Stack Loss Data'!$C$3:$V$3)+1)-INDEX('DOE Stack Loss Data'!$C$3:$V$3,1,MATCH('Baseline Efficiency'!N16,'DOE Stack Loss Data'!$C$3:$V$3)))*('Baseline Efficiency'!N16-INDEX('DOE Stack Loss Data'!$C$3:$V$3,1,MATCH('Baseline Efficiency'!N16,'DOE Stack Loss Data'!$C$3:$V$3)))+(INDEX('DOE Stack Loss Data'!$C$4:$V$43,MATCH('Combustion Reports'!AK$8,'DOE Stack Loss Data'!$B$4:$B$43)+1,MATCH('Baseline Efficiency'!N16,'DOE Stack Loss Data'!$C$3:$V$3))-INDEX('DOE Stack Loss Data'!$C$4:$V$43,MATCH('Combustion Reports'!AK$8,'DOE Stack Loss Data'!$B$4:$B$43),MATCH('Baseline Efficiency'!N16,'DOE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Efficiency'!N16,'DOE Stack Loss Data'!$C$3:$V$3)))</f>
        <v>#N/A</v>
      </c>
      <c r="P40" s="236">
        <v>40</v>
      </c>
      <c r="Q40" s="545">
        <v>595</v>
      </c>
      <c r="R40" s="202">
        <f t="shared" si="9"/>
        <v>75</v>
      </c>
      <c r="S40" s="237" t="e">
        <f>1-(((INDEX('DOE Stack Loss Data'!$C$4:$V$43,MATCH('Combustion Reports'!$AB$14,'DOE Stack Loss Data'!$B$4:$B$43)+1,MATCH('Baseline Efficiency'!S16,'DOE Stack Loss Data'!$C$3:$V$3)+1)-INDEX('DOE Stack Loss Data'!$C$4:$V$43,MATCH('Combustion Reports'!$AB$14,'DOE Stack Loss Data'!$B$4:$B$43),MATCH('Baseline Efficiency'!S16,'DOE Stack Loss Data'!$C$3:$V$3)+1))/10*('Combustion Reports'!$AB$14-INDEX('DOE Stack Loss Data'!$B$4:$B$43,MATCH('Combustion Reports'!$AB$14,'DOE Stack Loss Data'!$B$4:$B$43),1))+INDEX('DOE Stack Loss Data'!$C$4:$V$43,MATCH('Combustion Reports'!$AB$14,'DOE Stack Loss Data'!$B$4:$B$43),MATCH('Baseline Efficiency'!S16,'DOE Stack Loss Data'!$C$3:$V$3)+1)-((INDEX('DOE Stack Loss Data'!$C$4:$V$43,MATCH('Combustion Reports'!$AB$14,'DOE Stack Loss Data'!$B$4:$B$43)+1,MATCH('Baseline Efficiency'!S16,'DOE Stack Loss Data'!$C$3:$V$3))-INDEX('DOE Stack Loss Data'!$C$4:$V$43,MATCH('Combustion Reports'!$AB$14,'DOE Stack Loss Data'!$B$4:$B$43),MATCH('Baseline Efficiency'!S16,'DOE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Efficiency'!S16,'DOE Stack Loss Data'!$C$3:$V$3))))/(INDEX('DOE Stack Loss Data'!$C$3:$V$3,1,MATCH('Baseline Efficiency'!S16,'DOE Stack Loss Data'!$C$3:$V$3)+1)-INDEX('DOE Stack Loss Data'!$C$3:$V$3,1,MATCH('Baseline Efficiency'!S16,'DOE Stack Loss Data'!$C$3:$V$3)))*('Baseline Efficiency'!S16-INDEX('DOE Stack Loss Data'!$C$3:$V$3,1,MATCH('Baseline Efficiency'!S16,'DOE Stack Loss Data'!$C$3:$V$3)))+(INDEX('DOE Stack Loss Data'!$C$4:$V$43,MATCH('Combustion Reports'!$AB$14,'DOE Stack Loss Data'!$B$4:$B$43)+1,MATCH('Baseline Efficiency'!S16,'DOE Stack Loss Data'!$C$3:$V$3))-INDEX('DOE Stack Loss Data'!$C$4:$V$43,MATCH('Combustion Reports'!$AB$14,'DOE Stack Loss Data'!$B$4:$B$43),MATCH('Baseline Efficiency'!S16,'DOE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Efficiency'!S16,'DOE Stack Loss Data'!$C$3:$V$3)))</f>
        <v>#N/A</v>
      </c>
      <c r="T40" s="237" t="e">
        <f>1-(((INDEX('DOE Stack Loss Data'!$C$4:$V$43,MATCH('Combustion Reports'!AC$14,'DOE Stack Loss Data'!$B$4:$B$43)+1,MATCH('Baseline Efficiency'!T16,'DOE Stack Loss Data'!$C$3:$V$3)+1)-INDEX('DOE Stack Loss Data'!$C$4:$V$43,MATCH('Combustion Reports'!AC$14,'DOE Stack Loss Data'!$B$4:$B$43),MATCH('Baseline Efficiency'!T16,'DOE Stack Loss Data'!$C$3:$V$3)+1))/10*('Combustion Reports'!AC$14-INDEX('DOE Stack Loss Data'!$B$4:$B$43,MATCH('Combustion Reports'!AC$14,'DOE Stack Loss Data'!$B$4:$B$43),1))+INDEX('DOE Stack Loss Data'!$C$4:$V$43,MATCH('Combustion Reports'!AC$14,'DOE Stack Loss Data'!$B$4:$B$43),MATCH('Baseline Efficiency'!T16,'DOE Stack Loss Data'!$C$3:$V$3)+1)-((INDEX('DOE Stack Loss Data'!$C$4:$V$43,MATCH('Combustion Reports'!AC$14,'DOE Stack Loss Data'!$B$4:$B$43)+1,MATCH('Baseline Efficiency'!T16,'DOE Stack Loss Data'!$C$3:$V$3))-INDEX('DOE Stack Loss Data'!$C$4:$V$43,MATCH('Combustion Reports'!AC$14,'DOE Stack Loss Data'!$B$4:$B$43),MATCH('Baseline Efficiency'!T16,'DOE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Efficiency'!T16,'DOE Stack Loss Data'!$C$3:$V$3))))/(INDEX('DOE Stack Loss Data'!$C$3:$V$3,1,MATCH('Baseline Efficiency'!T16,'DOE Stack Loss Data'!$C$3:$V$3)+1)-INDEX('DOE Stack Loss Data'!$C$3:$V$3,1,MATCH('Baseline Efficiency'!T16,'DOE Stack Loss Data'!$C$3:$V$3)))*('Baseline Efficiency'!T16-INDEX('DOE Stack Loss Data'!$C$3:$V$3,1,MATCH('Baseline Efficiency'!T16,'DOE Stack Loss Data'!$C$3:$V$3)))+(INDEX('DOE Stack Loss Data'!$C$4:$V$43,MATCH('Combustion Reports'!AC$14,'DOE Stack Loss Data'!$B$4:$B$43)+1,MATCH('Baseline Efficiency'!T16,'DOE Stack Loss Data'!$C$3:$V$3))-INDEX('DOE Stack Loss Data'!$C$4:$V$43,MATCH('Combustion Reports'!AC$14,'DOE Stack Loss Data'!$B$4:$B$43),MATCH('Baseline Efficiency'!T16,'DOE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Efficiency'!T16,'DOE Stack Loss Data'!$C$3:$V$3)))</f>
        <v>#N/A</v>
      </c>
      <c r="U40" s="207" t="e">
        <f>1-(((INDEX('DOE Stack Loss Data'!$C$4:$V$43,MATCH('Combustion Reports'!AD$14,'DOE Stack Loss Data'!$B$4:$B$43)+1,MATCH('Baseline Efficiency'!U16,'DOE Stack Loss Data'!$C$3:$V$3)+1)-INDEX('DOE Stack Loss Data'!$C$4:$V$43,MATCH('Combustion Reports'!AD$14,'DOE Stack Loss Data'!$B$4:$B$43),MATCH('Baseline Efficiency'!U16,'DOE Stack Loss Data'!$C$3:$V$3)+1))/10*('Combustion Reports'!AD$14-INDEX('DOE Stack Loss Data'!$B$4:$B$43,MATCH('Combustion Reports'!AD$14,'DOE Stack Loss Data'!$B$4:$B$43),1))+INDEX('DOE Stack Loss Data'!$C$4:$V$43,MATCH('Combustion Reports'!AD$14,'DOE Stack Loss Data'!$B$4:$B$43),MATCH('Baseline Efficiency'!U16,'DOE Stack Loss Data'!$C$3:$V$3)+1)-((INDEX('DOE Stack Loss Data'!$C$4:$V$43,MATCH('Combustion Reports'!AD$14,'DOE Stack Loss Data'!$B$4:$B$43)+1,MATCH('Baseline Efficiency'!U16,'DOE Stack Loss Data'!$C$3:$V$3))-INDEX('DOE Stack Loss Data'!$C$4:$V$43,MATCH('Combustion Reports'!AD$14,'DOE Stack Loss Data'!$B$4:$B$43),MATCH('Baseline Efficiency'!U16,'DOE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Efficiency'!U16,'DOE Stack Loss Data'!$C$3:$V$3))))/(INDEX('DOE Stack Loss Data'!$C$3:$V$3,1,MATCH('Baseline Efficiency'!U16,'DOE Stack Loss Data'!$C$3:$V$3)+1)-INDEX('DOE Stack Loss Data'!$C$3:$V$3,1,MATCH('Baseline Efficiency'!U16,'DOE Stack Loss Data'!$C$3:$V$3)))*('Baseline Efficiency'!U16-INDEX('DOE Stack Loss Data'!$C$3:$V$3,1,MATCH('Baseline Efficiency'!U16,'DOE Stack Loss Data'!$C$3:$V$3)))+(INDEX('DOE Stack Loss Data'!$C$4:$V$43,MATCH('Combustion Reports'!AD$14,'DOE Stack Loss Data'!$B$4:$B$43)+1,MATCH('Baseline Efficiency'!U16,'DOE Stack Loss Data'!$C$3:$V$3))-INDEX('DOE Stack Loss Data'!$C$4:$V$43,MATCH('Combustion Reports'!AD$14,'DOE Stack Loss Data'!$B$4:$B$43),MATCH('Baseline Efficiency'!U16,'DOE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Efficiency'!U16,'DOE Stack Loss Data'!$C$3:$V$3)))</f>
        <v>#N/A</v>
      </c>
      <c r="V40" s="237" t="e">
        <f>1-(((INDEX('DOE Stack Loss Data'!$C$4:$V$43,MATCH('Combustion Reports'!AE$14,'DOE Stack Loss Data'!$B$4:$B$43)+1,MATCH('Baseline Efficiency'!V16,'DOE Stack Loss Data'!$C$3:$V$3)+1)-INDEX('DOE Stack Loss Data'!$C$4:$V$43,MATCH('Combustion Reports'!AE$14,'DOE Stack Loss Data'!$B$4:$B$43),MATCH('Baseline Efficiency'!V16,'DOE Stack Loss Data'!$C$3:$V$3)+1))/10*('Combustion Reports'!AE$14-INDEX('DOE Stack Loss Data'!$B$4:$B$43,MATCH('Combustion Reports'!AE$14,'DOE Stack Loss Data'!$B$4:$B$43),1))+INDEX('DOE Stack Loss Data'!$C$4:$V$43,MATCH('Combustion Reports'!AE$14,'DOE Stack Loss Data'!$B$4:$B$43),MATCH('Baseline Efficiency'!V16,'DOE Stack Loss Data'!$C$3:$V$3)+1)-((INDEX('DOE Stack Loss Data'!$C$4:$V$43,MATCH('Combustion Reports'!AE$14,'DOE Stack Loss Data'!$B$4:$B$43)+1,MATCH('Baseline Efficiency'!V16,'DOE Stack Loss Data'!$C$3:$V$3))-INDEX('DOE Stack Loss Data'!$C$4:$V$43,MATCH('Combustion Reports'!AE$14,'DOE Stack Loss Data'!$B$4:$B$43),MATCH('Baseline Efficiency'!V16,'DOE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Efficiency'!V16,'DOE Stack Loss Data'!$C$3:$V$3))))/(INDEX('DOE Stack Loss Data'!$C$3:$V$3,1,MATCH('Baseline Efficiency'!V16,'DOE Stack Loss Data'!$C$3:$V$3)+1)-INDEX('DOE Stack Loss Data'!$C$3:$V$3,1,MATCH('Baseline Efficiency'!V16,'DOE Stack Loss Data'!$C$3:$V$3)))*('Baseline Efficiency'!V16-INDEX('DOE Stack Loss Data'!$C$3:$V$3,1,MATCH('Baseline Efficiency'!V16,'DOE Stack Loss Data'!$C$3:$V$3)))+(INDEX('DOE Stack Loss Data'!$C$4:$V$43,MATCH('Combustion Reports'!AE$14,'DOE Stack Loss Data'!$B$4:$B$43)+1,MATCH('Baseline Efficiency'!V16,'DOE Stack Loss Data'!$C$3:$V$3))-INDEX('DOE Stack Loss Data'!$C$4:$V$43,MATCH('Combustion Reports'!AE$14,'DOE Stack Loss Data'!$B$4:$B$43),MATCH('Baseline Efficiency'!V16,'DOE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Efficiency'!V16,'DOE Stack Loss Data'!$C$3:$V$3)))</f>
        <v>#N/A</v>
      </c>
      <c r="W40" s="201" t="e">
        <f>1-(((INDEX('DOE Stack Loss Data'!$C$4:$V$43,MATCH('Combustion Reports'!AF$14,'DOE Stack Loss Data'!$B$4:$B$43)+1,MATCH('Baseline Efficiency'!W16,'DOE Stack Loss Data'!$C$3:$V$3)+1)-INDEX('DOE Stack Loss Data'!$C$4:$V$43,MATCH('Combustion Reports'!AF$14,'DOE Stack Loss Data'!$B$4:$B$43),MATCH('Baseline Efficiency'!W16,'DOE Stack Loss Data'!$C$3:$V$3)+1))/10*('Combustion Reports'!AF$14-INDEX('DOE Stack Loss Data'!$B$4:$B$43,MATCH('Combustion Reports'!AF$14,'DOE Stack Loss Data'!$B$4:$B$43),1))+INDEX('DOE Stack Loss Data'!$C$4:$V$43,MATCH('Combustion Reports'!AF$14,'DOE Stack Loss Data'!$B$4:$B$43),MATCH('Baseline Efficiency'!W16,'DOE Stack Loss Data'!$C$3:$V$3)+1)-((INDEX('DOE Stack Loss Data'!$C$4:$V$43,MATCH('Combustion Reports'!AF$14,'DOE Stack Loss Data'!$B$4:$B$43)+1,MATCH('Baseline Efficiency'!W16,'DOE Stack Loss Data'!$C$3:$V$3))-INDEX('DOE Stack Loss Data'!$C$4:$V$43,MATCH('Combustion Reports'!AF$14,'DOE Stack Loss Data'!$B$4:$B$43),MATCH('Baseline Efficiency'!W16,'DOE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Efficiency'!W16,'DOE Stack Loss Data'!$C$3:$V$3))))/(INDEX('DOE Stack Loss Data'!$C$3:$V$3,1,MATCH('Baseline Efficiency'!W16,'DOE Stack Loss Data'!$C$3:$V$3)+1)-INDEX('DOE Stack Loss Data'!$C$3:$V$3,1,MATCH('Baseline Efficiency'!W16,'DOE Stack Loss Data'!$C$3:$V$3)))*('Baseline Efficiency'!W16-INDEX('DOE Stack Loss Data'!$C$3:$V$3,1,MATCH('Baseline Efficiency'!W16,'DOE Stack Loss Data'!$C$3:$V$3)))+(INDEX('DOE Stack Loss Data'!$C$4:$V$43,MATCH('Combustion Reports'!AF$14,'DOE Stack Loss Data'!$B$4:$B$43)+1,MATCH('Baseline Efficiency'!W16,'DOE Stack Loss Data'!$C$3:$V$3))-INDEX('DOE Stack Loss Data'!$C$4:$V$43,MATCH('Combustion Reports'!AF$14,'DOE Stack Loss Data'!$B$4:$B$43),MATCH('Baseline Efficiency'!W16,'DOE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Efficiency'!W16,'DOE Stack Loss Data'!$C$3:$V$3)))</f>
        <v>#N/A</v>
      </c>
      <c r="X40" s="237" t="e">
        <f>1-(((INDEX('DOE Stack Loss Data'!$C$4:$V$43,MATCH('Combustion Reports'!AG$14,'DOE Stack Loss Data'!$B$4:$B$43)+1,MATCH('Baseline Efficiency'!X16,'DOE Stack Loss Data'!$C$3:$V$3)+1)-INDEX('DOE Stack Loss Data'!$C$4:$V$43,MATCH('Combustion Reports'!AG$14,'DOE Stack Loss Data'!$B$4:$B$43),MATCH('Baseline Efficiency'!X16,'DOE Stack Loss Data'!$C$3:$V$3)+1))/10*('Combustion Reports'!AG$14-INDEX('DOE Stack Loss Data'!$B$4:$B$43,MATCH('Combustion Reports'!AG$14,'DOE Stack Loss Data'!$B$4:$B$43),1))+INDEX('DOE Stack Loss Data'!$C$4:$V$43,MATCH('Combustion Reports'!AG$14,'DOE Stack Loss Data'!$B$4:$B$43),MATCH('Baseline Efficiency'!X16,'DOE Stack Loss Data'!$C$3:$V$3)+1)-((INDEX('DOE Stack Loss Data'!$C$4:$V$43,MATCH('Combustion Reports'!AG$14,'DOE Stack Loss Data'!$B$4:$B$43)+1,MATCH('Baseline Efficiency'!X16,'DOE Stack Loss Data'!$C$3:$V$3))-INDEX('DOE Stack Loss Data'!$C$4:$V$43,MATCH('Combustion Reports'!AG$14,'DOE Stack Loss Data'!$B$4:$B$43),MATCH('Baseline Efficiency'!X16,'DOE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Efficiency'!X16,'DOE Stack Loss Data'!$C$3:$V$3))))/(INDEX('DOE Stack Loss Data'!$C$3:$V$3,1,MATCH('Baseline Efficiency'!X16,'DOE Stack Loss Data'!$C$3:$V$3)+1)-INDEX('DOE Stack Loss Data'!$C$3:$V$3,1,MATCH('Baseline Efficiency'!X16,'DOE Stack Loss Data'!$C$3:$V$3)))*('Baseline Efficiency'!X16-INDEX('DOE Stack Loss Data'!$C$3:$V$3,1,MATCH('Baseline Efficiency'!X16,'DOE Stack Loss Data'!$C$3:$V$3)))+(INDEX('DOE Stack Loss Data'!$C$4:$V$43,MATCH('Combustion Reports'!AG$14,'DOE Stack Loss Data'!$B$4:$B$43)+1,MATCH('Baseline Efficiency'!X16,'DOE Stack Loss Data'!$C$3:$V$3))-INDEX('DOE Stack Loss Data'!$C$4:$V$43,MATCH('Combustion Reports'!AG$14,'DOE Stack Loss Data'!$B$4:$B$43),MATCH('Baseline Efficiency'!X16,'DOE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Efficiency'!X16,'DOE Stack Loss Data'!$C$3:$V$3)))</f>
        <v>#N/A</v>
      </c>
      <c r="Y40" s="201" t="e">
        <f>1-(((INDEX('DOE Stack Loss Data'!$C$4:$V$43,MATCH('Combustion Reports'!AH$14,'DOE Stack Loss Data'!$B$4:$B$43)+1,MATCH('Baseline Efficiency'!Y16,'DOE Stack Loss Data'!$C$3:$V$3)+1)-INDEX('DOE Stack Loss Data'!$C$4:$V$43,MATCH('Combustion Reports'!AH$14,'DOE Stack Loss Data'!$B$4:$B$43),MATCH('Baseline Efficiency'!Y16,'DOE Stack Loss Data'!$C$3:$V$3)+1))/10*('Combustion Reports'!AH$14-INDEX('DOE Stack Loss Data'!$B$4:$B$43,MATCH('Combustion Reports'!AH$14,'DOE Stack Loss Data'!$B$4:$B$43),1))+INDEX('DOE Stack Loss Data'!$C$4:$V$43,MATCH('Combustion Reports'!AH$14,'DOE Stack Loss Data'!$B$4:$B$43),MATCH('Baseline Efficiency'!Y16,'DOE Stack Loss Data'!$C$3:$V$3)+1)-((INDEX('DOE Stack Loss Data'!$C$4:$V$43,MATCH('Combustion Reports'!AH$14,'DOE Stack Loss Data'!$B$4:$B$43)+1,MATCH('Baseline Efficiency'!Y16,'DOE Stack Loss Data'!$C$3:$V$3))-INDEX('DOE Stack Loss Data'!$C$4:$V$43,MATCH('Combustion Reports'!AH$14,'DOE Stack Loss Data'!$B$4:$B$43),MATCH('Baseline Efficiency'!Y16,'DOE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Efficiency'!Y16,'DOE Stack Loss Data'!$C$3:$V$3))))/(INDEX('DOE Stack Loss Data'!$C$3:$V$3,1,MATCH('Baseline Efficiency'!Y16,'DOE Stack Loss Data'!$C$3:$V$3)+1)-INDEX('DOE Stack Loss Data'!$C$3:$V$3,1,MATCH('Baseline Efficiency'!Y16,'DOE Stack Loss Data'!$C$3:$V$3)))*('Baseline Efficiency'!Y16-INDEX('DOE Stack Loss Data'!$C$3:$V$3,1,MATCH('Baseline Efficiency'!Y16,'DOE Stack Loss Data'!$C$3:$V$3)))+(INDEX('DOE Stack Loss Data'!$C$4:$V$43,MATCH('Combustion Reports'!AH$14,'DOE Stack Loss Data'!$B$4:$B$43)+1,MATCH('Baseline Efficiency'!Y16,'DOE Stack Loss Data'!$C$3:$V$3))-INDEX('DOE Stack Loss Data'!$C$4:$V$43,MATCH('Combustion Reports'!AH$14,'DOE Stack Loss Data'!$B$4:$B$43),MATCH('Baseline Efficiency'!Y16,'DOE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Efficiency'!Y16,'DOE Stack Loss Data'!$C$3:$V$3)))</f>
        <v>#N/A</v>
      </c>
      <c r="Z40" s="237" t="e">
        <f>1-(((INDEX('DOE Stack Loss Data'!$C$4:$V$43,MATCH('Combustion Reports'!AI$14,'DOE Stack Loss Data'!$B$4:$B$43)+1,MATCH('Baseline Efficiency'!Z16,'DOE Stack Loss Data'!$C$3:$V$3)+1)-INDEX('DOE Stack Loss Data'!$C$4:$V$43,MATCH('Combustion Reports'!AI$14,'DOE Stack Loss Data'!$B$4:$B$43),MATCH('Baseline Efficiency'!Z16,'DOE Stack Loss Data'!$C$3:$V$3)+1))/10*('Combustion Reports'!AI$14-INDEX('DOE Stack Loss Data'!$B$4:$B$43,MATCH('Combustion Reports'!AI$14,'DOE Stack Loss Data'!$B$4:$B$43),1))+INDEX('DOE Stack Loss Data'!$C$4:$V$43,MATCH('Combustion Reports'!AI$14,'DOE Stack Loss Data'!$B$4:$B$43),MATCH('Baseline Efficiency'!Z16,'DOE Stack Loss Data'!$C$3:$V$3)+1)-((INDEX('DOE Stack Loss Data'!$C$4:$V$43,MATCH('Combustion Reports'!AI$14,'DOE Stack Loss Data'!$B$4:$B$43)+1,MATCH('Baseline Efficiency'!Z16,'DOE Stack Loss Data'!$C$3:$V$3))-INDEX('DOE Stack Loss Data'!$C$4:$V$43,MATCH('Combustion Reports'!AI$14,'DOE Stack Loss Data'!$B$4:$B$43),MATCH('Baseline Efficiency'!Z16,'DOE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Efficiency'!Z16,'DOE Stack Loss Data'!$C$3:$V$3))))/(INDEX('DOE Stack Loss Data'!$C$3:$V$3,1,MATCH('Baseline Efficiency'!Z16,'DOE Stack Loss Data'!$C$3:$V$3)+1)-INDEX('DOE Stack Loss Data'!$C$3:$V$3,1,MATCH('Baseline Efficiency'!Z16,'DOE Stack Loss Data'!$C$3:$V$3)))*('Baseline Efficiency'!Z16-INDEX('DOE Stack Loss Data'!$C$3:$V$3,1,MATCH('Baseline Efficiency'!Z16,'DOE Stack Loss Data'!$C$3:$V$3)))+(INDEX('DOE Stack Loss Data'!$C$4:$V$43,MATCH('Combustion Reports'!AI$14,'DOE Stack Loss Data'!$B$4:$B$43)+1,MATCH('Baseline Efficiency'!Z16,'DOE Stack Loss Data'!$C$3:$V$3))-INDEX('DOE Stack Loss Data'!$C$4:$V$43,MATCH('Combustion Reports'!AI$14,'DOE Stack Loss Data'!$B$4:$B$43),MATCH('Baseline Efficiency'!Z16,'DOE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Efficiency'!Z16,'DOE Stack Loss Data'!$C$3:$V$3)))</f>
        <v>#N/A</v>
      </c>
      <c r="AA40" s="237" t="e">
        <f>1-(((INDEX('DOE Stack Loss Data'!$C$4:$V$43,MATCH('Combustion Reports'!AJ$14,'DOE Stack Loss Data'!$B$4:$B$43)+1,MATCH('Baseline Efficiency'!AA16,'DOE Stack Loss Data'!$C$3:$V$3)+1)-INDEX('DOE Stack Loss Data'!$C$4:$V$43,MATCH('Combustion Reports'!AJ$14,'DOE Stack Loss Data'!$B$4:$B$43),MATCH('Baseline Efficiency'!AA16,'DOE Stack Loss Data'!$C$3:$V$3)+1))/10*('Combustion Reports'!AJ$14-INDEX('DOE Stack Loss Data'!$B$4:$B$43,MATCH('Combustion Reports'!AJ$14,'DOE Stack Loss Data'!$B$4:$B$43),1))+INDEX('DOE Stack Loss Data'!$C$4:$V$43,MATCH('Combustion Reports'!AJ$14,'DOE Stack Loss Data'!$B$4:$B$43),MATCH('Baseline Efficiency'!AA16,'DOE Stack Loss Data'!$C$3:$V$3)+1)-((INDEX('DOE Stack Loss Data'!$C$4:$V$43,MATCH('Combustion Reports'!AJ$14,'DOE Stack Loss Data'!$B$4:$B$43)+1,MATCH('Baseline Efficiency'!AA16,'DOE Stack Loss Data'!$C$3:$V$3))-INDEX('DOE Stack Loss Data'!$C$4:$V$43,MATCH('Combustion Reports'!AJ$14,'DOE Stack Loss Data'!$B$4:$B$43),MATCH('Baseline Efficiency'!AA16,'DOE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Efficiency'!AA16,'DOE Stack Loss Data'!$C$3:$V$3))))/(INDEX('DOE Stack Loss Data'!$C$3:$V$3,1,MATCH('Baseline Efficiency'!AA16,'DOE Stack Loss Data'!$C$3:$V$3)+1)-INDEX('DOE Stack Loss Data'!$C$3:$V$3,1,MATCH('Baseline Efficiency'!AA16,'DOE Stack Loss Data'!$C$3:$V$3)))*('Baseline Efficiency'!AA16-INDEX('DOE Stack Loss Data'!$C$3:$V$3,1,MATCH('Baseline Efficiency'!AA16,'DOE Stack Loss Data'!$C$3:$V$3)))+(INDEX('DOE Stack Loss Data'!$C$4:$V$43,MATCH('Combustion Reports'!AJ$14,'DOE Stack Loss Data'!$B$4:$B$43)+1,MATCH('Baseline Efficiency'!AA16,'DOE Stack Loss Data'!$C$3:$V$3))-INDEX('DOE Stack Loss Data'!$C$4:$V$43,MATCH('Combustion Reports'!AJ$14,'DOE Stack Loss Data'!$B$4:$B$43),MATCH('Baseline Efficiency'!AA16,'DOE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Efficiency'!AA16,'DOE Stack Loss Data'!$C$3:$V$3)))</f>
        <v>#N/A</v>
      </c>
      <c r="AB40" s="209" t="e">
        <f>1-(((INDEX('DOE Stack Loss Data'!$C$4:$V$43,MATCH('Combustion Reports'!AK$14,'DOE Stack Loss Data'!$B$4:$B$43)+1,MATCH('Baseline Efficiency'!AB16,'DOE Stack Loss Data'!$C$3:$V$3)+1)-INDEX('DOE Stack Loss Data'!$C$4:$V$43,MATCH('Combustion Reports'!AK$14,'DOE Stack Loss Data'!$B$4:$B$43),MATCH('Baseline Efficiency'!AB16,'DOE Stack Loss Data'!$C$3:$V$3)+1))/10*('Combustion Reports'!AK$14-INDEX('DOE Stack Loss Data'!$B$4:$B$43,MATCH('Combustion Reports'!AK$14,'DOE Stack Loss Data'!$B$4:$B$43),1))+INDEX('DOE Stack Loss Data'!$C$4:$V$43,MATCH('Combustion Reports'!AK$14,'DOE Stack Loss Data'!$B$4:$B$43),MATCH('Baseline Efficiency'!AB16,'DOE Stack Loss Data'!$C$3:$V$3)+1)-((INDEX('DOE Stack Loss Data'!$C$4:$V$43,MATCH('Combustion Reports'!AK$14,'DOE Stack Loss Data'!$B$4:$B$43)+1,MATCH('Baseline Efficiency'!AB16,'DOE Stack Loss Data'!$C$3:$V$3))-INDEX('DOE Stack Loss Data'!$C$4:$V$43,MATCH('Combustion Reports'!AK$14,'DOE Stack Loss Data'!$B$4:$B$43),MATCH('Baseline Efficiency'!AB16,'DOE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Efficiency'!AB16,'DOE Stack Loss Data'!$C$3:$V$3))))/(INDEX('DOE Stack Loss Data'!$C$3:$V$3,1,MATCH('Baseline Efficiency'!AB16,'DOE Stack Loss Data'!$C$3:$V$3)+1)-INDEX('DOE Stack Loss Data'!$C$3:$V$3,1,MATCH('Baseline Efficiency'!AB16,'DOE Stack Loss Data'!$C$3:$V$3)))*('Baseline Efficiency'!AB16-INDEX('DOE Stack Loss Data'!$C$3:$V$3,1,MATCH('Baseline Efficiency'!AB16,'DOE Stack Loss Data'!$C$3:$V$3)))+(INDEX('DOE Stack Loss Data'!$C$4:$V$43,MATCH('Combustion Reports'!AK$14,'DOE Stack Loss Data'!$B$4:$B$43)+1,MATCH('Baseline Efficiency'!AB16,'DOE Stack Loss Data'!$C$3:$V$3))-INDEX('DOE Stack Loss Data'!$C$4:$V$43,MATCH('Combustion Reports'!AK$14,'DOE Stack Loss Data'!$B$4:$B$43),MATCH('Baseline Efficiency'!AB16,'DOE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Efficiency'!AB16,'DOE Stack Loss Data'!$C$3:$V$3)))</f>
        <v>#N/A</v>
      </c>
      <c r="AD40" s="236">
        <v>40</v>
      </c>
      <c r="AE40" s="545">
        <v>595</v>
      </c>
      <c r="AF40" s="202">
        <f t="shared" si="10"/>
        <v>75</v>
      </c>
      <c r="AG40" s="237" t="e">
        <f>1-(((INDEX('DOE Stack Loss Data'!$C$4:$V$43,MATCH('Combustion Reports'!AB$20,'DOE Stack Loss Data'!$B$4:$B$43)+1,MATCH('Baseline Efficiency'!AG16,'DOE Stack Loss Data'!$C$3:$V$3)+1)-INDEX('DOE Stack Loss Data'!$C$4:$V$43,MATCH('Combustion Reports'!AB$20,'DOE Stack Loss Data'!$B$4:$B$43),MATCH('Baseline Efficiency'!AG16,'DOE Stack Loss Data'!$C$3:$V$3)+1))/10*('Combustion Reports'!AB$20-INDEX('DOE Stack Loss Data'!$B$4:$B$43,MATCH('Combustion Reports'!AB$20,'DOE Stack Loss Data'!$B$4:$B$43),1))+INDEX('DOE Stack Loss Data'!$C$4:$V$43,MATCH('Combustion Reports'!AB$20,'DOE Stack Loss Data'!$B$4:$B$43),MATCH('Baseline Efficiency'!AG16,'DOE Stack Loss Data'!$C$3:$V$3)+1)-((INDEX('DOE Stack Loss Data'!$C$4:$V$43,MATCH('Combustion Reports'!AB$20,'DOE Stack Loss Data'!$B$4:$B$43)+1,MATCH('Baseline Efficiency'!AG16,'DOE Stack Loss Data'!$C$3:$V$3))-INDEX('DOE Stack Loss Data'!$C$4:$V$43,MATCH('Combustion Reports'!AB$20,'DOE Stack Loss Data'!$B$4:$B$43),MATCH('Baseline Efficiency'!AG16,'DOE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Efficiency'!AG16,'DOE Stack Loss Data'!$C$3:$V$3))))/(INDEX('DOE Stack Loss Data'!$C$3:$V$3,1,MATCH('Baseline Efficiency'!AG16,'DOE Stack Loss Data'!$C$3:$V$3)+1)-INDEX('DOE Stack Loss Data'!$C$3:$V$3,1,MATCH('Baseline Efficiency'!AG16,'DOE Stack Loss Data'!$C$3:$V$3)))*('Baseline Efficiency'!AG16-INDEX('DOE Stack Loss Data'!$C$3:$V$3,1,MATCH('Baseline Efficiency'!AG16,'DOE Stack Loss Data'!$C$3:$V$3)))+(INDEX('DOE Stack Loss Data'!$C$4:$V$43,MATCH('Combustion Reports'!AB$20,'DOE Stack Loss Data'!$B$4:$B$43)+1,MATCH('Baseline Efficiency'!AG16,'DOE Stack Loss Data'!$C$3:$V$3))-INDEX('DOE Stack Loss Data'!$C$4:$V$43,MATCH('Combustion Reports'!AB$20,'DOE Stack Loss Data'!$B$4:$B$43),MATCH('Baseline Efficiency'!AG16,'DOE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Efficiency'!AG16,'DOE Stack Loss Data'!$C$3:$V$3)))</f>
        <v>#N/A</v>
      </c>
      <c r="AH40" s="237" t="e">
        <f>1-(((INDEX('DOE Stack Loss Data'!$C$4:$V$43,MATCH('Combustion Reports'!AC$20,'DOE Stack Loss Data'!$B$4:$B$43)+1,MATCH('Baseline Efficiency'!AH16,'DOE Stack Loss Data'!$C$3:$V$3)+1)-INDEX('DOE Stack Loss Data'!$C$4:$V$43,MATCH('Combustion Reports'!AC$20,'DOE Stack Loss Data'!$B$4:$B$43),MATCH('Baseline Efficiency'!AH16,'DOE Stack Loss Data'!$C$3:$V$3)+1))/10*('Combustion Reports'!AC$20-INDEX('DOE Stack Loss Data'!$B$4:$B$43,MATCH('Combustion Reports'!AC$20,'DOE Stack Loss Data'!$B$4:$B$43),1))+INDEX('DOE Stack Loss Data'!$C$4:$V$43,MATCH('Combustion Reports'!AC$20,'DOE Stack Loss Data'!$B$4:$B$43),MATCH('Baseline Efficiency'!AH16,'DOE Stack Loss Data'!$C$3:$V$3)+1)-((INDEX('DOE Stack Loss Data'!$C$4:$V$43,MATCH('Combustion Reports'!AC$20,'DOE Stack Loss Data'!$B$4:$B$43)+1,MATCH('Baseline Efficiency'!AH16,'DOE Stack Loss Data'!$C$3:$V$3))-INDEX('DOE Stack Loss Data'!$C$4:$V$43,MATCH('Combustion Reports'!AC$20,'DOE Stack Loss Data'!$B$4:$B$43),MATCH('Baseline Efficiency'!AH16,'DOE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Efficiency'!AH16,'DOE Stack Loss Data'!$C$3:$V$3))))/(INDEX('DOE Stack Loss Data'!$C$3:$V$3,1,MATCH('Baseline Efficiency'!AH16,'DOE Stack Loss Data'!$C$3:$V$3)+1)-INDEX('DOE Stack Loss Data'!$C$3:$V$3,1,MATCH('Baseline Efficiency'!AH16,'DOE Stack Loss Data'!$C$3:$V$3)))*('Baseline Efficiency'!AH16-INDEX('DOE Stack Loss Data'!$C$3:$V$3,1,MATCH('Baseline Efficiency'!AH16,'DOE Stack Loss Data'!$C$3:$V$3)))+(INDEX('DOE Stack Loss Data'!$C$4:$V$43,MATCH('Combustion Reports'!AC$20,'DOE Stack Loss Data'!$B$4:$B$43)+1,MATCH('Baseline Efficiency'!AH16,'DOE Stack Loss Data'!$C$3:$V$3))-INDEX('DOE Stack Loss Data'!$C$4:$V$43,MATCH('Combustion Reports'!AC$20,'DOE Stack Loss Data'!$B$4:$B$43),MATCH('Baseline Efficiency'!AH16,'DOE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Efficiency'!AH16,'DOE Stack Loss Data'!$C$3:$V$3)))</f>
        <v>#N/A</v>
      </c>
      <c r="AI40" s="207" t="e">
        <f>1-(((INDEX('DOE Stack Loss Data'!$C$4:$V$43,MATCH('Combustion Reports'!AD$20,'DOE Stack Loss Data'!$B$4:$B$43)+1,MATCH('Baseline Efficiency'!AI16,'DOE Stack Loss Data'!$C$3:$V$3)+1)-INDEX('DOE Stack Loss Data'!$C$4:$V$43,MATCH('Combustion Reports'!AD$20,'DOE Stack Loss Data'!$B$4:$B$43),MATCH('Baseline Efficiency'!AI16,'DOE Stack Loss Data'!$C$3:$V$3)+1))/10*('Combustion Reports'!AD$20-INDEX('DOE Stack Loss Data'!$B$4:$B$43,MATCH('Combustion Reports'!AD$20,'DOE Stack Loss Data'!$B$4:$B$43),1))+INDEX('DOE Stack Loss Data'!$C$4:$V$43,MATCH('Combustion Reports'!AD$20,'DOE Stack Loss Data'!$B$4:$B$43),MATCH('Baseline Efficiency'!AI16,'DOE Stack Loss Data'!$C$3:$V$3)+1)-((INDEX('DOE Stack Loss Data'!$C$4:$V$43,MATCH('Combustion Reports'!AD$20,'DOE Stack Loss Data'!$B$4:$B$43)+1,MATCH('Baseline Efficiency'!AI16,'DOE Stack Loss Data'!$C$3:$V$3))-INDEX('DOE Stack Loss Data'!$C$4:$V$43,MATCH('Combustion Reports'!AD$20,'DOE Stack Loss Data'!$B$4:$B$43),MATCH('Baseline Efficiency'!AI16,'DOE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Efficiency'!AI16,'DOE Stack Loss Data'!$C$3:$V$3))))/(INDEX('DOE Stack Loss Data'!$C$3:$V$3,1,MATCH('Baseline Efficiency'!AI16,'DOE Stack Loss Data'!$C$3:$V$3)+1)-INDEX('DOE Stack Loss Data'!$C$3:$V$3,1,MATCH('Baseline Efficiency'!AI16,'DOE Stack Loss Data'!$C$3:$V$3)))*('Baseline Efficiency'!AI16-INDEX('DOE Stack Loss Data'!$C$3:$V$3,1,MATCH('Baseline Efficiency'!AI16,'DOE Stack Loss Data'!$C$3:$V$3)))+(INDEX('DOE Stack Loss Data'!$C$4:$V$43,MATCH('Combustion Reports'!AD$20,'DOE Stack Loss Data'!$B$4:$B$43)+1,MATCH('Baseline Efficiency'!AI16,'DOE Stack Loss Data'!$C$3:$V$3))-INDEX('DOE Stack Loss Data'!$C$4:$V$43,MATCH('Combustion Reports'!AD$20,'DOE Stack Loss Data'!$B$4:$B$43),MATCH('Baseline Efficiency'!AI16,'DOE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Efficiency'!AI16,'DOE Stack Loss Data'!$C$3:$V$3)))</f>
        <v>#N/A</v>
      </c>
      <c r="AJ40" s="237" t="e">
        <f>1-(((INDEX('DOE Stack Loss Data'!$C$4:$V$43,MATCH('Combustion Reports'!AE$20,'DOE Stack Loss Data'!$B$4:$B$43)+1,MATCH('Baseline Efficiency'!AJ16,'DOE Stack Loss Data'!$C$3:$V$3)+1)-INDEX('DOE Stack Loss Data'!$C$4:$V$43,MATCH('Combustion Reports'!AE$20,'DOE Stack Loss Data'!$B$4:$B$43),MATCH('Baseline Efficiency'!AJ16,'DOE Stack Loss Data'!$C$3:$V$3)+1))/10*('Combustion Reports'!AE$20-INDEX('DOE Stack Loss Data'!$B$4:$B$43,MATCH('Combustion Reports'!AE$20,'DOE Stack Loss Data'!$B$4:$B$43),1))+INDEX('DOE Stack Loss Data'!$C$4:$V$43,MATCH('Combustion Reports'!AE$20,'DOE Stack Loss Data'!$B$4:$B$43),MATCH('Baseline Efficiency'!AJ16,'DOE Stack Loss Data'!$C$3:$V$3)+1)-((INDEX('DOE Stack Loss Data'!$C$4:$V$43,MATCH('Combustion Reports'!AE$20,'DOE Stack Loss Data'!$B$4:$B$43)+1,MATCH('Baseline Efficiency'!AJ16,'DOE Stack Loss Data'!$C$3:$V$3))-INDEX('DOE Stack Loss Data'!$C$4:$V$43,MATCH('Combustion Reports'!AE$20,'DOE Stack Loss Data'!$B$4:$B$43),MATCH('Baseline Efficiency'!AJ16,'DOE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Efficiency'!AJ16,'DOE Stack Loss Data'!$C$3:$V$3))))/(INDEX('DOE Stack Loss Data'!$C$3:$V$3,1,MATCH('Baseline Efficiency'!AJ16,'DOE Stack Loss Data'!$C$3:$V$3)+1)-INDEX('DOE Stack Loss Data'!$C$3:$V$3,1,MATCH('Baseline Efficiency'!AJ16,'DOE Stack Loss Data'!$C$3:$V$3)))*('Baseline Efficiency'!AJ16-INDEX('DOE Stack Loss Data'!$C$3:$V$3,1,MATCH('Baseline Efficiency'!AJ16,'DOE Stack Loss Data'!$C$3:$V$3)))+(INDEX('DOE Stack Loss Data'!$C$4:$V$43,MATCH('Combustion Reports'!AE$20,'DOE Stack Loss Data'!$B$4:$B$43)+1,MATCH('Baseline Efficiency'!AJ16,'DOE Stack Loss Data'!$C$3:$V$3))-INDEX('DOE Stack Loss Data'!$C$4:$V$43,MATCH('Combustion Reports'!AE$20,'DOE Stack Loss Data'!$B$4:$B$43),MATCH('Baseline Efficiency'!AJ16,'DOE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Efficiency'!AJ16,'DOE Stack Loss Data'!$C$3:$V$3)))</f>
        <v>#N/A</v>
      </c>
      <c r="AK40" s="201" t="e">
        <f>1-(((INDEX('DOE Stack Loss Data'!$C$4:$V$43,MATCH('Combustion Reports'!AF$20,'DOE Stack Loss Data'!$B$4:$B$43)+1,MATCH('Baseline Efficiency'!AK16,'DOE Stack Loss Data'!$C$3:$V$3)+1)-INDEX('DOE Stack Loss Data'!$C$4:$V$43,MATCH('Combustion Reports'!AF$20,'DOE Stack Loss Data'!$B$4:$B$43),MATCH('Baseline Efficiency'!AK16,'DOE Stack Loss Data'!$C$3:$V$3)+1))/10*('Combustion Reports'!AF$20-INDEX('DOE Stack Loss Data'!$B$4:$B$43,MATCH('Combustion Reports'!AF$20,'DOE Stack Loss Data'!$B$4:$B$43),1))+INDEX('DOE Stack Loss Data'!$C$4:$V$43,MATCH('Combustion Reports'!AF$20,'DOE Stack Loss Data'!$B$4:$B$43),MATCH('Baseline Efficiency'!AK16,'DOE Stack Loss Data'!$C$3:$V$3)+1)-((INDEX('DOE Stack Loss Data'!$C$4:$V$43,MATCH('Combustion Reports'!AF$20,'DOE Stack Loss Data'!$B$4:$B$43)+1,MATCH('Baseline Efficiency'!AK16,'DOE Stack Loss Data'!$C$3:$V$3))-INDEX('DOE Stack Loss Data'!$C$4:$V$43,MATCH('Combustion Reports'!AF$20,'DOE Stack Loss Data'!$B$4:$B$43),MATCH('Baseline Efficiency'!AK16,'DOE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Efficiency'!AK16,'DOE Stack Loss Data'!$C$3:$V$3))))/(INDEX('DOE Stack Loss Data'!$C$3:$V$3,1,MATCH('Baseline Efficiency'!AK16,'DOE Stack Loss Data'!$C$3:$V$3)+1)-INDEX('DOE Stack Loss Data'!$C$3:$V$3,1,MATCH('Baseline Efficiency'!AK16,'DOE Stack Loss Data'!$C$3:$V$3)))*('Baseline Efficiency'!AK16-INDEX('DOE Stack Loss Data'!$C$3:$V$3,1,MATCH('Baseline Efficiency'!AK16,'DOE Stack Loss Data'!$C$3:$V$3)))+(INDEX('DOE Stack Loss Data'!$C$4:$V$43,MATCH('Combustion Reports'!AF$20,'DOE Stack Loss Data'!$B$4:$B$43)+1,MATCH('Baseline Efficiency'!AK16,'DOE Stack Loss Data'!$C$3:$V$3))-INDEX('DOE Stack Loss Data'!$C$4:$V$43,MATCH('Combustion Reports'!AF$20,'DOE Stack Loss Data'!$B$4:$B$43),MATCH('Baseline Efficiency'!AK16,'DOE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Efficiency'!AK16,'DOE Stack Loss Data'!$C$3:$V$3)))</f>
        <v>#N/A</v>
      </c>
      <c r="AL40" s="237" t="e">
        <f>1-(((INDEX('DOE Stack Loss Data'!$C$4:$V$43,MATCH('Combustion Reports'!AG$20,'DOE Stack Loss Data'!$B$4:$B$43)+1,MATCH('Baseline Efficiency'!AL16,'DOE Stack Loss Data'!$C$3:$V$3)+1)-INDEX('DOE Stack Loss Data'!$C$4:$V$43,MATCH('Combustion Reports'!AG$20,'DOE Stack Loss Data'!$B$4:$B$43),MATCH('Baseline Efficiency'!AL16,'DOE Stack Loss Data'!$C$3:$V$3)+1))/10*('Combustion Reports'!AG$20-INDEX('DOE Stack Loss Data'!$B$4:$B$43,MATCH('Combustion Reports'!AG$20,'DOE Stack Loss Data'!$B$4:$B$43),1))+INDEX('DOE Stack Loss Data'!$C$4:$V$43,MATCH('Combustion Reports'!AG$20,'DOE Stack Loss Data'!$B$4:$B$43),MATCH('Baseline Efficiency'!AL16,'DOE Stack Loss Data'!$C$3:$V$3)+1)-((INDEX('DOE Stack Loss Data'!$C$4:$V$43,MATCH('Combustion Reports'!AG$20,'DOE Stack Loss Data'!$B$4:$B$43)+1,MATCH('Baseline Efficiency'!AL16,'DOE Stack Loss Data'!$C$3:$V$3))-INDEX('DOE Stack Loss Data'!$C$4:$V$43,MATCH('Combustion Reports'!AG$20,'DOE Stack Loss Data'!$B$4:$B$43),MATCH('Baseline Efficiency'!AL16,'DOE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Efficiency'!AL16,'DOE Stack Loss Data'!$C$3:$V$3))))/(INDEX('DOE Stack Loss Data'!$C$3:$V$3,1,MATCH('Baseline Efficiency'!AL16,'DOE Stack Loss Data'!$C$3:$V$3)+1)-INDEX('DOE Stack Loss Data'!$C$3:$V$3,1,MATCH('Baseline Efficiency'!AL16,'DOE Stack Loss Data'!$C$3:$V$3)))*('Baseline Efficiency'!AL16-INDEX('DOE Stack Loss Data'!$C$3:$V$3,1,MATCH('Baseline Efficiency'!AL16,'DOE Stack Loss Data'!$C$3:$V$3)))+(INDEX('DOE Stack Loss Data'!$C$4:$V$43,MATCH('Combustion Reports'!AG$20,'DOE Stack Loss Data'!$B$4:$B$43)+1,MATCH('Baseline Efficiency'!AL16,'DOE Stack Loss Data'!$C$3:$V$3))-INDEX('DOE Stack Loss Data'!$C$4:$V$43,MATCH('Combustion Reports'!AG$20,'DOE Stack Loss Data'!$B$4:$B$43),MATCH('Baseline Efficiency'!AL16,'DOE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Efficiency'!AL16,'DOE Stack Loss Data'!$C$3:$V$3)))</f>
        <v>#N/A</v>
      </c>
      <c r="AM40" s="201" t="e">
        <f>1-(((INDEX('DOE Stack Loss Data'!$C$4:$V$43,MATCH('Combustion Reports'!AH$20,'DOE Stack Loss Data'!$B$4:$B$43)+1,MATCH('Baseline Efficiency'!AM16,'DOE Stack Loss Data'!$C$3:$V$3)+1)-INDEX('DOE Stack Loss Data'!$C$4:$V$43,MATCH('Combustion Reports'!AH$20,'DOE Stack Loss Data'!$B$4:$B$43),MATCH('Baseline Efficiency'!AM16,'DOE Stack Loss Data'!$C$3:$V$3)+1))/10*('Combustion Reports'!AH$20-INDEX('DOE Stack Loss Data'!$B$4:$B$43,MATCH('Combustion Reports'!AH$20,'DOE Stack Loss Data'!$B$4:$B$43),1))+INDEX('DOE Stack Loss Data'!$C$4:$V$43,MATCH('Combustion Reports'!AH$20,'DOE Stack Loss Data'!$B$4:$B$43),MATCH('Baseline Efficiency'!AM16,'DOE Stack Loss Data'!$C$3:$V$3)+1)-((INDEX('DOE Stack Loss Data'!$C$4:$V$43,MATCH('Combustion Reports'!AH$20,'DOE Stack Loss Data'!$B$4:$B$43)+1,MATCH('Baseline Efficiency'!AM16,'DOE Stack Loss Data'!$C$3:$V$3))-INDEX('DOE Stack Loss Data'!$C$4:$V$43,MATCH('Combustion Reports'!AH$20,'DOE Stack Loss Data'!$B$4:$B$43),MATCH('Baseline Efficiency'!AM16,'DOE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Efficiency'!AM16,'DOE Stack Loss Data'!$C$3:$V$3))))/(INDEX('DOE Stack Loss Data'!$C$3:$V$3,1,MATCH('Baseline Efficiency'!AM16,'DOE Stack Loss Data'!$C$3:$V$3)+1)-INDEX('DOE Stack Loss Data'!$C$3:$V$3,1,MATCH('Baseline Efficiency'!AM16,'DOE Stack Loss Data'!$C$3:$V$3)))*('Baseline Efficiency'!AM16-INDEX('DOE Stack Loss Data'!$C$3:$V$3,1,MATCH('Baseline Efficiency'!AM16,'DOE Stack Loss Data'!$C$3:$V$3)))+(INDEX('DOE Stack Loss Data'!$C$4:$V$43,MATCH('Combustion Reports'!AH$20,'DOE Stack Loss Data'!$B$4:$B$43)+1,MATCH('Baseline Efficiency'!AM16,'DOE Stack Loss Data'!$C$3:$V$3))-INDEX('DOE Stack Loss Data'!$C$4:$V$43,MATCH('Combustion Reports'!AH$20,'DOE Stack Loss Data'!$B$4:$B$43),MATCH('Baseline Efficiency'!AM16,'DOE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Efficiency'!AM16,'DOE Stack Loss Data'!$C$3:$V$3)))</f>
        <v>#N/A</v>
      </c>
      <c r="AN40" s="237" t="e">
        <f>1-(((INDEX('DOE Stack Loss Data'!$C$4:$V$43,MATCH('Combustion Reports'!AI$20,'DOE Stack Loss Data'!$B$4:$B$43)+1,MATCH('Baseline Efficiency'!AN16,'DOE Stack Loss Data'!$C$3:$V$3)+1)-INDEX('DOE Stack Loss Data'!$C$4:$V$43,MATCH('Combustion Reports'!AI$20,'DOE Stack Loss Data'!$B$4:$B$43),MATCH('Baseline Efficiency'!AN16,'DOE Stack Loss Data'!$C$3:$V$3)+1))/10*('Combustion Reports'!AI$20-INDEX('DOE Stack Loss Data'!$B$4:$B$43,MATCH('Combustion Reports'!AI$20,'DOE Stack Loss Data'!$B$4:$B$43),1))+INDEX('DOE Stack Loss Data'!$C$4:$V$43,MATCH('Combustion Reports'!AI$20,'DOE Stack Loss Data'!$B$4:$B$43),MATCH('Baseline Efficiency'!AN16,'DOE Stack Loss Data'!$C$3:$V$3)+1)-((INDEX('DOE Stack Loss Data'!$C$4:$V$43,MATCH('Combustion Reports'!AI$20,'DOE Stack Loss Data'!$B$4:$B$43)+1,MATCH('Baseline Efficiency'!AN16,'DOE Stack Loss Data'!$C$3:$V$3))-INDEX('DOE Stack Loss Data'!$C$4:$V$43,MATCH('Combustion Reports'!AI$20,'DOE Stack Loss Data'!$B$4:$B$43),MATCH('Baseline Efficiency'!AN16,'DOE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Efficiency'!AN16,'DOE Stack Loss Data'!$C$3:$V$3))))/(INDEX('DOE Stack Loss Data'!$C$3:$V$3,1,MATCH('Baseline Efficiency'!AN16,'DOE Stack Loss Data'!$C$3:$V$3)+1)-INDEX('DOE Stack Loss Data'!$C$3:$V$3,1,MATCH('Baseline Efficiency'!AN16,'DOE Stack Loss Data'!$C$3:$V$3)))*('Baseline Efficiency'!AN16-INDEX('DOE Stack Loss Data'!$C$3:$V$3,1,MATCH('Baseline Efficiency'!AN16,'DOE Stack Loss Data'!$C$3:$V$3)))+(INDEX('DOE Stack Loss Data'!$C$4:$V$43,MATCH('Combustion Reports'!AI$20,'DOE Stack Loss Data'!$B$4:$B$43)+1,MATCH('Baseline Efficiency'!AN16,'DOE Stack Loss Data'!$C$3:$V$3))-INDEX('DOE Stack Loss Data'!$C$4:$V$43,MATCH('Combustion Reports'!AI$20,'DOE Stack Loss Data'!$B$4:$B$43),MATCH('Baseline Efficiency'!AN16,'DOE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Efficiency'!AN16,'DOE Stack Loss Data'!$C$3:$V$3)))</f>
        <v>#N/A</v>
      </c>
      <c r="AO40" s="237" t="e">
        <f>1-(((INDEX('DOE Stack Loss Data'!$C$4:$V$43,MATCH('Combustion Reports'!AJ$20,'DOE Stack Loss Data'!$B$4:$B$43)+1,MATCH('Baseline Efficiency'!AO16,'DOE Stack Loss Data'!$C$3:$V$3)+1)-INDEX('DOE Stack Loss Data'!$C$4:$V$43,MATCH('Combustion Reports'!AJ$20,'DOE Stack Loss Data'!$B$4:$B$43),MATCH('Baseline Efficiency'!AO16,'DOE Stack Loss Data'!$C$3:$V$3)+1))/10*('Combustion Reports'!AJ$20-INDEX('DOE Stack Loss Data'!$B$4:$B$43,MATCH('Combustion Reports'!AJ$20,'DOE Stack Loss Data'!$B$4:$B$43),1))+INDEX('DOE Stack Loss Data'!$C$4:$V$43,MATCH('Combustion Reports'!AJ$20,'DOE Stack Loss Data'!$B$4:$B$43),MATCH('Baseline Efficiency'!AO16,'DOE Stack Loss Data'!$C$3:$V$3)+1)-((INDEX('DOE Stack Loss Data'!$C$4:$V$43,MATCH('Combustion Reports'!AJ$20,'DOE Stack Loss Data'!$B$4:$B$43)+1,MATCH('Baseline Efficiency'!AO16,'DOE Stack Loss Data'!$C$3:$V$3))-INDEX('DOE Stack Loss Data'!$C$4:$V$43,MATCH('Combustion Reports'!AJ$20,'DOE Stack Loss Data'!$B$4:$B$43),MATCH('Baseline Efficiency'!AO16,'DOE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Efficiency'!AO16,'DOE Stack Loss Data'!$C$3:$V$3))))/(INDEX('DOE Stack Loss Data'!$C$3:$V$3,1,MATCH('Baseline Efficiency'!AO16,'DOE Stack Loss Data'!$C$3:$V$3)+1)-INDEX('DOE Stack Loss Data'!$C$3:$V$3,1,MATCH('Baseline Efficiency'!AO16,'DOE Stack Loss Data'!$C$3:$V$3)))*('Baseline Efficiency'!AO16-INDEX('DOE Stack Loss Data'!$C$3:$V$3,1,MATCH('Baseline Efficiency'!AO16,'DOE Stack Loss Data'!$C$3:$V$3)))+(INDEX('DOE Stack Loss Data'!$C$4:$V$43,MATCH('Combustion Reports'!AJ$20,'DOE Stack Loss Data'!$B$4:$B$43)+1,MATCH('Baseline Efficiency'!AO16,'DOE Stack Loss Data'!$C$3:$V$3))-INDEX('DOE Stack Loss Data'!$C$4:$V$43,MATCH('Combustion Reports'!AJ$20,'DOE Stack Loss Data'!$B$4:$B$43),MATCH('Baseline Efficiency'!AO16,'DOE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Efficiency'!AO16,'DOE Stack Loss Data'!$C$3:$V$3)))</f>
        <v>#N/A</v>
      </c>
      <c r="AP40" s="209" t="e">
        <f>1-(((INDEX('DOE Stack Loss Data'!$C$4:$V$43,MATCH('Combustion Reports'!AK$20,'DOE Stack Loss Data'!$B$4:$B$43)+1,MATCH('Baseline Efficiency'!AP16,'DOE Stack Loss Data'!$C$3:$V$3)+1)-INDEX('DOE Stack Loss Data'!$C$4:$V$43,MATCH('Combustion Reports'!AK$20,'DOE Stack Loss Data'!$B$4:$B$43),MATCH('Baseline Efficiency'!AP16,'DOE Stack Loss Data'!$C$3:$V$3)+1))/10*('Combustion Reports'!AK$20-INDEX('DOE Stack Loss Data'!$B$4:$B$43,MATCH('Combustion Reports'!AK$20,'DOE Stack Loss Data'!$B$4:$B$43),1))+INDEX('DOE Stack Loss Data'!$C$4:$V$43,MATCH('Combustion Reports'!AK$20,'DOE Stack Loss Data'!$B$4:$B$43),MATCH('Baseline Efficiency'!AP16,'DOE Stack Loss Data'!$C$3:$V$3)+1)-((INDEX('DOE Stack Loss Data'!$C$4:$V$43,MATCH('Combustion Reports'!AK$20,'DOE Stack Loss Data'!$B$4:$B$43)+1,MATCH('Baseline Efficiency'!AP16,'DOE Stack Loss Data'!$C$3:$V$3))-INDEX('DOE Stack Loss Data'!$C$4:$V$43,MATCH('Combustion Reports'!AK$20,'DOE Stack Loss Data'!$B$4:$B$43),MATCH('Baseline Efficiency'!AP16,'DOE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Efficiency'!AP16,'DOE Stack Loss Data'!$C$3:$V$3))))/(INDEX('DOE Stack Loss Data'!$C$3:$V$3,1,MATCH('Baseline Efficiency'!AP16,'DOE Stack Loss Data'!$C$3:$V$3)+1)-INDEX('DOE Stack Loss Data'!$C$3:$V$3,1,MATCH('Baseline Efficiency'!AP16,'DOE Stack Loss Data'!$C$3:$V$3)))*('Baseline Efficiency'!AP16-INDEX('DOE Stack Loss Data'!$C$3:$V$3,1,MATCH('Baseline Efficiency'!AP16,'DOE Stack Loss Data'!$C$3:$V$3)))+(INDEX('DOE Stack Loss Data'!$C$4:$V$43,MATCH('Combustion Reports'!AK$20,'DOE Stack Loss Data'!$B$4:$B$43)+1,MATCH('Baseline Efficiency'!AP16,'DOE Stack Loss Data'!$C$3:$V$3))-INDEX('DOE Stack Loss Data'!$C$4:$V$43,MATCH('Combustion Reports'!AK$20,'DOE Stack Loss Data'!$B$4:$B$43),MATCH('Baseline Efficiency'!AP16,'DOE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Efficiency'!AP16,'DOE Stack Loss Data'!$C$3:$V$3)))</f>
        <v>#N/A</v>
      </c>
      <c r="AR40" s="236">
        <v>40</v>
      </c>
      <c r="AS40" s="545">
        <v>595</v>
      </c>
      <c r="AT40" s="202">
        <f t="shared" si="11"/>
        <v>50</v>
      </c>
      <c r="AU40" s="237" t="e">
        <f>1-(((INDEX('DOE Stack Loss Data'!$C$4:$V$43,MATCH('Combustion Reports'!AB$26,'DOE Stack Loss Data'!$B$4:$B$43)+1,MATCH('Baseline Efficiency'!AU16,'DOE Stack Loss Data'!$C$3:$V$3)+1)-INDEX('DOE Stack Loss Data'!$C$4:$V$43,MATCH('Combustion Reports'!AB$26,'DOE Stack Loss Data'!$B$4:$B$43),MATCH('Baseline Efficiency'!AU16,'DOE Stack Loss Data'!$C$3:$V$3)+1))/10*('Combustion Reports'!AB$26-INDEX('DOE Stack Loss Data'!$B$4:$B$43,MATCH('Combustion Reports'!AB$26,'DOE Stack Loss Data'!$B$4:$B$43),1))+INDEX('DOE Stack Loss Data'!$C$4:$V$43,MATCH('Combustion Reports'!AB$26,'DOE Stack Loss Data'!$B$4:$B$43),MATCH('Baseline Efficiency'!AU16,'DOE Stack Loss Data'!$C$3:$V$3)+1)-((INDEX('DOE Stack Loss Data'!$C$4:$V$43,MATCH('Combustion Reports'!AB$26,'DOE Stack Loss Data'!$B$4:$B$43)+1,MATCH('Baseline Efficiency'!AU16,'DOE Stack Loss Data'!$C$3:$V$3))-INDEX('DOE Stack Loss Data'!$C$4:$V$43,MATCH('Combustion Reports'!AB$26,'DOE Stack Loss Data'!$B$4:$B$43),MATCH('Baseline Efficiency'!AU16,'DOE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Efficiency'!AU16,'DOE Stack Loss Data'!$C$3:$V$3))))/(INDEX('DOE Stack Loss Data'!$C$3:$V$3,1,MATCH('Baseline Efficiency'!AU16,'DOE Stack Loss Data'!$C$3:$V$3)+1)-INDEX('DOE Stack Loss Data'!$C$3:$V$3,1,MATCH('Baseline Efficiency'!AU16,'DOE Stack Loss Data'!$C$3:$V$3)))*('Baseline Efficiency'!AU16-INDEX('DOE Stack Loss Data'!$C$3:$V$3,1,MATCH('Baseline Efficiency'!AU16,'DOE Stack Loss Data'!$C$3:$V$3)))+(INDEX('DOE Stack Loss Data'!$C$4:$V$43,MATCH('Combustion Reports'!AB$26,'DOE Stack Loss Data'!$B$4:$B$43)+1,MATCH('Baseline Efficiency'!AU16,'DOE Stack Loss Data'!$C$3:$V$3))-INDEX('DOE Stack Loss Data'!$C$4:$V$43,MATCH('Combustion Reports'!AB$26,'DOE Stack Loss Data'!$B$4:$B$43),MATCH('Baseline Efficiency'!AU16,'DOE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Efficiency'!AU16,'DOE Stack Loss Data'!$C$3:$V$3)))</f>
        <v>#N/A</v>
      </c>
      <c r="AV40" s="237" t="e">
        <f>1-(((INDEX('DOE Stack Loss Data'!$C$4:$V$43,MATCH('Combustion Reports'!AC$26,'DOE Stack Loss Data'!$B$4:$B$43)+1,MATCH('Baseline Efficiency'!AV16,'DOE Stack Loss Data'!$C$3:$V$3)+1)-INDEX('DOE Stack Loss Data'!$C$4:$V$43,MATCH('Combustion Reports'!AC$26,'DOE Stack Loss Data'!$B$4:$B$43),MATCH('Baseline Efficiency'!AV16,'DOE Stack Loss Data'!$C$3:$V$3)+1))/10*('Combustion Reports'!AC$26-INDEX('DOE Stack Loss Data'!$B$4:$B$43,MATCH('Combustion Reports'!AC$26,'DOE Stack Loss Data'!$B$4:$B$43),1))+INDEX('DOE Stack Loss Data'!$C$4:$V$43,MATCH('Combustion Reports'!AC$26,'DOE Stack Loss Data'!$B$4:$B$43),MATCH('Baseline Efficiency'!AV16,'DOE Stack Loss Data'!$C$3:$V$3)+1)-((INDEX('DOE Stack Loss Data'!$C$4:$V$43,MATCH('Combustion Reports'!AC$26,'DOE Stack Loss Data'!$B$4:$B$43)+1,MATCH('Baseline Efficiency'!AV16,'DOE Stack Loss Data'!$C$3:$V$3))-INDEX('DOE Stack Loss Data'!$C$4:$V$43,MATCH('Combustion Reports'!AC$26,'DOE Stack Loss Data'!$B$4:$B$43),MATCH('Baseline Efficiency'!AV16,'DOE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Efficiency'!AV16,'DOE Stack Loss Data'!$C$3:$V$3))))/(INDEX('DOE Stack Loss Data'!$C$3:$V$3,1,MATCH('Baseline Efficiency'!AV16,'DOE Stack Loss Data'!$C$3:$V$3)+1)-INDEX('DOE Stack Loss Data'!$C$3:$V$3,1,MATCH('Baseline Efficiency'!AV16,'DOE Stack Loss Data'!$C$3:$V$3)))*('Baseline Efficiency'!AV16-INDEX('DOE Stack Loss Data'!$C$3:$V$3,1,MATCH('Baseline Efficiency'!AV16,'DOE Stack Loss Data'!$C$3:$V$3)))+(INDEX('DOE Stack Loss Data'!$C$4:$V$43,MATCH('Combustion Reports'!AC$26,'DOE Stack Loss Data'!$B$4:$B$43)+1,MATCH('Baseline Efficiency'!AV16,'DOE Stack Loss Data'!$C$3:$V$3))-INDEX('DOE Stack Loss Data'!$C$4:$V$43,MATCH('Combustion Reports'!AC$26,'DOE Stack Loss Data'!$B$4:$B$43),MATCH('Baseline Efficiency'!AV16,'DOE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Efficiency'!AV16,'DOE Stack Loss Data'!$C$3:$V$3)))</f>
        <v>#N/A</v>
      </c>
      <c r="AW40" s="207" t="e">
        <f>1-(((INDEX('DOE Stack Loss Data'!$C$4:$V$43,MATCH('Combustion Reports'!AD$26,'DOE Stack Loss Data'!$B$4:$B$43)+1,MATCH('Baseline Efficiency'!AW16,'DOE Stack Loss Data'!$C$3:$V$3)+1)-INDEX('DOE Stack Loss Data'!$C$4:$V$43,MATCH('Combustion Reports'!AD$26,'DOE Stack Loss Data'!$B$4:$B$43),MATCH('Baseline Efficiency'!AW16,'DOE Stack Loss Data'!$C$3:$V$3)+1))/10*('Combustion Reports'!AD$26-INDEX('DOE Stack Loss Data'!$B$4:$B$43,MATCH('Combustion Reports'!AD$26,'DOE Stack Loss Data'!$B$4:$B$43),1))+INDEX('DOE Stack Loss Data'!$C$4:$V$43,MATCH('Combustion Reports'!AD$26,'DOE Stack Loss Data'!$B$4:$B$43),MATCH('Baseline Efficiency'!AW16,'DOE Stack Loss Data'!$C$3:$V$3)+1)-((INDEX('DOE Stack Loss Data'!$C$4:$V$43,MATCH('Combustion Reports'!AD$26,'DOE Stack Loss Data'!$B$4:$B$43)+1,MATCH('Baseline Efficiency'!AW16,'DOE Stack Loss Data'!$C$3:$V$3))-INDEX('DOE Stack Loss Data'!$C$4:$V$43,MATCH('Combustion Reports'!AD$26,'DOE Stack Loss Data'!$B$4:$B$43),MATCH('Baseline Efficiency'!AW16,'DOE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Efficiency'!AW16,'DOE Stack Loss Data'!$C$3:$V$3))))/(INDEX('DOE Stack Loss Data'!$C$3:$V$3,1,MATCH('Baseline Efficiency'!AW16,'DOE Stack Loss Data'!$C$3:$V$3)+1)-INDEX('DOE Stack Loss Data'!$C$3:$V$3,1,MATCH('Baseline Efficiency'!AW16,'DOE Stack Loss Data'!$C$3:$V$3)))*('Baseline Efficiency'!AW16-INDEX('DOE Stack Loss Data'!$C$3:$V$3,1,MATCH('Baseline Efficiency'!AW16,'DOE Stack Loss Data'!$C$3:$V$3)))+(INDEX('DOE Stack Loss Data'!$C$4:$V$43,MATCH('Combustion Reports'!AD$26,'DOE Stack Loss Data'!$B$4:$B$43)+1,MATCH('Baseline Efficiency'!AW16,'DOE Stack Loss Data'!$C$3:$V$3))-INDEX('DOE Stack Loss Data'!$C$4:$V$43,MATCH('Combustion Reports'!AD$26,'DOE Stack Loss Data'!$B$4:$B$43),MATCH('Baseline Efficiency'!AW16,'DOE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Efficiency'!AW16,'DOE Stack Loss Data'!$C$3:$V$3)))</f>
        <v>#N/A</v>
      </c>
      <c r="AX40" s="237" t="e">
        <f>1-(((INDEX('DOE Stack Loss Data'!$C$4:$V$43,MATCH('Combustion Reports'!AE$26,'DOE Stack Loss Data'!$B$4:$B$43)+1,MATCH('Baseline Efficiency'!AX16,'DOE Stack Loss Data'!$C$3:$V$3)+1)-INDEX('DOE Stack Loss Data'!$C$4:$V$43,MATCH('Combustion Reports'!AE$26,'DOE Stack Loss Data'!$B$4:$B$43),MATCH('Baseline Efficiency'!AX16,'DOE Stack Loss Data'!$C$3:$V$3)+1))/10*('Combustion Reports'!AE$26-INDEX('DOE Stack Loss Data'!$B$4:$B$43,MATCH('Combustion Reports'!AE$26,'DOE Stack Loss Data'!$B$4:$B$43),1))+INDEX('DOE Stack Loss Data'!$C$4:$V$43,MATCH('Combustion Reports'!AE$26,'DOE Stack Loss Data'!$B$4:$B$43),MATCH('Baseline Efficiency'!AX16,'DOE Stack Loss Data'!$C$3:$V$3)+1)-((INDEX('DOE Stack Loss Data'!$C$4:$V$43,MATCH('Combustion Reports'!AE$26,'DOE Stack Loss Data'!$B$4:$B$43)+1,MATCH('Baseline Efficiency'!AX16,'DOE Stack Loss Data'!$C$3:$V$3))-INDEX('DOE Stack Loss Data'!$C$4:$V$43,MATCH('Combustion Reports'!AE$26,'DOE Stack Loss Data'!$B$4:$B$43),MATCH('Baseline Efficiency'!AX16,'DOE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Efficiency'!AX16,'DOE Stack Loss Data'!$C$3:$V$3))))/(INDEX('DOE Stack Loss Data'!$C$3:$V$3,1,MATCH('Baseline Efficiency'!AX16,'DOE Stack Loss Data'!$C$3:$V$3)+1)-INDEX('DOE Stack Loss Data'!$C$3:$V$3,1,MATCH('Baseline Efficiency'!AX16,'DOE Stack Loss Data'!$C$3:$V$3)))*('Baseline Efficiency'!AX16-INDEX('DOE Stack Loss Data'!$C$3:$V$3,1,MATCH('Baseline Efficiency'!AX16,'DOE Stack Loss Data'!$C$3:$V$3)))+(INDEX('DOE Stack Loss Data'!$C$4:$V$43,MATCH('Combustion Reports'!AE$26,'DOE Stack Loss Data'!$B$4:$B$43)+1,MATCH('Baseline Efficiency'!AX16,'DOE Stack Loss Data'!$C$3:$V$3))-INDEX('DOE Stack Loss Data'!$C$4:$V$43,MATCH('Combustion Reports'!AE$26,'DOE Stack Loss Data'!$B$4:$B$43),MATCH('Baseline Efficiency'!AX16,'DOE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Efficiency'!AX16,'DOE Stack Loss Data'!$C$3:$V$3)))</f>
        <v>#N/A</v>
      </c>
      <c r="AY40" s="201" t="e">
        <f>1-(((INDEX('DOE Stack Loss Data'!$C$4:$V$43,MATCH('Combustion Reports'!AF$26,'DOE Stack Loss Data'!$B$4:$B$43)+1,MATCH('Baseline Efficiency'!AY16,'DOE Stack Loss Data'!$C$3:$V$3)+1)-INDEX('DOE Stack Loss Data'!$C$4:$V$43,MATCH('Combustion Reports'!AF$26,'DOE Stack Loss Data'!$B$4:$B$43),MATCH('Baseline Efficiency'!AY16,'DOE Stack Loss Data'!$C$3:$V$3)+1))/10*('Combustion Reports'!AF$26-INDEX('DOE Stack Loss Data'!$B$4:$B$43,MATCH('Combustion Reports'!AF$26,'DOE Stack Loss Data'!$B$4:$B$43),1))+INDEX('DOE Stack Loss Data'!$C$4:$V$43,MATCH('Combustion Reports'!AF$26,'DOE Stack Loss Data'!$B$4:$B$43),MATCH('Baseline Efficiency'!AY16,'DOE Stack Loss Data'!$C$3:$V$3)+1)-((INDEX('DOE Stack Loss Data'!$C$4:$V$43,MATCH('Combustion Reports'!AF$26,'DOE Stack Loss Data'!$B$4:$B$43)+1,MATCH('Baseline Efficiency'!AY16,'DOE Stack Loss Data'!$C$3:$V$3))-INDEX('DOE Stack Loss Data'!$C$4:$V$43,MATCH('Combustion Reports'!AF$26,'DOE Stack Loss Data'!$B$4:$B$43),MATCH('Baseline Efficiency'!AY16,'DOE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Efficiency'!AY16,'DOE Stack Loss Data'!$C$3:$V$3))))/(INDEX('DOE Stack Loss Data'!$C$3:$V$3,1,MATCH('Baseline Efficiency'!AY16,'DOE Stack Loss Data'!$C$3:$V$3)+1)-INDEX('DOE Stack Loss Data'!$C$3:$V$3,1,MATCH('Baseline Efficiency'!AY16,'DOE Stack Loss Data'!$C$3:$V$3)))*('Baseline Efficiency'!AY16-INDEX('DOE Stack Loss Data'!$C$3:$V$3,1,MATCH('Baseline Efficiency'!AY16,'DOE Stack Loss Data'!$C$3:$V$3)))+(INDEX('DOE Stack Loss Data'!$C$4:$V$43,MATCH('Combustion Reports'!AF$26,'DOE Stack Loss Data'!$B$4:$B$43)+1,MATCH('Baseline Efficiency'!AY16,'DOE Stack Loss Data'!$C$3:$V$3))-INDEX('DOE Stack Loss Data'!$C$4:$V$43,MATCH('Combustion Reports'!AF$26,'DOE Stack Loss Data'!$B$4:$B$43),MATCH('Baseline Efficiency'!AY16,'DOE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Efficiency'!AY16,'DOE Stack Loss Data'!$C$3:$V$3)))</f>
        <v>#N/A</v>
      </c>
      <c r="AZ40" s="237" t="e">
        <f>1-(((INDEX('DOE Stack Loss Data'!$C$4:$V$43,MATCH('Combustion Reports'!AG$26,'DOE Stack Loss Data'!$B$4:$B$43)+1,MATCH('Baseline Efficiency'!AZ16,'DOE Stack Loss Data'!$C$3:$V$3)+1)-INDEX('DOE Stack Loss Data'!$C$4:$V$43,MATCH('Combustion Reports'!AG$26,'DOE Stack Loss Data'!$B$4:$B$43),MATCH('Baseline Efficiency'!AZ16,'DOE Stack Loss Data'!$C$3:$V$3)+1))/10*('Combustion Reports'!AG$26-INDEX('DOE Stack Loss Data'!$B$4:$B$43,MATCH('Combustion Reports'!AG$26,'DOE Stack Loss Data'!$B$4:$B$43),1))+INDEX('DOE Stack Loss Data'!$C$4:$V$43,MATCH('Combustion Reports'!AG$26,'DOE Stack Loss Data'!$B$4:$B$43),MATCH('Baseline Efficiency'!AZ16,'DOE Stack Loss Data'!$C$3:$V$3)+1)-((INDEX('DOE Stack Loss Data'!$C$4:$V$43,MATCH('Combustion Reports'!AG$26,'DOE Stack Loss Data'!$B$4:$B$43)+1,MATCH('Baseline Efficiency'!AZ16,'DOE Stack Loss Data'!$C$3:$V$3))-INDEX('DOE Stack Loss Data'!$C$4:$V$43,MATCH('Combustion Reports'!AG$26,'DOE Stack Loss Data'!$B$4:$B$43),MATCH('Baseline Efficiency'!AZ16,'DOE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Efficiency'!AZ16,'DOE Stack Loss Data'!$C$3:$V$3))))/(INDEX('DOE Stack Loss Data'!$C$3:$V$3,1,MATCH('Baseline Efficiency'!AZ16,'DOE Stack Loss Data'!$C$3:$V$3)+1)-INDEX('DOE Stack Loss Data'!$C$3:$V$3,1,MATCH('Baseline Efficiency'!AZ16,'DOE Stack Loss Data'!$C$3:$V$3)))*('Baseline Efficiency'!AZ16-INDEX('DOE Stack Loss Data'!$C$3:$V$3,1,MATCH('Baseline Efficiency'!AZ16,'DOE Stack Loss Data'!$C$3:$V$3)))+(INDEX('DOE Stack Loss Data'!$C$4:$V$43,MATCH('Combustion Reports'!AG$26,'DOE Stack Loss Data'!$B$4:$B$43)+1,MATCH('Baseline Efficiency'!AZ16,'DOE Stack Loss Data'!$C$3:$V$3))-INDEX('DOE Stack Loss Data'!$C$4:$V$43,MATCH('Combustion Reports'!AG$26,'DOE Stack Loss Data'!$B$4:$B$43),MATCH('Baseline Efficiency'!AZ16,'DOE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Efficiency'!AZ16,'DOE Stack Loss Data'!$C$3:$V$3)))</f>
        <v>#N/A</v>
      </c>
      <c r="BA40" s="201" t="e">
        <f>1-(((INDEX('DOE Stack Loss Data'!$C$4:$V$43,MATCH('Combustion Reports'!AH$26,'DOE Stack Loss Data'!$B$4:$B$43)+1,MATCH('Baseline Efficiency'!BA16,'DOE Stack Loss Data'!$C$3:$V$3)+1)-INDEX('DOE Stack Loss Data'!$C$4:$V$43,MATCH('Combustion Reports'!AH$26,'DOE Stack Loss Data'!$B$4:$B$43),MATCH('Baseline Efficiency'!BA16,'DOE Stack Loss Data'!$C$3:$V$3)+1))/10*('Combustion Reports'!AH$26-INDEX('DOE Stack Loss Data'!$B$4:$B$43,MATCH('Combustion Reports'!AH$26,'DOE Stack Loss Data'!$B$4:$B$43),1))+INDEX('DOE Stack Loss Data'!$C$4:$V$43,MATCH('Combustion Reports'!AH$26,'DOE Stack Loss Data'!$B$4:$B$43),MATCH('Baseline Efficiency'!BA16,'DOE Stack Loss Data'!$C$3:$V$3)+1)-((INDEX('DOE Stack Loss Data'!$C$4:$V$43,MATCH('Combustion Reports'!AH$26,'DOE Stack Loss Data'!$B$4:$B$43)+1,MATCH('Baseline Efficiency'!BA16,'DOE Stack Loss Data'!$C$3:$V$3))-INDEX('DOE Stack Loss Data'!$C$4:$V$43,MATCH('Combustion Reports'!AH$26,'DOE Stack Loss Data'!$B$4:$B$43),MATCH('Baseline Efficiency'!BA16,'DOE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Efficiency'!BA16,'DOE Stack Loss Data'!$C$3:$V$3))))/(INDEX('DOE Stack Loss Data'!$C$3:$V$3,1,MATCH('Baseline Efficiency'!BA16,'DOE Stack Loss Data'!$C$3:$V$3)+1)-INDEX('DOE Stack Loss Data'!$C$3:$V$3,1,MATCH('Baseline Efficiency'!BA16,'DOE Stack Loss Data'!$C$3:$V$3)))*('Baseline Efficiency'!BA16-INDEX('DOE Stack Loss Data'!$C$3:$V$3,1,MATCH('Baseline Efficiency'!BA16,'DOE Stack Loss Data'!$C$3:$V$3)))+(INDEX('DOE Stack Loss Data'!$C$4:$V$43,MATCH('Combustion Reports'!AH$26,'DOE Stack Loss Data'!$B$4:$B$43)+1,MATCH('Baseline Efficiency'!BA16,'DOE Stack Loss Data'!$C$3:$V$3))-INDEX('DOE Stack Loss Data'!$C$4:$V$43,MATCH('Combustion Reports'!AH$26,'DOE Stack Loss Data'!$B$4:$B$43),MATCH('Baseline Efficiency'!BA16,'DOE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Efficiency'!BA16,'DOE Stack Loss Data'!$C$3:$V$3)))</f>
        <v>#N/A</v>
      </c>
      <c r="BB40" s="237" t="e">
        <f>1-(((INDEX('DOE Stack Loss Data'!$C$4:$V$43,MATCH('Combustion Reports'!AI$26,'DOE Stack Loss Data'!$B$4:$B$43)+1,MATCH('Baseline Efficiency'!BB16,'DOE Stack Loss Data'!$C$3:$V$3)+1)-INDEX('DOE Stack Loss Data'!$C$4:$V$43,MATCH('Combustion Reports'!AI$26,'DOE Stack Loss Data'!$B$4:$B$43),MATCH('Baseline Efficiency'!BB16,'DOE Stack Loss Data'!$C$3:$V$3)+1))/10*('Combustion Reports'!AI$26-INDEX('DOE Stack Loss Data'!$B$4:$B$43,MATCH('Combustion Reports'!AI$26,'DOE Stack Loss Data'!$B$4:$B$43),1))+INDEX('DOE Stack Loss Data'!$C$4:$V$43,MATCH('Combustion Reports'!AI$26,'DOE Stack Loss Data'!$B$4:$B$43),MATCH('Baseline Efficiency'!BB16,'DOE Stack Loss Data'!$C$3:$V$3)+1)-((INDEX('DOE Stack Loss Data'!$C$4:$V$43,MATCH('Combustion Reports'!AI$26,'DOE Stack Loss Data'!$B$4:$B$43)+1,MATCH('Baseline Efficiency'!BB16,'DOE Stack Loss Data'!$C$3:$V$3))-INDEX('DOE Stack Loss Data'!$C$4:$V$43,MATCH('Combustion Reports'!AI$26,'DOE Stack Loss Data'!$B$4:$B$43),MATCH('Baseline Efficiency'!BB16,'DOE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Efficiency'!BB16,'DOE Stack Loss Data'!$C$3:$V$3))))/(INDEX('DOE Stack Loss Data'!$C$3:$V$3,1,MATCH('Baseline Efficiency'!BB16,'DOE Stack Loss Data'!$C$3:$V$3)+1)-INDEX('DOE Stack Loss Data'!$C$3:$V$3,1,MATCH('Baseline Efficiency'!BB16,'DOE Stack Loss Data'!$C$3:$V$3)))*('Baseline Efficiency'!BB16-INDEX('DOE Stack Loss Data'!$C$3:$V$3,1,MATCH('Baseline Efficiency'!BB16,'DOE Stack Loss Data'!$C$3:$V$3)))+(INDEX('DOE Stack Loss Data'!$C$4:$V$43,MATCH('Combustion Reports'!AI$26,'DOE Stack Loss Data'!$B$4:$B$43)+1,MATCH('Baseline Efficiency'!BB16,'DOE Stack Loss Data'!$C$3:$V$3))-INDEX('DOE Stack Loss Data'!$C$4:$V$43,MATCH('Combustion Reports'!AI$26,'DOE Stack Loss Data'!$B$4:$B$43),MATCH('Baseline Efficiency'!BB16,'DOE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Efficiency'!BB16,'DOE Stack Loss Data'!$C$3:$V$3)))</f>
        <v>#N/A</v>
      </c>
      <c r="BC40" s="237" t="e">
        <f>1-(((INDEX('DOE Stack Loss Data'!$C$4:$V$43,MATCH('Combustion Reports'!AJ$26,'DOE Stack Loss Data'!$B$4:$B$43)+1,MATCH('Baseline Efficiency'!BC16,'DOE Stack Loss Data'!$C$3:$V$3)+1)-INDEX('DOE Stack Loss Data'!$C$4:$V$43,MATCH('Combustion Reports'!AJ$26,'DOE Stack Loss Data'!$B$4:$B$43),MATCH('Baseline Efficiency'!BC16,'DOE Stack Loss Data'!$C$3:$V$3)+1))/10*('Combustion Reports'!AJ$26-INDEX('DOE Stack Loss Data'!$B$4:$B$43,MATCH('Combustion Reports'!AJ$26,'DOE Stack Loss Data'!$B$4:$B$43),1))+INDEX('DOE Stack Loss Data'!$C$4:$V$43,MATCH('Combustion Reports'!AJ$26,'DOE Stack Loss Data'!$B$4:$B$43),MATCH('Baseline Efficiency'!BC16,'DOE Stack Loss Data'!$C$3:$V$3)+1)-((INDEX('DOE Stack Loss Data'!$C$4:$V$43,MATCH('Combustion Reports'!AJ$26,'DOE Stack Loss Data'!$B$4:$B$43)+1,MATCH('Baseline Efficiency'!BC16,'DOE Stack Loss Data'!$C$3:$V$3))-INDEX('DOE Stack Loss Data'!$C$4:$V$43,MATCH('Combustion Reports'!AJ$26,'DOE Stack Loss Data'!$B$4:$B$43),MATCH('Baseline Efficiency'!BC16,'DOE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Efficiency'!BC16,'DOE Stack Loss Data'!$C$3:$V$3))))/(INDEX('DOE Stack Loss Data'!$C$3:$V$3,1,MATCH('Baseline Efficiency'!BC16,'DOE Stack Loss Data'!$C$3:$V$3)+1)-INDEX('DOE Stack Loss Data'!$C$3:$V$3,1,MATCH('Baseline Efficiency'!BC16,'DOE Stack Loss Data'!$C$3:$V$3)))*('Baseline Efficiency'!BC16-INDEX('DOE Stack Loss Data'!$C$3:$V$3,1,MATCH('Baseline Efficiency'!BC16,'DOE Stack Loss Data'!$C$3:$V$3)))+(INDEX('DOE Stack Loss Data'!$C$4:$V$43,MATCH('Combustion Reports'!AJ$26,'DOE Stack Loss Data'!$B$4:$B$43)+1,MATCH('Baseline Efficiency'!BC16,'DOE Stack Loss Data'!$C$3:$V$3))-INDEX('DOE Stack Loss Data'!$C$4:$V$43,MATCH('Combustion Reports'!AJ$26,'DOE Stack Loss Data'!$B$4:$B$43),MATCH('Baseline Efficiency'!BC16,'DOE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Efficiency'!BC16,'DOE Stack Loss Data'!$C$3:$V$3)))</f>
        <v>#N/A</v>
      </c>
      <c r="BD40" s="209" t="e">
        <f>1-(((INDEX('DOE Stack Loss Data'!$C$4:$V$43,MATCH('Combustion Reports'!AK$26,'DOE Stack Loss Data'!$B$4:$B$43)+1,MATCH('Baseline Efficiency'!BD16,'DOE Stack Loss Data'!$C$3:$V$3)+1)-INDEX('DOE Stack Loss Data'!$C$4:$V$43,MATCH('Combustion Reports'!AK$26,'DOE Stack Loss Data'!$B$4:$B$43),MATCH('Baseline Efficiency'!BD16,'DOE Stack Loss Data'!$C$3:$V$3)+1))/10*('Combustion Reports'!AK$26-INDEX('DOE Stack Loss Data'!$B$4:$B$43,MATCH('Combustion Reports'!AK$26,'DOE Stack Loss Data'!$B$4:$B$43),1))+INDEX('DOE Stack Loss Data'!$C$4:$V$43,MATCH('Combustion Reports'!AK$26,'DOE Stack Loss Data'!$B$4:$B$43),MATCH('Baseline Efficiency'!BD16,'DOE Stack Loss Data'!$C$3:$V$3)+1)-((INDEX('DOE Stack Loss Data'!$C$4:$V$43,MATCH('Combustion Reports'!AK$26,'DOE Stack Loss Data'!$B$4:$B$43)+1,MATCH('Baseline Efficiency'!BD16,'DOE Stack Loss Data'!$C$3:$V$3))-INDEX('DOE Stack Loss Data'!$C$4:$V$43,MATCH('Combustion Reports'!AK$26,'DOE Stack Loss Data'!$B$4:$B$43),MATCH('Baseline Efficiency'!BD16,'DOE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Efficiency'!BD16,'DOE Stack Loss Data'!$C$3:$V$3))))/(INDEX('DOE Stack Loss Data'!$C$3:$V$3,1,MATCH('Baseline Efficiency'!BD16,'DOE Stack Loss Data'!$C$3:$V$3)+1)-INDEX('DOE Stack Loss Data'!$C$3:$V$3,1,MATCH('Baseline Efficiency'!BD16,'DOE Stack Loss Data'!$C$3:$V$3)))*('Baseline Efficiency'!BD16-INDEX('DOE Stack Loss Data'!$C$3:$V$3,1,MATCH('Baseline Efficiency'!BD16,'DOE Stack Loss Data'!$C$3:$V$3)))+(INDEX('DOE Stack Loss Data'!$C$4:$V$43,MATCH('Combustion Reports'!AK$26,'DOE Stack Loss Data'!$B$4:$B$43)+1,MATCH('Baseline Efficiency'!BD16,'DOE Stack Loss Data'!$C$3:$V$3))-INDEX('DOE Stack Loss Data'!$C$4:$V$43,MATCH('Combustion Reports'!AK$26,'DOE Stack Loss Data'!$B$4:$B$43),MATCH('Baseline Efficiency'!BD16,'DOE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Efficiency'!BD16,'DOE Stack Loss Data'!$C$3:$V$3)))</f>
        <v>#N/A</v>
      </c>
    </row>
    <row r="41" spans="2:56">
      <c r="B41" s="236">
        <v>45</v>
      </c>
      <c r="C41" s="545">
        <v>545</v>
      </c>
      <c r="D41" s="202">
        <f t="shared" si="8"/>
        <v>80</v>
      </c>
      <c r="E41" s="237" t="e">
        <f>1-(((INDEX('DOE Stack Loss Data'!$C$4:$V$43,MATCH('Combustion Reports'!AB$8,'DOE Stack Loss Data'!$B$4:$B$43)+1,MATCH('Baseline Efficiency'!E17,'DOE Stack Loss Data'!$C$3:$V$3)+1)-INDEX('DOE Stack Loss Data'!$C$4:$V$43,MATCH('Combustion Reports'!AB$8,'DOE Stack Loss Data'!$B$4:$B$43),MATCH('Baseline Efficiency'!E17,'DOE Stack Loss Data'!$C$3:$V$3)+1))/10*('Combustion Reports'!AB$8-INDEX('DOE Stack Loss Data'!$B$4:$B$43,MATCH('Combustion Reports'!AB$8,'DOE Stack Loss Data'!$B$4:$B$43),1))+INDEX('DOE Stack Loss Data'!$C$4:$V$43,MATCH('Combustion Reports'!AB$8,'DOE Stack Loss Data'!$B$4:$B$43),MATCH('Baseline Efficiency'!E17,'DOE Stack Loss Data'!$C$3:$V$3)+1)-((INDEX('DOE Stack Loss Data'!$C$4:$V$43,MATCH('Combustion Reports'!AB$8,'DOE Stack Loss Data'!$B$4:$B$43)+1,MATCH('Baseline Efficiency'!E17,'DOE Stack Loss Data'!$C$3:$V$3))-INDEX('DOE Stack Loss Data'!$C$4:$V$43,MATCH('Combustion Reports'!AB$8,'DOE Stack Loss Data'!$B$4:$B$43),MATCH('Baseline Efficiency'!E17,'DOE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Efficiency'!E17,'DOE Stack Loss Data'!$C$3:$V$3))))/(INDEX('DOE Stack Loss Data'!$C$3:$V$3,1,MATCH('Baseline Efficiency'!E17,'DOE Stack Loss Data'!$C$3:$V$3)+1)-INDEX('DOE Stack Loss Data'!$C$3:$V$3,1,MATCH('Baseline Efficiency'!E17,'DOE Stack Loss Data'!$C$3:$V$3)))*('Baseline Efficiency'!E17-INDEX('DOE Stack Loss Data'!$C$3:$V$3,1,MATCH('Baseline Efficiency'!E17,'DOE Stack Loss Data'!$C$3:$V$3)))+(INDEX('DOE Stack Loss Data'!$C$4:$V$43,MATCH('Combustion Reports'!AB$8,'DOE Stack Loss Data'!$B$4:$B$43)+1,MATCH('Baseline Efficiency'!E17,'DOE Stack Loss Data'!$C$3:$V$3))-INDEX('DOE Stack Loss Data'!$C$4:$V$43,MATCH('Combustion Reports'!AB$8,'DOE Stack Loss Data'!$B$4:$B$43),MATCH('Baseline Efficiency'!E17,'DOE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Efficiency'!E17,'DOE Stack Loss Data'!$C$3:$V$3)))</f>
        <v>#N/A</v>
      </c>
      <c r="F41" s="237" t="e">
        <f>1-(((INDEX('DOE Stack Loss Data'!$C$4:$V$43,MATCH('Combustion Reports'!AC$8,'DOE Stack Loss Data'!$B$4:$B$43)+1,MATCH('Baseline Efficiency'!F17,'DOE Stack Loss Data'!$C$3:$V$3)+1)-INDEX('DOE Stack Loss Data'!$C$4:$V$43,MATCH('Combustion Reports'!AC$8,'DOE Stack Loss Data'!$B$4:$B$43),MATCH('Baseline Efficiency'!F17,'DOE Stack Loss Data'!$C$3:$V$3)+1))/10*('Combustion Reports'!AC$8-INDEX('DOE Stack Loss Data'!$B$4:$B$43,MATCH('Combustion Reports'!AC$8,'DOE Stack Loss Data'!$B$4:$B$43),1))+INDEX('DOE Stack Loss Data'!$C$4:$V$43,MATCH('Combustion Reports'!AC$8,'DOE Stack Loss Data'!$B$4:$B$43),MATCH('Baseline Efficiency'!F17,'DOE Stack Loss Data'!$C$3:$V$3)+1)-((INDEX('DOE Stack Loss Data'!$C$4:$V$43,MATCH('Combustion Reports'!AC$8,'DOE Stack Loss Data'!$B$4:$B$43)+1,MATCH('Baseline Efficiency'!F17,'DOE Stack Loss Data'!$C$3:$V$3))-INDEX('DOE Stack Loss Data'!$C$4:$V$43,MATCH('Combustion Reports'!AC$8,'DOE Stack Loss Data'!$B$4:$B$43),MATCH('Baseline Efficiency'!F17,'DOE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Efficiency'!F17,'DOE Stack Loss Data'!$C$3:$V$3))))/(INDEX('DOE Stack Loss Data'!$C$3:$V$3,1,MATCH('Baseline Efficiency'!F17,'DOE Stack Loss Data'!$C$3:$V$3)+1)-INDEX('DOE Stack Loss Data'!$C$3:$V$3,1,MATCH('Baseline Efficiency'!F17,'DOE Stack Loss Data'!$C$3:$V$3)))*('Baseline Efficiency'!F17-INDEX('DOE Stack Loss Data'!$C$3:$V$3,1,MATCH('Baseline Efficiency'!F17,'DOE Stack Loss Data'!$C$3:$V$3)))+(INDEX('DOE Stack Loss Data'!$C$4:$V$43,MATCH('Combustion Reports'!AC$8,'DOE Stack Loss Data'!$B$4:$B$43)+1,MATCH('Baseline Efficiency'!F17,'DOE Stack Loss Data'!$C$3:$V$3))-INDEX('DOE Stack Loss Data'!$C$4:$V$43,MATCH('Combustion Reports'!AC$8,'DOE Stack Loss Data'!$B$4:$B$43),MATCH('Baseline Efficiency'!F17,'DOE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Efficiency'!F17,'DOE Stack Loss Data'!$C$3:$V$3)))</f>
        <v>#N/A</v>
      </c>
      <c r="G41" s="207" t="e">
        <f>1-(((INDEX('DOE Stack Loss Data'!$C$4:$V$43,MATCH('Combustion Reports'!AD$8,'DOE Stack Loss Data'!$B$4:$B$43)+1,MATCH('Baseline Efficiency'!G17,'DOE Stack Loss Data'!$C$3:$V$3)+1)-INDEX('DOE Stack Loss Data'!$C$4:$V$43,MATCH('Combustion Reports'!AD$8,'DOE Stack Loss Data'!$B$4:$B$43),MATCH('Baseline Efficiency'!G17,'DOE Stack Loss Data'!$C$3:$V$3)+1))/10*('Combustion Reports'!AD$8-INDEX('DOE Stack Loss Data'!$B$4:$B$43,MATCH('Combustion Reports'!AD$8,'DOE Stack Loss Data'!$B$4:$B$43),1))+INDEX('DOE Stack Loss Data'!$C$4:$V$43,MATCH('Combustion Reports'!AD$8,'DOE Stack Loss Data'!$B$4:$B$43),MATCH('Baseline Efficiency'!G17,'DOE Stack Loss Data'!$C$3:$V$3)+1)-((INDEX('DOE Stack Loss Data'!$C$4:$V$43,MATCH('Combustion Reports'!AD$8,'DOE Stack Loss Data'!$B$4:$B$43)+1,MATCH('Baseline Efficiency'!G17,'DOE Stack Loss Data'!$C$3:$V$3))-INDEX('DOE Stack Loss Data'!$C$4:$V$43,MATCH('Combustion Reports'!AD$8,'DOE Stack Loss Data'!$B$4:$B$43),MATCH('Baseline Efficiency'!G17,'DOE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Efficiency'!G17,'DOE Stack Loss Data'!$C$3:$V$3))))/(INDEX('DOE Stack Loss Data'!$C$3:$V$3,1,MATCH('Baseline Efficiency'!G17,'DOE Stack Loss Data'!$C$3:$V$3)+1)-INDEX('DOE Stack Loss Data'!$C$3:$V$3,1,MATCH('Baseline Efficiency'!G17,'DOE Stack Loss Data'!$C$3:$V$3)))*('Baseline Efficiency'!G17-INDEX('DOE Stack Loss Data'!$C$3:$V$3,1,MATCH('Baseline Efficiency'!G17,'DOE Stack Loss Data'!$C$3:$V$3)))+(INDEX('DOE Stack Loss Data'!$C$4:$V$43,MATCH('Combustion Reports'!AD$8,'DOE Stack Loss Data'!$B$4:$B$43)+1,MATCH('Baseline Efficiency'!G17,'DOE Stack Loss Data'!$C$3:$V$3))-INDEX('DOE Stack Loss Data'!$C$4:$V$43,MATCH('Combustion Reports'!AD$8,'DOE Stack Loss Data'!$B$4:$B$43),MATCH('Baseline Efficiency'!G17,'DOE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Efficiency'!G17,'DOE Stack Loss Data'!$C$3:$V$3)))</f>
        <v>#N/A</v>
      </c>
      <c r="H41" s="237" t="e">
        <f>1-(((INDEX('DOE Stack Loss Data'!$C$4:$V$43,MATCH('Combustion Reports'!AE$8,'DOE Stack Loss Data'!$B$4:$B$43)+1,MATCH('Baseline Efficiency'!H17,'DOE Stack Loss Data'!$C$3:$V$3)+1)-INDEX('DOE Stack Loss Data'!$C$4:$V$43,MATCH('Combustion Reports'!AE$8,'DOE Stack Loss Data'!$B$4:$B$43),MATCH('Baseline Efficiency'!H17,'DOE Stack Loss Data'!$C$3:$V$3)+1))/10*('Combustion Reports'!AE$8-INDEX('DOE Stack Loss Data'!$B$4:$B$43,MATCH('Combustion Reports'!AE$8,'DOE Stack Loss Data'!$B$4:$B$43),1))+INDEX('DOE Stack Loss Data'!$C$4:$V$43,MATCH('Combustion Reports'!AE$8,'DOE Stack Loss Data'!$B$4:$B$43),MATCH('Baseline Efficiency'!H17,'DOE Stack Loss Data'!$C$3:$V$3)+1)-((INDEX('DOE Stack Loss Data'!$C$4:$V$43,MATCH('Combustion Reports'!AE$8,'DOE Stack Loss Data'!$B$4:$B$43)+1,MATCH('Baseline Efficiency'!H17,'DOE Stack Loss Data'!$C$3:$V$3))-INDEX('DOE Stack Loss Data'!$C$4:$V$43,MATCH('Combustion Reports'!AE$8,'DOE Stack Loss Data'!$B$4:$B$43),MATCH('Baseline Efficiency'!H17,'DOE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Efficiency'!H17,'DOE Stack Loss Data'!$C$3:$V$3))))/(INDEX('DOE Stack Loss Data'!$C$3:$V$3,1,MATCH('Baseline Efficiency'!H17,'DOE Stack Loss Data'!$C$3:$V$3)+1)-INDEX('DOE Stack Loss Data'!$C$3:$V$3,1,MATCH('Baseline Efficiency'!H17,'DOE Stack Loss Data'!$C$3:$V$3)))*('Baseline Efficiency'!H17-INDEX('DOE Stack Loss Data'!$C$3:$V$3,1,MATCH('Baseline Efficiency'!H17,'DOE Stack Loss Data'!$C$3:$V$3)))+(INDEX('DOE Stack Loss Data'!$C$4:$V$43,MATCH('Combustion Reports'!AE$8,'DOE Stack Loss Data'!$B$4:$B$43)+1,MATCH('Baseline Efficiency'!H17,'DOE Stack Loss Data'!$C$3:$V$3))-INDEX('DOE Stack Loss Data'!$C$4:$V$43,MATCH('Combustion Reports'!AE$8,'DOE Stack Loss Data'!$B$4:$B$43),MATCH('Baseline Efficiency'!H17,'DOE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Efficiency'!H17,'DOE Stack Loss Data'!$C$3:$V$3)))</f>
        <v>#N/A</v>
      </c>
      <c r="I41" s="201" t="e">
        <f>1-(((INDEX('DOE Stack Loss Data'!$C$4:$V$43,MATCH('Combustion Reports'!AF$8,'DOE Stack Loss Data'!$B$4:$B$43)+1,MATCH('Baseline Efficiency'!I17,'DOE Stack Loss Data'!$C$3:$V$3)+1)-INDEX('DOE Stack Loss Data'!$C$4:$V$43,MATCH('Combustion Reports'!AF$8,'DOE Stack Loss Data'!$B$4:$B$43),MATCH('Baseline Efficiency'!I17,'DOE Stack Loss Data'!$C$3:$V$3)+1))/10*('Combustion Reports'!AF$8-INDEX('DOE Stack Loss Data'!$B$4:$B$43,MATCH('Combustion Reports'!AF$8,'DOE Stack Loss Data'!$B$4:$B$43),1))+INDEX('DOE Stack Loss Data'!$C$4:$V$43,MATCH('Combustion Reports'!AF$8,'DOE Stack Loss Data'!$B$4:$B$43),MATCH('Baseline Efficiency'!I17,'DOE Stack Loss Data'!$C$3:$V$3)+1)-((INDEX('DOE Stack Loss Data'!$C$4:$V$43,MATCH('Combustion Reports'!AF$8,'DOE Stack Loss Data'!$B$4:$B$43)+1,MATCH('Baseline Efficiency'!I17,'DOE Stack Loss Data'!$C$3:$V$3))-INDEX('DOE Stack Loss Data'!$C$4:$V$43,MATCH('Combustion Reports'!AF$8,'DOE Stack Loss Data'!$B$4:$B$43),MATCH('Baseline Efficiency'!I17,'DOE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Efficiency'!I17,'DOE Stack Loss Data'!$C$3:$V$3))))/(INDEX('DOE Stack Loss Data'!$C$3:$V$3,1,MATCH('Baseline Efficiency'!I17,'DOE Stack Loss Data'!$C$3:$V$3)+1)-INDEX('DOE Stack Loss Data'!$C$3:$V$3,1,MATCH('Baseline Efficiency'!I17,'DOE Stack Loss Data'!$C$3:$V$3)))*('Baseline Efficiency'!I17-INDEX('DOE Stack Loss Data'!$C$3:$V$3,1,MATCH('Baseline Efficiency'!I17,'DOE Stack Loss Data'!$C$3:$V$3)))+(INDEX('DOE Stack Loss Data'!$C$4:$V$43,MATCH('Combustion Reports'!AF$8,'DOE Stack Loss Data'!$B$4:$B$43)+1,MATCH('Baseline Efficiency'!I17,'DOE Stack Loss Data'!$C$3:$V$3))-INDEX('DOE Stack Loss Data'!$C$4:$V$43,MATCH('Combustion Reports'!AF$8,'DOE Stack Loss Data'!$B$4:$B$43),MATCH('Baseline Efficiency'!I17,'DOE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Efficiency'!I17,'DOE Stack Loss Data'!$C$3:$V$3)))</f>
        <v>#N/A</v>
      </c>
      <c r="J41" s="237" t="e">
        <f>1-(((INDEX('DOE Stack Loss Data'!$C$4:$V$43,MATCH('Combustion Reports'!AG$8,'DOE Stack Loss Data'!$B$4:$B$43)+1,MATCH('Baseline Efficiency'!J17,'DOE Stack Loss Data'!$C$3:$V$3)+1)-INDEX('DOE Stack Loss Data'!$C$4:$V$43,MATCH('Combustion Reports'!AG$8,'DOE Stack Loss Data'!$B$4:$B$43),MATCH('Baseline Efficiency'!J17,'DOE Stack Loss Data'!$C$3:$V$3)+1))/10*('Combustion Reports'!AG$8-INDEX('DOE Stack Loss Data'!$B$4:$B$43,MATCH('Combustion Reports'!AG$8,'DOE Stack Loss Data'!$B$4:$B$43),1))+INDEX('DOE Stack Loss Data'!$C$4:$V$43,MATCH('Combustion Reports'!AG$8,'DOE Stack Loss Data'!$B$4:$B$43),MATCH('Baseline Efficiency'!J17,'DOE Stack Loss Data'!$C$3:$V$3)+1)-((INDEX('DOE Stack Loss Data'!$C$4:$V$43,MATCH('Combustion Reports'!AG$8,'DOE Stack Loss Data'!$B$4:$B$43)+1,MATCH('Baseline Efficiency'!J17,'DOE Stack Loss Data'!$C$3:$V$3))-INDEX('DOE Stack Loss Data'!$C$4:$V$43,MATCH('Combustion Reports'!AG$8,'DOE Stack Loss Data'!$B$4:$B$43),MATCH('Baseline Efficiency'!J17,'DOE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Efficiency'!J17,'DOE Stack Loss Data'!$C$3:$V$3))))/(INDEX('DOE Stack Loss Data'!$C$3:$V$3,1,MATCH('Baseline Efficiency'!J17,'DOE Stack Loss Data'!$C$3:$V$3)+1)-INDEX('DOE Stack Loss Data'!$C$3:$V$3,1,MATCH('Baseline Efficiency'!J17,'DOE Stack Loss Data'!$C$3:$V$3)))*('Baseline Efficiency'!J17-INDEX('DOE Stack Loss Data'!$C$3:$V$3,1,MATCH('Baseline Efficiency'!J17,'DOE Stack Loss Data'!$C$3:$V$3)))+(INDEX('DOE Stack Loss Data'!$C$4:$V$43,MATCH('Combustion Reports'!AG$8,'DOE Stack Loss Data'!$B$4:$B$43)+1,MATCH('Baseline Efficiency'!J17,'DOE Stack Loss Data'!$C$3:$V$3))-INDEX('DOE Stack Loss Data'!$C$4:$V$43,MATCH('Combustion Reports'!AG$8,'DOE Stack Loss Data'!$B$4:$B$43),MATCH('Baseline Efficiency'!J17,'DOE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Efficiency'!J17,'DOE Stack Loss Data'!$C$3:$V$3)))</f>
        <v>#N/A</v>
      </c>
      <c r="K41" s="201" t="e">
        <f>1-(((INDEX('DOE Stack Loss Data'!$C$4:$V$43,MATCH('Combustion Reports'!AH$8,'DOE Stack Loss Data'!$B$4:$B$43)+1,MATCH('Baseline Efficiency'!K17,'DOE Stack Loss Data'!$C$3:$V$3)+1)-INDEX('DOE Stack Loss Data'!$C$4:$V$43,MATCH('Combustion Reports'!AH$8,'DOE Stack Loss Data'!$B$4:$B$43),MATCH('Baseline Efficiency'!K17,'DOE Stack Loss Data'!$C$3:$V$3)+1))/10*('Combustion Reports'!AH$8-INDEX('DOE Stack Loss Data'!$B$4:$B$43,MATCH('Combustion Reports'!AH$8,'DOE Stack Loss Data'!$B$4:$B$43),1))+INDEX('DOE Stack Loss Data'!$C$4:$V$43,MATCH('Combustion Reports'!AH$8,'DOE Stack Loss Data'!$B$4:$B$43),MATCH('Baseline Efficiency'!K17,'DOE Stack Loss Data'!$C$3:$V$3)+1)-((INDEX('DOE Stack Loss Data'!$C$4:$V$43,MATCH('Combustion Reports'!AH$8,'DOE Stack Loss Data'!$B$4:$B$43)+1,MATCH('Baseline Efficiency'!K17,'DOE Stack Loss Data'!$C$3:$V$3))-INDEX('DOE Stack Loss Data'!$C$4:$V$43,MATCH('Combustion Reports'!AH$8,'DOE Stack Loss Data'!$B$4:$B$43),MATCH('Baseline Efficiency'!K17,'DOE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Efficiency'!K17,'DOE Stack Loss Data'!$C$3:$V$3))))/(INDEX('DOE Stack Loss Data'!$C$3:$V$3,1,MATCH('Baseline Efficiency'!K17,'DOE Stack Loss Data'!$C$3:$V$3)+1)-INDEX('DOE Stack Loss Data'!$C$3:$V$3,1,MATCH('Baseline Efficiency'!K17,'DOE Stack Loss Data'!$C$3:$V$3)))*('Baseline Efficiency'!K17-INDEX('DOE Stack Loss Data'!$C$3:$V$3,1,MATCH('Baseline Efficiency'!K17,'DOE Stack Loss Data'!$C$3:$V$3)))+(INDEX('DOE Stack Loss Data'!$C$4:$V$43,MATCH('Combustion Reports'!AH$8,'DOE Stack Loss Data'!$B$4:$B$43)+1,MATCH('Baseline Efficiency'!K17,'DOE Stack Loss Data'!$C$3:$V$3))-INDEX('DOE Stack Loss Data'!$C$4:$V$43,MATCH('Combustion Reports'!AH$8,'DOE Stack Loss Data'!$B$4:$B$43),MATCH('Baseline Efficiency'!K17,'DOE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Efficiency'!K17,'DOE Stack Loss Data'!$C$3:$V$3)))</f>
        <v>#N/A</v>
      </c>
      <c r="L41" s="237" t="e">
        <f>1-(((INDEX('DOE Stack Loss Data'!$C$4:$V$43,MATCH('Combustion Reports'!AI$8,'DOE Stack Loss Data'!$B$4:$B$43)+1,MATCH('Baseline Efficiency'!L17,'DOE Stack Loss Data'!$C$3:$V$3)+1)-INDEX('DOE Stack Loss Data'!$C$4:$V$43,MATCH('Combustion Reports'!AI$8,'DOE Stack Loss Data'!$B$4:$B$43),MATCH('Baseline Efficiency'!L17,'DOE Stack Loss Data'!$C$3:$V$3)+1))/10*('Combustion Reports'!AI$8-INDEX('DOE Stack Loss Data'!$B$4:$B$43,MATCH('Combustion Reports'!AI$8,'DOE Stack Loss Data'!$B$4:$B$43),1))+INDEX('DOE Stack Loss Data'!$C$4:$V$43,MATCH('Combustion Reports'!AI$8,'DOE Stack Loss Data'!$B$4:$B$43),MATCH('Baseline Efficiency'!L17,'DOE Stack Loss Data'!$C$3:$V$3)+1)-((INDEX('DOE Stack Loss Data'!$C$4:$V$43,MATCH('Combustion Reports'!AI$8,'DOE Stack Loss Data'!$B$4:$B$43)+1,MATCH('Baseline Efficiency'!L17,'DOE Stack Loss Data'!$C$3:$V$3))-INDEX('DOE Stack Loss Data'!$C$4:$V$43,MATCH('Combustion Reports'!AI$8,'DOE Stack Loss Data'!$B$4:$B$43),MATCH('Baseline Efficiency'!L17,'DOE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Efficiency'!L17,'DOE Stack Loss Data'!$C$3:$V$3))))/(INDEX('DOE Stack Loss Data'!$C$3:$V$3,1,MATCH('Baseline Efficiency'!L17,'DOE Stack Loss Data'!$C$3:$V$3)+1)-INDEX('DOE Stack Loss Data'!$C$3:$V$3,1,MATCH('Baseline Efficiency'!L17,'DOE Stack Loss Data'!$C$3:$V$3)))*('Baseline Efficiency'!L17-INDEX('DOE Stack Loss Data'!$C$3:$V$3,1,MATCH('Baseline Efficiency'!L17,'DOE Stack Loss Data'!$C$3:$V$3)))+(INDEX('DOE Stack Loss Data'!$C$4:$V$43,MATCH('Combustion Reports'!AI$8,'DOE Stack Loss Data'!$B$4:$B$43)+1,MATCH('Baseline Efficiency'!L17,'DOE Stack Loss Data'!$C$3:$V$3))-INDEX('DOE Stack Loss Data'!$C$4:$V$43,MATCH('Combustion Reports'!AI$8,'DOE Stack Loss Data'!$B$4:$B$43),MATCH('Baseline Efficiency'!L17,'DOE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Efficiency'!L17,'DOE Stack Loss Data'!$C$3:$V$3)))</f>
        <v>#N/A</v>
      </c>
      <c r="M41" s="237" t="e">
        <f>1-(((INDEX('DOE Stack Loss Data'!$C$4:$V$43,MATCH('Combustion Reports'!AJ$8,'DOE Stack Loss Data'!$B$4:$B$43)+1,MATCH('Baseline Efficiency'!M17,'DOE Stack Loss Data'!$C$3:$V$3)+1)-INDEX('DOE Stack Loss Data'!$C$4:$V$43,MATCH('Combustion Reports'!AJ$8,'DOE Stack Loss Data'!$B$4:$B$43),MATCH('Baseline Efficiency'!M17,'DOE Stack Loss Data'!$C$3:$V$3)+1))/10*('Combustion Reports'!AJ$8-INDEX('DOE Stack Loss Data'!$B$4:$B$43,MATCH('Combustion Reports'!AJ$8,'DOE Stack Loss Data'!$B$4:$B$43),1))+INDEX('DOE Stack Loss Data'!$C$4:$V$43,MATCH('Combustion Reports'!AJ$8,'DOE Stack Loss Data'!$B$4:$B$43),MATCH('Baseline Efficiency'!M17,'DOE Stack Loss Data'!$C$3:$V$3)+1)-((INDEX('DOE Stack Loss Data'!$C$4:$V$43,MATCH('Combustion Reports'!AJ$8,'DOE Stack Loss Data'!$B$4:$B$43)+1,MATCH('Baseline Efficiency'!M17,'DOE Stack Loss Data'!$C$3:$V$3))-INDEX('DOE Stack Loss Data'!$C$4:$V$43,MATCH('Combustion Reports'!AJ$8,'DOE Stack Loss Data'!$B$4:$B$43),MATCH('Baseline Efficiency'!M17,'DOE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Efficiency'!M17,'DOE Stack Loss Data'!$C$3:$V$3))))/(INDEX('DOE Stack Loss Data'!$C$3:$V$3,1,MATCH('Baseline Efficiency'!M17,'DOE Stack Loss Data'!$C$3:$V$3)+1)-INDEX('DOE Stack Loss Data'!$C$3:$V$3,1,MATCH('Baseline Efficiency'!M17,'DOE Stack Loss Data'!$C$3:$V$3)))*('Baseline Efficiency'!M17-INDEX('DOE Stack Loss Data'!$C$3:$V$3,1,MATCH('Baseline Efficiency'!M17,'DOE Stack Loss Data'!$C$3:$V$3)))+(INDEX('DOE Stack Loss Data'!$C$4:$V$43,MATCH('Combustion Reports'!AJ$8,'DOE Stack Loss Data'!$B$4:$B$43)+1,MATCH('Baseline Efficiency'!M17,'DOE Stack Loss Data'!$C$3:$V$3))-INDEX('DOE Stack Loss Data'!$C$4:$V$43,MATCH('Combustion Reports'!AJ$8,'DOE Stack Loss Data'!$B$4:$B$43),MATCH('Baseline Efficiency'!M17,'DOE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Efficiency'!M17,'DOE Stack Loss Data'!$C$3:$V$3)))</f>
        <v>#N/A</v>
      </c>
      <c r="N41" s="209" t="e">
        <f>1-(((INDEX('DOE Stack Loss Data'!$C$4:$V$43,MATCH('Combustion Reports'!AK$8,'DOE Stack Loss Data'!$B$4:$B$43)+1,MATCH('Baseline Efficiency'!N17,'DOE Stack Loss Data'!$C$3:$V$3)+1)-INDEX('DOE Stack Loss Data'!$C$4:$V$43,MATCH('Combustion Reports'!AK$8,'DOE Stack Loss Data'!$B$4:$B$43),MATCH('Baseline Efficiency'!N17,'DOE Stack Loss Data'!$C$3:$V$3)+1))/10*('Combustion Reports'!AK$8-INDEX('DOE Stack Loss Data'!$B$4:$B$43,MATCH('Combustion Reports'!AK$8,'DOE Stack Loss Data'!$B$4:$B$43),1))+INDEX('DOE Stack Loss Data'!$C$4:$V$43,MATCH('Combustion Reports'!AK$8,'DOE Stack Loss Data'!$B$4:$B$43),MATCH('Baseline Efficiency'!N17,'DOE Stack Loss Data'!$C$3:$V$3)+1)-((INDEX('DOE Stack Loss Data'!$C$4:$V$43,MATCH('Combustion Reports'!AK$8,'DOE Stack Loss Data'!$B$4:$B$43)+1,MATCH('Baseline Efficiency'!N17,'DOE Stack Loss Data'!$C$3:$V$3))-INDEX('DOE Stack Loss Data'!$C$4:$V$43,MATCH('Combustion Reports'!AK$8,'DOE Stack Loss Data'!$B$4:$B$43),MATCH('Baseline Efficiency'!N17,'DOE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Efficiency'!N17,'DOE Stack Loss Data'!$C$3:$V$3))))/(INDEX('DOE Stack Loss Data'!$C$3:$V$3,1,MATCH('Baseline Efficiency'!N17,'DOE Stack Loss Data'!$C$3:$V$3)+1)-INDEX('DOE Stack Loss Data'!$C$3:$V$3,1,MATCH('Baseline Efficiency'!N17,'DOE Stack Loss Data'!$C$3:$V$3)))*('Baseline Efficiency'!N17-INDEX('DOE Stack Loss Data'!$C$3:$V$3,1,MATCH('Baseline Efficiency'!N17,'DOE Stack Loss Data'!$C$3:$V$3)))+(INDEX('DOE Stack Loss Data'!$C$4:$V$43,MATCH('Combustion Reports'!AK$8,'DOE Stack Loss Data'!$B$4:$B$43)+1,MATCH('Baseline Efficiency'!N17,'DOE Stack Loss Data'!$C$3:$V$3))-INDEX('DOE Stack Loss Data'!$C$4:$V$43,MATCH('Combustion Reports'!AK$8,'DOE Stack Loss Data'!$B$4:$B$43),MATCH('Baseline Efficiency'!N17,'DOE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Efficiency'!N17,'DOE Stack Loss Data'!$C$3:$V$3)))</f>
        <v>#N/A</v>
      </c>
      <c r="P41" s="236">
        <v>45</v>
      </c>
      <c r="Q41" s="545">
        <v>545</v>
      </c>
      <c r="R41" s="202">
        <f t="shared" si="9"/>
        <v>80</v>
      </c>
      <c r="S41" s="237" t="e">
        <f>1-(((INDEX('DOE Stack Loss Data'!$C$4:$V$43,MATCH('Combustion Reports'!$AB$14,'DOE Stack Loss Data'!$B$4:$B$43)+1,MATCH('Baseline Efficiency'!S17,'DOE Stack Loss Data'!$C$3:$V$3)+1)-INDEX('DOE Stack Loss Data'!$C$4:$V$43,MATCH('Combustion Reports'!$AB$14,'DOE Stack Loss Data'!$B$4:$B$43),MATCH('Baseline Efficiency'!S17,'DOE Stack Loss Data'!$C$3:$V$3)+1))/10*('Combustion Reports'!$AB$14-INDEX('DOE Stack Loss Data'!$B$4:$B$43,MATCH('Combustion Reports'!$AB$14,'DOE Stack Loss Data'!$B$4:$B$43),1))+INDEX('DOE Stack Loss Data'!$C$4:$V$43,MATCH('Combustion Reports'!$AB$14,'DOE Stack Loss Data'!$B$4:$B$43),MATCH('Baseline Efficiency'!S17,'DOE Stack Loss Data'!$C$3:$V$3)+1)-((INDEX('DOE Stack Loss Data'!$C$4:$V$43,MATCH('Combustion Reports'!$AB$14,'DOE Stack Loss Data'!$B$4:$B$43)+1,MATCH('Baseline Efficiency'!S17,'DOE Stack Loss Data'!$C$3:$V$3))-INDEX('DOE Stack Loss Data'!$C$4:$V$43,MATCH('Combustion Reports'!$AB$14,'DOE Stack Loss Data'!$B$4:$B$43),MATCH('Baseline Efficiency'!S17,'DOE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Efficiency'!S17,'DOE Stack Loss Data'!$C$3:$V$3))))/(INDEX('DOE Stack Loss Data'!$C$3:$V$3,1,MATCH('Baseline Efficiency'!S17,'DOE Stack Loss Data'!$C$3:$V$3)+1)-INDEX('DOE Stack Loss Data'!$C$3:$V$3,1,MATCH('Baseline Efficiency'!S17,'DOE Stack Loss Data'!$C$3:$V$3)))*('Baseline Efficiency'!S17-INDEX('DOE Stack Loss Data'!$C$3:$V$3,1,MATCH('Baseline Efficiency'!S17,'DOE Stack Loss Data'!$C$3:$V$3)))+(INDEX('DOE Stack Loss Data'!$C$4:$V$43,MATCH('Combustion Reports'!$AB$14,'DOE Stack Loss Data'!$B$4:$B$43)+1,MATCH('Baseline Efficiency'!S17,'DOE Stack Loss Data'!$C$3:$V$3))-INDEX('DOE Stack Loss Data'!$C$4:$V$43,MATCH('Combustion Reports'!$AB$14,'DOE Stack Loss Data'!$B$4:$B$43),MATCH('Baseline Efficiency'!S17,'DOE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Efficiency'!S17,'DOE Stack Loss Data'!$C$3:$V$3)))</f>
        <v>#N/A</v>
      </c>
      <c r="T41" s="237" t="e">
        <f>1-(((INDEX('DOE Stack Loss Data'!$C$4:$V$43,MATCH('Combustion Reports'!AC$14,'DOE Stack Loss Data'!$B$4:$B$43)+1,MATCH('Baseline Efficiency'!T17,'DOE Stack Loss Data'!$C$3:$V$3)+1)-INDEX('DOE Stack Loss Data'!$C$4:$V$43,MATCH('Combustion Reports'!AC$14,'DOE Stack Loss Data'!$B$4:$B$43),MATCH('Baseline Efficiency'!T17,'DOE Stack Loss Data'!$C$3:$V$3)+1))/10*('Combustion Reports'!AC$14-INDEX('DOE Stack Loss Data'!$B$4:$B$43,MATCH('Combustion Reports'!AC$14,'DOE Stack Loss Data'!$B$4:$B$43),1))+INDEX('DOE Stack Loss Data'!$C$4:$V$43,MATCH('Combustion Reports'!AC$14,'DOE Stack Loss Data'!$B$4:$B$43),MATCH('Baseline Efficiency'!T17,'DOE Stack Loss Data'!$C$3:$V$3)+1)-((INDEX('DOE Stack Loss Data'!$C$4:$V$43,MATCH('Combustion Reports'!AC$14,'DOE Stack Loss Data'!$B$4:$B$43)+1,MATCH('Baseline Efficiency'!T17,'DOE Stack Loss Data'!$C$3:$V$3))-INDEX('DOE Stack Loss Data'!$C$4:$V$43,MATCH('Combustion Reports'!AC$14,'DOE Stack Loss Data'!$B$4:$B$43),MATCH('Baseline Efficiency'!T17,'DOE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Efficiency'!T17,'DOE Stack Loss Data'!$C$3:$V$3))))/(INDEX('DOE Stack Loss Data'!$C$3:$V$3,1,MATCH('Baseline Efficiency'!T17,'DOE Stack Loss Data'!$C$3:$V$3)+1)-INDEX('DOE Stack Loss Data'!$C$3:$V$3,1,MATCH('Baseline Efficiency'!T17,'DOE Stack Loss Data'!$C$3:$V$3)))*('Baseline Efficiency'!T17-INDEX('DOE Stack Loss Data'!$C$3:$V$3,1,MATCH('Baseline Efficiency'!T17,'DOE Stack Loss Data'!$C$3:$V$3)))+(INDEX('DOE Stack Loss Data'!$C$4:$V$43,MATCH('Combustion Reports'!AC$14,'DOE Stack Loss Data'!$B$4:$B$43)+1,MATCH('Baseline Efficiency'!T17,'DOE Stack Loss Data'!$C$3:$V$3))-INDEX('DOE Stack Loss Data'!$C$4:$V$43,MATCH('Combustion Reports'!AC$14,'DOE Stack Loss Data'!$B$4:$B$43),MATCH('Baseline Efficiency'!T17,'DOE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Efficiency'!T17,'DOE Stack Loss Data'!$C$3:$V$3)))</f>
        <v>#N/A</v>
      </c>
      <c r="U41" s="207" t="e">
        <f>1-(((INDEX('DOE Stack Loss Data'!$C$4:$V$43,MATCH('Combustion Reports'!AD$14,'DOE Stack Loss Data'!$B$4:$B$43)+1,MATCH('Baseline Efficiency'!U17,'DOE Stack Loss Data'!$C$3:$V$3)+1)-INDEX('DOE Stack Loss Data'!$C$4:$V$43,MATCH('Combustion Reports'!AD$14,'DOE Stack Loss Data'!$B$4:$B$43),MATCH('Baseline Efficiency'!U17,'DOE Stack Loss Data'!$C$3:$V$3)+1))/10*('Combustion Reports'!AD$14-INDEX('DOE Stack Loss Data'!$B$4:$B$43,MATCH('Combustion Reports'!AD$14,'DOE Stack Loss Data'!$B$4:$B$43),1))+INDEX('DOE Stack Loss Data'!$C$4:$V$43,MATCH('Combustion Reports'!AD$14,'DOE Stack Loss Data'!$B$4:$B$43),MATCH('Baseline Efficiency'!U17,'DOE Stack Loss Data'!$C$3:$V$3)+1)-((INDEX('DOE Stack Loss Data'!$C$4:$V$43,MATCH('Combustion Reports'!AD$14,'DOE Stack Loss Data'!$B$4:$B$43)+1,MATCH('Baseline Efficiency'!U17,'DOE Stack Loss Data'!$C$3:$V$3))-INDEX('DOE Stack Loss Data'!$C$4:$V$43,MATCH('Combustion Reports'!AD$14,'DOE Stack Loss Data'!$B$4:$B$43),MATCH('Baseline Efficiency'!U17,'DOE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Efficiency'!U17,'DOE Stack Loss Data'!$C$3:$V$3))))/(INDEX('DOE Stack Loss Data'!$C$3:$V$3,1,MATCH('Baseline Efficiency'!U17,'DOE Stack Loss Data'!$C$3:$V$3)+1)-INDEX('DOE Stack Loss Data'!$C$3:$V$3,1,MATCH('Baseline Efficiency'!U17,'DOE Stack Loss Data'!$C$3:$V$3)))*('Baseline Efficiency'!U17-INDEX('DOE Stack Loss Data'!$C$3:$V$3,1,MATCH('Baseline Efficiency'!U17,'DOE Stack Loss Data'!$C$3:$V$3)))+(INDEX('DOE Stack Loss Data'!$C$4:$V$43,MATCH('Combustion Reports'!AD$14,'DOE Stack Loss Data'!$B$4:$B$43)+1,MATCH('Baseline Efficiency'!U17,'DOE Stack Loss Data'!$C$3:$V$3))-INDEX('DOE Stack Loss Data'!$C$4:$V$43,MATCH('Combustion Reports'!AD$14,'DOE Stack Loss Data'!$B$4:$B$43),MATCH('Baseline Efficiency'!U17,'DOE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Efficiency'!U17,'DOE Stack Loss Data'!$C$3:$V$3)))</f>
        <v>#N/A</v>
      </c>
      <c r="V41" s="237" t="e">
        <f>1-(((INDEX('DOE Stack Loss Data'!$C$4:$V$43,MATCH('Combustion Reports'!AE$14,'DOE Stack Loss Data'!$B$4:$B$43)+1,MATCH('Baseline Efficiency'!V17,'DOE Stack Loss Data'!$C$3:$V$3)+1)-INDEX('DOE Stack Loss Data'!$C$4:$V$43,MATCH('Combustion Reports'!AE$14,'DOE Stack Loss Data'!$B$4:$B$43),MATCH('Baseline Efficiency'!V17,'DOE Stack Loss Data'!$C$3:$V$3)+1))/10*('Combustion Reports'!AE$14-INDEX('DOE Stack Loss Data'!$B$4:$B$43,MATCH('Combustion Reports'!AE$14,'DOE Stack Loss Data'!$B$4:$B$43),1))+INDEX('DOE Stack Loss Data'!$C$4:$V$43,MATCH('Combustion Reports'!AE$14,'DOE Stack Loss Data'!$B$4:$B$43),MATCH('Baseline Efficiency'!V17,'DOE Stack Loss Data'!$C$3:$V$3)+1)-((INDEX('DOE Stack Loss Data'!$C$4:$V$43,MATCH('Combustion Reports'!AE$14,'DOE Stack Loss Data'!$B$4:$B$43)+1,MATCH('Baseline Efficiency'!V17,'DOE Stack Loss Data'!$C$3:$V$3))-INDEX('DOE Stack Loss Data'!$C$4:$V$43,MATCH('Combustion Reports'!AE$14,'DOE Stack Loss Data'!$B$4:$B$43),MATCH('Baseline Efficiency'!V17,'DOE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Efficiency'!V17,'DOE Stack Loss Data'!$C$3:$V$3))))/(INDEX('DOE Stack Loss Data'!$C$3:$V$3,1,MATCH('Baseline Efficiency'!V17,'DOE Stack Loss Data'!$C$3:$V$3)+1)-INDEX('DOE Stack Loss Data'!$C$3:$V$3,1,MATCH('Baseline Efficiency'!V17,'DOE Stack Loss Data'!$C$3:$V$3)))*('Baseline Efficiency'!V17-INDEX('DOE Stack Loss Data'!$C$3:$V$3,1,MATCH('Baseline Efficiency'!V17,'DOE Stack Loss Data'!$C$3:$V$3)))+(INDEX('DOE Stack Loss Data'!$C$4:$V$43,MATCH('Combustion Reports'!AE$14,'DOE Stack Loss Data'!$B$4:$B$43)+1,MATCH('Baseline Efficiency'!V17,'DOE Stack Loss Data'!$C$3:$V$3))-INDEX('DOE Stack Loss Data'!$C$4:$V$43,MATCH('Combustion Reports'!AE$14,'DOE Stack Loss Data'!$B$4:$B$43),MATCH('Baseline Efficiency'!V17,'DOE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Efficiency'!V17,'DOE Stack Loss Data'!$C$3:$V$3)))</f>
        <v>#N/A</v>
      </c>
      <c r="W41" s="201" t="e">
        <f>1-(((INDEX('DOE Stack Loss Data'!$C$4:$V$43,MATCH('Combustion Reports'!AF$14,'DOE Stack Loss Data'!$B$4:$B$43)+1,MATCH('Baseline Efficiency'!W17,'DOE Stack Loss Data'!$C$3:$V$3)+1)-INDEX('DOE Stack Loss Data'!$C$4:$V$43,MATCH('Combustion Reports'!AF$14,'DOE Stack Loss Data'!$B$4:$B$43),MATCH('Baseline Efficiency'!W17,'DOE Stack Loss Data'!$C$3:$V$3)+1))/10*('Combustion Reports'!AF$14-INDEX('DOE Stack Loss Data'!$B$4:$B$43,MATCH('Combustion Reports'!AF$14,'DOE Stack Loss Data'!$B$4:$B$43),1))+INDEX('DOE Stack Loss Data'!$C$4:$V$43,MATCH('Combustion Reports'!AF$14,'DOE Stack Loss Data'!$B$4:$B$43),MATCH('Baseline Efficiency'!W17,'DOE Stack Loss Data'!$C$3:$V$3)+1)-((INDEX('DOE Stack Loss Data'!$C$4:$V$43,MATCH('Combustion Reports'!AF$14,'DOE Stack Loss Data'!$B$4:$B$43)+1,MATCH('Baseline Efficiency'!W17,'DOE Stack Loss Data'!$C$3:$V$3))-INDEX('DOE Stack Loss Data'!$C$4:$V$43,MATCH('Combustion Reports'!AF$14,'DOE Stack Loss Data'!$B$4:$B$43),MATCH('Baseline Efficiency'!W17,'DOE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Efficiency'!W17,'DOE Stack Loss Data'!$C$3:$V$3))))/(INDEX('DOE Stack Loss Data'!$C$3:$V$3,1,MATCH('Baseline Efficiency'!W17,'DOE Stack Loss Data'!$C$3:$V$3)+1)-INDEX('DOE Stack Loss Data'!$C$3:$V$3,1,MATCH('Baseline Efficiency'!W17,'DOE Stack Loss Data'!$C$3:$V$3)))*('Baseline Efficiency'!W17-INDEX('DOE Stack Loss Data'!$C$3:$V$3,1,MATCH('Baseline Efficiency'!W17,'DOE Stack Loss Data'!$C$3:$V$3)))+(INDEX('DOE Stack Loss Data'!$C$4:$V$43,MATCH('Combustion Reports'!AF$14,'DOE Stack Loss Data'!$B$4:$B$43)+1,MATCH('Baseline Efficiency'!W17,'DOE Stack Loss Data'!$C$3:$V$3))-INDEX('DOE Stack Loss Data'!$C$4:$V$43,MATCH('Combustion Reports'!AF$14,'DOE Stack Loss Data'!$B$4:$B$43),MATCH('Baseline Efficiency'!W17,'DOE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Efficiency'!W17,'DOE Stack Loss Data'!$C$3:$V$3)))</f>
        <v>#N/A</v>
      </c>
      <c r="X41" s="237" t="e">
        <f>1-(((INDEX('DOE Stack Loss Data'!$C$4:$V$43,MATCH('Combustion Reports'!AG$14,'DOE Stack Loss Data'!$B$4:$B$43)+1,MATCH('Baseline Efficiency'!X17,'DOE Stack Loss Data'!$C$3:$V$3)+1)-INDEX('DOE Stack Loss Data'!$C$4:$V$43,MATCH('Combustion Reports'!AG$14,'DOE Stack Loss Data'!$B$4:$B$43),MATCH('Baseline Efficiency'!X17,'DOE Stack Loss Data'!$C$3:$V$3)+1))/10*('Combustion Reports'!AG$14-INDEX('DOE Stack Loss Data'!$B$4:$B$43,MATCH('Combustion Reports'!AG$14,'DOE Stack Loss Data'!$B$4:$B$43),1))+INDEX('DOE Stack Loss Data'!$C$4:$V$43,MATCH('Combustion Reports'!AG$14,'DOE Stack Loss Data'!$B$4:$B$43),MATCH('Baseline Efficiency'!X17,'DOE Stack Loss Data'!$C$3:$V$3)+1)-((INDEX('DOE Stack Loss Data'!$C$4:$V$43,MATCH('Combustion Reports'!AG$14,'DOE Stack Loss Data'!$B$4:$B$43)+1,MATCH('Baseline Efficiency'!X17,'DOE Stack Loss Data'!$C$3:$V$3))-INDEX('DOE Stack Loss Data'!$C$4:$V$43,MATCH('Combustion Reports'!AG$14,'DOE Stack Loss Data'!$B$4:$B$43),MATCH('Baseline Efficiency'!X17,'DOE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Efficiency'!X17,'DOE Stack Loss Data'!$C$3:$V$3))))/(INDEX('DOE Stack Loss Data'!$C$3:$V$3,1,MATCH('Baseline Efficiency'!X17,'DOE Stack Loss Data'!$C$3:$V$3)+1)-INDEX('DOE Stack Loss Data'!$C$3:$V$3,1,MATCH('Baseline Efficiency'!X17,'DOE Stack Loss Data'!$C$3:$V$3)))*('Baseline Efficiency'!X17-INDEX('DOE Stack Loss Data'!$C$3:$V$3,1,MATCH('Baseline Efficiency'!X17,'DOE Stack Loss Data'!$C$3:$V$3)))+(INDEX('DOE Stack Loss Data'!$C$4:$V$43,MATCH('Combustion Reports'!AG$14,'DOE Stack Loss Data'!$B$4:$B$43)+1,MATCH('Baseline Efficiency'!X17,'DOE Stack Loss Data'!$C$3:$V$3))-INDEX('DOE Stack Loss Data'!$C$4:$V$43,MATCH('Combustion Reports'!AG$14,'DOE Stack Loss Data'!$B$4:$B$43),MATCH('Baseline Efficiency'!X17,'DOE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Efficiency'!X17,'DOE Stack Loss Data'!$C$3:$V$3)))</f>
        <v>#N/A</v>
      </c>
      <c r="Y41" s="201" t="e">
        <f>1-(((INDEX('DOE Stack Loss Data'!$C$4:$V$43,MATCH('Combustion Reports'!AH$14,'DOE Stack Loss Data'!$B$4:$B$43)+1,MATCH('Baseline Efficiency'!Y17,'DOE Stack Loss Data'!$C$3:$V$3)+1)-INDEX('DOE Stack Loss Data'!$C$4:$V$43,MATCH('Combustion Reports'!AH$14,'DOE Stack Loss Data'!$B$4:$B$43),MATCH('Baseline Efficiency'!Y17,'DOE Stack Loss Data'!$C$3:$V$3)+1))/10*('Combustion Reports'!AH$14-INDEX('DOE Stack Loss Data'!$B$4:$B$43,MATCH('Combustion Reports'!AH$14,'DOE Stack Loss Data'!$B$4:$B$43),1))+INDEX('DOE Stack Loss Data'!$C$4:$V$43,MATCH('Combustion Reports'!AH$14,'DOE Stack Loss Data'!$B$4:$B$43),MATCH('Baseline Efficiency'!Y17,'DOE Stack Loss Data'!$C$3:$V$3)+1)-((INDEX('DOE Stack Loss Data'!$C$4:$V$43,MATCH('Combustion Reports'!AH$14,'DOE Stack Loss Data'!$B$4:$B$43)+1,MATCH('Baseline Efficiency'!Y17,'DOE Stack Loss Data'!$C$3:$V$3))-INDEX('DOE Stack Loss Data'!$C$4:$V$43,MATCH('Combustion Reports'!AH$14,'DOE Stack Loss Data'!$B$4:$B$43),MATCH('Baseline Efficiency'!Y17,'DOE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Efficiency'!Y17,'DOE Stack Loss Data'!$C$3:$V$3))))/(INDEX('DOE Stack Loss Data'!$C$3:$V$3,1,MATCH('Baseline Efficiency'!Y17,'DOE Stack Loss Data'!$C$3:$V$3)+1)-INDEX('DOE Stack Loss Data'!$C$3:$V$3,1,MATCH('Baseline Efficiency'!Y17,'DOE Stack Loss Data'!$C$3:$V$3)))*('Baseline Efficiency'!Y17-INDEX('DOE Stack Loss Data'!$C$3:$V$3,1,MATCH('Baseline Efficiency'!Y17,'DOE Stack Loss Data'!$C$3:$V$3)))+(INDEX('DOE Stack Loss Data'!$C$4:$V$43,MATCH('Combustion Reports'!AH$14,'DOE Stack Loss Data'!$B$4:$B$43)+1,MATCH('Baseline Efficiency'!Y17,'DOE Stack Loss Data'!$C$3:$V$3))-INDEX('DOE Stack Loss Data'!$C$4:$V$43,MATCH('Combustion Reports'!AH$14,'DOE Stack Loss Data'!$B$4:$B$43),MATCH('Baseline Efficiency'!Y17,'DOE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Efficiency'!Y17,'DOE Stack Loss Data'!$C$3:$V$3)))</f>
        <v>#N/A</v>
      </c>
      <c r="Z41" s="237" t="e">
        <f>1-(((INDEX('DOE Stack Loss Data'!$C$4:$V$43,MATCH('Combustion Reports'!AI$14,'DOE Stack Loss Data'!$B$4:$B$43)+1,MATCH('Baseline Efficiency'!Z17,'DOE Stack Loss Data'!$C$3:$V$3)+1)-INDEX('DOE Stack Loss Data'!$C$4:$V$43,MATCH('Combustion Reports'!AI$14,'DOE Stack Loss Data'!$B$4:$B$43),MATCH('Baseline Efficiency'!Z17,'DOE Stack Loss Data'!$C$3:$V$3)+1))/10*('Combustion Reports'!AI$14-INDEX('DOE Stack Loss Data'!$B$4:$B$43,MATCH('Combustion Reports'!AI$14,'DOE Stack Loss Data'!$B$4:$B$43),1))+INDEX('DOE Stack Loss Data'!$C$4:$V$43,MATCH('Combustion Reports'!AI$14,'DOE Stack Loss Data'!$B$4:$B$43),MATCH('Baseline Efficiency'!Z17,'DOE Stack Loss Data'!$C$3:$V$3)+1)-((INDEX('DOE Stack Loss Data'!$C$4:$V$43,MATCH('Combustion Reports'!AI$14,'DOE Stack Loss Data'!$B$4:$B$43)+1,MATCH('Baseline Efficiency'!Z17,'DOE Stack Loss Data'!$C$3:$V$3))-INDEX('DOE Stack Loss Data'!$C$4:$V$43,MATCH('Combustion Reports'!AI$14,'DOE Stack Loss Data'!$B$4:$B$43),MATCH('Baseline Efficiency'!Z17,'DOE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Efficiency'!Z17,'DOE Stack Loss Data'!$C$3:$V$3))))/(INDEX('DOE Stack Loss Data'!$C$3:$V$3,1,MATCH('Baseline Efficiency'!Z17,'DOE Stack Loss Data'!$C$3:$V$3)+1)-INDEX('DOE Stack Loss Data'!$C$3:$V$3,1,MATCH('Baseline Efficiency'!Z17,'DOE Stack Loss Data'!$C$3:$V$3)))*('Baseline Efficiency'!Z17-INDEX('DOE Stack Loss Data'!$C$3:$V$3,1,MATCH('Baseline Efficiency'!Z17,'DOE Stack Loss Data'!$C$3:$V$3)))+(INDEX('DOE Stack Loss Data'!$C$4:$V$43,MATCH('Combustion Reports'!AI$14,'DOE Stack Loss Data'!$B$4:$B$43)+1,MATCH('Baseline Efficiency'!Z17,'DOE Stack Loss Data'!$C$3:$V$3))-INDEX('DOE Stack Loss Data'!$C$4:$V$43,MATCH('Combustion Reports'!AI$14,'DOE Stack Loss Data'!$B$4:$B$43),MATCH('Baseline Efficiency'!Z17,'DOE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Efficiency'!Z17,'DOE Stack Loss Data'!$C$3:$V$3)))</f>
        <v>#N/A</v>
      </c>
      <c r="AA41" s="237" t="e">
        <f>1-(((INDEX('DOE Stack Loss Data'!$C$4:$V$43,MATCH('Combustion Reports'!AJ$14,'DOE Stack Loss Data'!$B$4:$B$43)+1,MATCH('Baseline Efficiency'!AA17,'DOE Stack Loss Data'!$C$3:$V$3)+1)-INDEX('DOE Stack Loss Data'!$C$4:$V$43,MATCH('Combustion Reports'!AJ$14,'DOE Stack Loss Data'!$B$4:$B$43),MATCH('Baseline Efficiency'!AA17,'DOE Stack Loss Data'!$C$3:$V$3)+1))/10*('Combustion Reports'!AJ$14-INDEX('DOE Stack Loss Data'!$B$4:$B$43,MATCH('Combustion Reports'!AJ$14,'DOE Stack Loss Data'!$B$4:$B$43),1))+INDEX('DOE Stack Loss Data'!$C$4:$V$43,MATCH('Combustion Reports'!AJ$14,'DOE Stack Loss Data'!$B$4:$B$43),MATCH('Baseline Efficiency'!AA17,'DOE Stack Loss Data'!$C$3:$V$3)+1)-((INDEX('DOE Stack Loss Data'!$C$4:$V$43,MATCH('Combustion Reports'!AJ$14,'DOE Stack Loss Data'!$B$4:$B$43)+1,MATCH('Baseline Efficiency'!AA17,'DOE Stack Loss Data'!$C$3:$V$3))-INDEX('DOE Stack Loss Data'!$C$4:$V$43,MATCH('Combustion Reports'!AJ$14,'DOE Stack Loss Data'!$B$4:$B$43),MATCH('Baseline Efficiency'!AA17,'DOE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Efficiency'!AA17,'DOE Stack Loss Data'!$C$3:$V$3))))/(INDEX('DOE Stack Loss Data'!$C$3:$V$3,1,MATCH('Baseline Efficiency'!AA17,'DOE Stack Loss Data'!$C$3:$V$3)+1)-INDEX('DOE Stack Loss Data'!$C$3:$V$3,1,MATCH('Baseline Efficiency'!AA17,'DOE Stack Loss Data'!$C$3:$V$3)))*('Baseline Efficiency'!AA17-INDEX('DOE Stack Loss Data'!$C$3:$V$3,1,MATCH('Baseline Efficiency'!AA17,'DOE Stack Loss Data'!$C$3:$V$3)))+(INDEX('DOE Stack Loss Data'!$C$4:$V$43,MATCH('Combustion Reports'!AJ$14,'DOE Stack Loss Data'!$B$4:$B$43)+1,MATCH('Baseline Efficiency'!AA17,'DOE Stack Loss Data'!$C$3:$V$3))-INDEX('DOE Stack Loss Data'!$C$4:$V$43,MATCH('Combustion Reports'!AJ$14,'DOE Stack Loss Data'!$B$4:$B$43),MATCH('Baseline Efficiency'!AA17,'DOE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Efficiency'!AA17,'DOE Stack Loss Data'!$C$3:$V$3)))</f>
        <v>#N/A</v>
      </c>
      <c r="AB41" s="209" t="e">
        <f>1-(((INDEX('DOE Stack Loss Data'!$C$4:$V$43,MATCH('Combustion Reports'!AK$14,'DOE Stack Loss Data'!$B$4:$B$43)+1,MATCH('Baseline Efficiency'!AB17,'DOE Stack Loss Data'!$C$3:$V$3)+1)-INDEX('DOE Stack Loss Data'!$C$4:$V$43,MATCH('Combustion Reports'!AK$14,'DOE Stack Loss Data'!$B$4:$B$43),MATCH('Baseline Efficiency'!AB17,'DOE Stack Loss Data'!$C$3:$V$3)+1))/10*('Combustion Reports'!AK$14-INDEX('DOE Stack Loss Data'!$B$4:$B$43,MATCH('Combustion Reports'!AK$14,'DOE Stack Loss Data'!$B$4:$B$43),1))+INDEX('DOE Stack Loss Data'!$C$4:$V$43,MATCH('Combustion Reports'!AK$14,'DOE Stack Loss Data'!$B$4:$B$43),MATCH('Baseline Efficiency'!AB17,'DOE Stack Loss Data'!$C$3:$V$3)+1)-((INDEX('DOE Stack Loss Data'!$C$4:$V$43,MATCH('Combustion Reports'!AK$14,'DOE Stack Loss Data'!$B$4:$B$43)+1,MATCH('Baseline Efficiency'!AB17,'DOE Stack Loss Data'!$C$3:$V$3))-INDEX('DOE Stack Loss Data'!$C$4:$V$43,MATCH('Combustion Reports'!AK$14,'DOE Stack Loss Data'!$B$4:$B$43),MATCH('Baseline Efficiency'!AB17,'DOE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Efficiency'!AB17,'DOE Stack Loss Data'!$C$3:$V$3))))/(INDEX('DOE Stack Loss Data'!$C$3:$V$3,1,MATCH('Baseline Efficiency'!AB17,'DOE Stack Loss Data'!$C$3:$V$3)+1)-INDEX('DOE Stack Loss Data'!$C$3:$V$3,1,MATCH('Baseline Efficiency'!AB17,'DOE Stack Loss Data'!$C$3:$V$3)))*('Baseline Efficiency'!AB17-INDEX('DOE Stack Loss Data'!$C$3:$V$3,1,MATCH('Baseline Efficiency'!AB17,'DOE Stack Loss Data'!$C$3:$V$3)))+(INDEX('DOE Stack Loss Data'!$C$4:$V$43,MATCH('Combustion Reports'!AK$14,'DOE Stack Loss Data'!$B$4:$B$43)+1,MATCH('Baseline Efficiency'!AB17,'DOE Stack Loss Data'!$C$3:$V$3))-INDEX('DOE Stack Loss Data'!$C$4:$V$43,MATCH('Combustion Reports'!AK$14,'DOE Stack Loss Data'!$B$4:$B$43),MATCH('Baseline Efficiency'!AB17,'DOE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Efficiency'!AB17,'DOE Stack Loss Data'!$C$3:$V$3)))</f>
        <v>#N/A</v>
      </c>
      <c r="AD41" s="236">
        <v>45</v>
      </c>
      <c r="AE41" s="545">
        <v>545</v>
      </c>
      <c r="AF41" s="202">
        <f t="shared" si="10"/>
        <v>80</v>
      </c>
      <c r="AG41" s="237" t="e">
        <f>1-(((INDEX('DOE Stack Loss Data'!$C$4:$V$43,MATCH('Combustion Reports'!AB$20,'DOE Stack Loss Data'!$B$4:$B$43)+1,MATCH('Baseline Efficiency'!AG17,'DOE Stack Loss Data'!$C$3:$V$3)+1)-INDEX('DOE Stack Loss Data'!$C$4:$V$43,MATCH('Combustion Reports'!AB$20,'DOE Stack Loss Data'!$B$4:$B$43),MATCH('Baseline Efficiency'!AG17,'DOE Stack Loss Data'!$C$3:$V$3)+1))/10*('Combustion Reports'!AB$20-INDEX('DOE Stack Loss Data'!$B$4:$B$43,MATCH('Combustion Reports'!AB$20,'DOE Stack Loss Data'!$B$4:$B$43),1))+INDEX('DOE Stack Loss Data'!$C$4:$V$43,MATCH('Combustion Reports'!AB$20,'DOE Stack Loss Data'!$B$4:$B$43),MATCH('Baseline Efficiency'!AG17,'DOE Stack Loss Data'!$C$3:$V$3)+1)-((INDEX('DOE Stack Loss Data'!$C$4:$V$43,MATCH('Combustion Reports'!AB$20,'DOE Stack Loss Data'!$B$4:$B$43)+1,MATCH('Baseline Efficiency'!AG17,'DOE Stack Loss Data'!$C$3:$V$3))-INDEX('DOE Stack Loss Data'!$C$4:$V$43,MATCH('Combustion Reports'!AB$20,'DOE Stack Loss Data'!$B$4:$B$43),MATCH('Baseline Efficiency'!AG17,'DOE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Efficiency'!AG17,'DOE Stack Loss Data'!$C$3:$V$3))))/(INDEX('DOE Stack Loss Data'!$C$3:$V$3,1,MATCH('Baseline Efficiency'!AG17,'DOE Stack Loss Data'!$C$3:$V$3)+1)-INDEX('DOE Stack Loss Data'!$C$3:$V$3,1,MATCH('Baseline Efficiency'!AG17,'DOE Stack Loss Data'!$C$3:$V$3)))*('Baseline Efficiency'!AG17-INDEX('DOE Stack Loss Data'!$C$3:$V$3,1,MATCH('Baseline Efficiency'!AG17,'DOE Stack Loss Data'!$C$3:$V$3)))+(INDEX('DOE Stack Loss Data'!$C$4:$V$43,MATCH('Combustion Reports'!AB$20,'DOE Stack Loss Data'!$B$4:$B$43)+1,MATCH('Baseline Efficiency'!AG17,'DOE Stack Loss Data'!$C$3:$V$3))-INDEX('DOE Stack Loss Data'!$C$4:$V$43,MATCH('Combustion Reports'!AB$20,'DOE Stack Loss Data'!$B$4:$B$43),MATCH('Baseline Efficiency'!AG17,'DOE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Efficiency'!AG17,'DOE Stack Loss Data'!$C$3:$V$3)))</f>
        <v>#N/A</v>
      </c>
      <c r="AH41" s="237" t="e">
        <f>1-(((INDEX('DOE Stack Loss Data'!$C$4:$V$43,MATCH('Combustion Reports'!AC$20,'DOE Stack Loss Data'!$B$4:$B$43)+1,MATCH('Baseline Efficiency'!AH17,'DOE Stack Loss Data'!$C$3:$V$3)+1)-INDEX('DOE Stack Loss Data'!$C$4:$V$43,MATCH('Combustion Reports'!AC$20,'DOE Stack Loss Data'!$B$4:$B$43),MATCH('Baseline Efficiency'!AH17,'DOE Stack Loss Data'!$C$3:$V$3)+1))/10*('Combustion Reports'!AC$20-INDEX('DOE Stack Loss Data'!$B$4:$B$43,MATCH('Combustion Reports'!AC$20,'DOE Stack Loss Data'!$B$4:$B$43),1))+INDEX('DOE Stack Loss Data'!$C$4:$V$43,MATCH('Combustion Reports'!AC$20,'DOE Stack Loss Data'!$B$4:$B$43),MATCH('Baseline Efficiency'!AH17,'DOE Stack Loss Data'!$C$3:$V$3)+1)-((INDEX('DOE Stack Loss Data'!$C$4:$V$43,MATCH('Combustion Reports'!AC$20,'DOE Stack Loss Data'!$B$4:$B$43)+1,MATCH('Baseline Efficiency'!AH17,'DOE Stack Loss Data'!$C$3:$V$3))-INDEX('DOE Stack Loss Data'!$C$4:$V$43,MATCH('Combustion Reports'!AC$20,'DOE Stack Loss Data'!$B$4:$B$43),MATCH('Baseline Efficiency'!AH17,'DOE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Efficiency'!AH17,'DOE Stack Loss Data'!$C$3:$V$3))))/(INDEX('DOE Stack Loss Data'!$C$3:$V$3,1,MATCH('Baseline Efficiency'!AH17,'DOE Stack Loss Data'!$C$3:$V$3)+1)-INDEX('DOE Stack Loss Data'!$C$3:$V$3,1,MATCH('Baseline Efficiency'!AH17,'DOE Stack Loss Data'!$C$3:$V$3)))*('Baseline Efficiency'!AH17-INDEX('DOE Stack Loss Data'!$C$3:$V$3,1,MATCH('Baseline Efficiency'!AH17,'DOE Stack Loss Data'!$C$3:$V$3)))+(INDEX('DOE Stack Loss Data'!$C$4:$V$43,MATCH('Combustion Reports'!AC$20,'DOE Stack Loss Data'!$B$4:$B$43)+1,MATCH('Baseline Efficiency'!AH17,'DOE Stack Loss Data'!$C$3:$V$3))-INDEX('DOE Stack Loss Data'!$C$4:$V$43,MATCH('Combustion Reports'!AC$20,'DOE Stack Loss Data'!$B$4:$B$43),MATCH('Baseline Efficiency'!AH17,'DOE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Efficiency'!AH17,'DOE Stack Loss Data'!$C$3:$V$3)))</f>
        <v>#N/A</v>
      </c>
      <c r="AI41" s="207" t="e">
        <f>1-(((INDEX('DOE Stack Loss Data'!$C$4:$V$43,MATCH('Combustion Reports'!AD$20,'DOE Stack Loss Data'!$B$4:$B$43)+1,MATCH('Baseline Efficiency'!AI17,'DOE Stack Loss Data'!$C$3:$V$3)+1)-INDEX('DOE Stack Loss Data'!$C$4:$V$43,MATCH('Combustion Reports'!AD$20,'DOE Stack Loss Data'!$B$4:$B$43),MATCH('Baseline Efficiency'!AI17,'DOE Stack Loss Data'!$C$3:$V$3)+1))/10*('Combustion Reports'!AD$20-INDEX('DOE Stack Loss Data'!$B$4:$B$43,MATCH('Combustion Reports'!AD$20,'DOE Stack Loss Data'!$B$4:$B$43),1))+INDEX('DOE Stack Loss Data'!$C$4:$V$43,MATCH('Combustion Reports'!AD$20,'DOE Stack Loss Data'!$B$4:$B$43),MATCH('Baseline Efficiency'!AI17,'DOE Stack Loss Data'!$C$3:$V$3)+1)-((INDEX('DOE Stack Loss Data'!$C$4:$V$43,MATCH('Combustion Reports'!AD$20,'DOE Stack Loss Data'!$B$4:$B$43)+1,MATCH('Baseline Efficiency'!AI17,'DOE Stack Loss Data'!$C$3:$V$3))-INDEX('DOE Stack Loss Data'!$C$4:$V$43,MATCH('Combustion Reports'!AD$20,'DOE Stack Loss Data'!$B$4:$B$43),MATCH('Baseline Efficiency'!AI17,'DOE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Efficiency'!AI17,'DOE Stack Loss Data'!$C$3:$V$3))))/(INDEX('DOE Stack Loss Data'!$C$3:$V$3,1,MATCH('Baseline Efficiency'!AI17,'DOE Stack Loss Data'!$C$3:$V$3)+1)-INDEX('DOE Stack Loss Data'!$C$3:$V$3,1,MATCH('Baseline Efficiency'!AI17,'DOE Stack Loss Data'!$C$3:$V$3)))*('Baseline Efficiency'!AI17-INDEX('DOE Stack Loss Data'!$C$3:$V$3,1,MATCH('Baseline Efficiency'!AI17,'DOE Stack Loss Data'!$C$3:$V$3)))+(INDEX('DOE Stack Loss Data'!$C$4:$V$43,MATCH('Combustion Reports'!AD$20,'DOE Stack Loss Data'!$B$4:$B$43)+1,MATCH('Baseline Efficiency'!AI17,'DOE Stack Loss Data'!$C$3:$V$3))-INDEX('DOE Stack Loss Data'!$C$4:$V$43,MATCH('Combustion Reports'!AD$20,'DOE Stack Loss Data'!$B$4:$B$43),MATCH('Baseline Efficiency'!AI17,'DOE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Efficiency'!AI17,'DOE Stack Loss Data'!$C$3:$V$3)))</f>
        <v>#N/A</v>
      </c>
      <c r="AJ41" s="237" t="e">
        <f>1-(((INDEX('DOE Stack Loss Data'!$C$4:$V$43,MATCH('Combustion Reports'!AE$20,'DOE Stack Loss Data'!$B$4:$B$43)+1,MATCH('Baseline Efficiency'!AJ17,'DOE Stack Loss Data'!$C$3:$V$3)+1)-INDEX('DOE Stack Loss Data'!$C$4:$V$43,MATCH('Combustion Reports'!AE$20,'DOE Stack Loss Data'!$B$4:$B$43),MATCH('Baseline Efficiency'!AJ17,'DOE Stack Loss Data'!$C$3:$V$3)+1))/10*('Combustion Reports'!AE$20-INDEX('DOE Stack Loss Data'!$B$4:$B$43,MATCH('Combustion Reports'!AE$20,'DOE Stack Loss Data'!$B$4:$B$43),1))+INDEX('DOE Stack Loss Data'!$C$4:$V$43,MATCH('Combustion Reports'!AE$20,'DOE Stack Loss Data'!$B$4:$B$43),MATCH('Baseline Efficiency'!AJ17,'DOE Stack Loss Data'!$C$3:$V$3)+1)-((INDEX('DOE Stack Loss Data'!$C$4:$V$43,MATCH('Combustion Reports'!AE$20,'DOE Stack Loss Data'!$B$4:$B$43)+1,MATCH('Baseline Efficiency'!AJ17,'DOE Stack Loss Data'!$C$3:$V$3))-INDEX('DOE Stack Loss Data'!$C$4:$V$43,MATCH('Combustion Reports'!AE$20,'DOE Stack Loss Data'!$B$4:$B$43),MATCH('Baseline Efficiency'!AJ17,'DOE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Efficiency'!AJ17,'DOE Stack Loss Data'!$C$3:$V$3))))/(INDEX('DOE Stack Loss Data'!$C$3:$V$3,1,MATCH('Baseline Efficiency'!AJ17,'DOE Stack Loss Data'!$C$3:$V$3)+1)-INDEX('DOE Stack Loss Data'!$C$3:$V$3,1,MATCH('Baseline Efficiency'!AJ17,'DOE Stack Loss Data'!$C$3:$V$3)))*('Baseline Efficiency'!AJ17-INDEX('DOE Stack Loss Data'!$C$3:$V$3,1,MATCH('Baseline Efficiency'!AJ17,'DOE Stack Loss Data'!$C$3:$V$3)))+(INDEX('DOE Stack Loss Data'!$C$4:$V$43,MATCH('Combustion Reports'!AE$20,'DOE Stack Loss Data'!$B$4:$B$43)+1,MATCH('Baseline Efficiency'!AJ17,'DOE Stack Loss Data'!$C$3:$V$3))-INDEX('DOE Stack Loss Data'!$C$4:$V$43,MATCH('Combustion Reports'!AE$20,'DOE Stack Loss Data'!$B$4:$B$43),MATCH('Baseline Efficiency'!AJ17,'DOE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Efficiency'!AJ17,'DOE Stack Loss Data'!$C$3:$V$3)))</f>
        <v>#N/A</v>
      </c>
      <c r="AK41" s="201" t="e">
        <f>1-(((INDEX('DOE Stack Loss Data'!$C$4:$V$43,MATCH('Combustion Reports'!AF$20,'DOE Stack Loss Data'!$B$4:$B$43)+1,MATCH('Baseline Efficiency'!AK17,'DOE Stack Loss Data'!$C$3:$V$3)+1)-INDEX('DOE Stack Loss Data'!$C$4:$V$43,MATCH('Combustion Reports'!AF$20,'DOE Stack Loss Data'!$B$4:$B$43),MATCH('Baseline Efficiency'!AK17,'DOE Stack Loss Data'!$C$3:$V$3)+1))/10*('Combustion Reports'!AF$20-INDEX('DOE Stack Loss Data'!$B$4:$B$43,MATCH('Combustion Reports'!AF$20,'DOE Stack Loss Data'!$B$4:$B$43),1))+INDEX('DOE Stack Loss Data'!$C$4:$V$43,MATCH('Combustion Reports'!AF$20,'DOE Stack Loss Data'!$B$4:$B$43),MATCH('Baseline Efficiency'!AK17,'DOE Stack Loss Data'!$C$3:$V$3)+1)-((INDEX('DOE Stack Loss Data'!$C$4:$V$43,MATCH('Combustion Reports'!AF$20,'DOE Stack Loss Data'!$B$4:$B$43)+1,MATCH('Baseline Efficiency'!AK17,'DOE Stack Loss Data'!$C$3:$V$3))-INDEX('DOE Stack Loss Data'!$C$4:$V$43,MATCH('Combustion Reports'!AF$20,'DOE Stack Loss Data'!$B$4:$B$43),MATCH('Baseline Efficiency'!AK17,'DOE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Efficiency'!AK17,'DOE Stack Loss Data'!$C$3:$V$3))))/(INDEX('DOE Stack Loss Data'!$C$3:$V$3,1,MATCH('Baseline Efficiency'!AK17,'DOE Stack Loss Data'!$C$3:$V$3)+1)-INDEX('DOE Stack Loss Data'!$C$3:$V$3,1,MATCH('Baseline Efficiency'!AK17,'DOE Stack Loss Data'!$C$3:$V$3)))*('Baseline Efficiency'!AK17-INDEX('DOE Stack Loss Data'!$C$3:$V$3,1,MATCH('Baseline Efficiency'!AK17,'DOE Stack Loss Data'!$C$3:$V$3)))+(INDEX('DOE Stack Loss Data'!$C$4:$V$43,MATCH('Combustion Reports'!AF$20,'DOE Stack Loss Data'!$B$4:$B$43)+1,MATCH('Baseline Efficiency'!AK17,'DOE Stack Loss Data'!$C$3:$V$3))-INDEX('DOE Stack Loss Data'!$C$4:$V$43,MATCH('Combustion Reports'!AF$20,'DOE Stack Loss Data'!$B$4:$B$43),MATCH('Baseline Efficiency'!AK17,'DOE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Efficiency'!AK17,'DOE Stack Loss Data'!$C$3:$V$3)))</f>
        <v>#N/A</v>
      </c>
      <c r="AL41" s="237" t="e">
        <f>1-(((INDEX('DOE Stack Loss Data'!$C$4:$V$43,MATCH('Combustion Reports'!AG$20,'DOE Stack Loss Data'!$B$4:$B$43)+1,MATCH('Baseline Efficiency'!AL17,'DOE Stack Loss Data'!$C$3:$V$3)+1)-INDEX('DOE Stack Loss Data'!$C$4:$V$43,MATCH('Combustion Reports'!AG$20,'DOE Stack Loss Data'!$B$4:$B$43),MATCH('Baseline Efficiency'!AL17,'DOE Stack Loss Data'!$C$3:$V$3)+1))/10*('Combustion Reports'!AG$20-INDEX('DOE Stack Loss Data'!$B$4:$B$43,MATCH('Combustion Reports'!AG$20,'DOE Stack Loss Data'!$B$4:$B$43),1))+INDEX('DOE Stack Loss Data'!$C$4:$V$43,MATCH('Combustion Reports'!AG$20,'DOE Stack Loss Data'!$B$4:$B$43),MATCH('Baseline Efficiency'!AL17,'DOE Stack Loss Data'!$C$3:$V$3)+1)-((INDEX('DOE Stack Loss Data'!$C$4:$V$43,MATCH('Combustion Reports'!AG$20,'DOE Stack Loss Data'!$B$4:$B$43)+1,MATCH('Baseline Efficiency'!AL17,'DOE Stack Loss Data'!$C$3:$V$3))-INDEX('DOE Stack Loss Data'!$C$4:$V$43,MATCH('Combustion Reports'!AG$20,'DOE Stack Loss Data'!$B$4:$B$43),MATCH('Baseline Efficiency'!AL17,'DOE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Efficiency'!AL17,'DOE Stack Loss Data'!$C$3:$V$3))))/(INDEX('DOE Stack Loss Data'!$C$3:$V$3,1,MATCH('Baseline Efficiency'!AL17,'DOE Stack Loss Data'!$C$3:$V$3)+1)-INDEX('DOE Stack Loss Data'!$C$3:$V$3,1,MATCH('Baseline Efficiency'!AL17,'DOE Stack Loss Data'!$C$3:$V$3)))*('Baseline Efficiency'!AL17-INDEX('DOE Stack Loss Data'!$C$3:$V$3,1,MATCH('Baseline Efficiency'!AL17,'DOE Stack Loss Data'!$C$3:$V$3)))+(INDEX('DOE Stack Loss Data'!$C$4:$V$43,MATCH('Combustion Reports'!AG$20,'DOE Stack Loss Data'!$B$4:$B$43)+1,MATCH('Baseline Efficiency'!AL17,'DOE Stack Loss Data'!$C$3:$V$3))-INDEX('DOE Stack Loss Data'!$C$4:$V$43,MATCH('Combustion Reports'!AG$20,'DOE Stack Loss Data'!$B$4:$B$43),MATCH('Baseline Efficiency'!AL17,'DOE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Efficiency'!AL17,'DOE Stack Loss Data'!$C$3:$V$3)))</f>
        <v>#N/A</v>
      </c>
      <c r="AM41" s="201" t="e">
        <f>1-(((INDEX('DOE Stack Loss Data'!$C$4:$V$43,MATCH('Combustion Reports'!AH$20,'DOE Stack Loss Data'!$B$4:$B$43)+1,MATCH('Baseline Efficiency'!AM17,'DOE Stack Loss Data'!$C$3:$V$3)+1)-INDEX('DOE Stack Loss Data'!$C$4:$V$43,MATCH('Combustion Reports'!AH$20,'DOE Stack Loss Data'!$B$4:$B$43),MATCH('Baseline Efficiency'!AM17,'DOE Stack Loss Data'!$C$3:$V$3)+1))/10*('Combustion Reports'!AH$20-INDEX('DOE Stack Loss Data'!$B$4:$B$43,MATCH('Combustion Reports'!AH$20,'DOE Stack Loss Data'!$B$4:$B$43),1))+INDEX('DOE Stack Loss Data'!$C$4:$V$43,MATCH('Combustion Reports'!AH$20,'DOE Stack Loss Data'!$B$4:$B$43),MATCH('Baseline Efficiency'!AM17,'DOE Stack Loss Data'!$C$3:$V$3)+1)-((INDEX('DOE Stack Loss Data'!$C$4:$V$43,MATCH('Combustion Reports'!AH$20,'DOE Stack Loss Data'!$B$4:$B$43)+1,MATCH('Baseline Efficiency'!AM17,'DOE Stack Loss Data'!$C$3:$V$3))-INDEX('DOE Stack Loss Data'!$C$4:$V$43,MATCH('Combustion Reports'!AH$20,'DOE Stack Loss Data'!$B$4:$B$43),MATCH('Baseline Efficiency'!AM17,'DOE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Efficiency'!AM17,'DOE Stack Loss Data'!$C$3:$V$3))))/(INDEX('DOE Stack Loss Data'!$C$3:$V$3,1,MATCH('Baseline Efficiency'!AM17,'DOE Stack Loss Data'!$C$3:$V$3)+1)-INDEX('DOE Stack Loss Data'!$C$3:$V$3,1,MATCH('Baseline Efficiency'!AM17,'DOE Stack Loss Data'!$C$3:$V$3)))*('Baseline Efficiency'!AM17-INDEX('DOE Stack Loss Data'!$C$3:$V$3,1,MATCH('Baseline Efficiency'!AM17,'DOE Stack Loss Data'!$C$3:$V$3)))+(INDEX('DOE Stack Loss Data'!$C$4:$V$43,MATCH('Combustion Reports'!AH$20,'DOE Stack Loss Data'!$B$4:$B$43)+1,MATCH('Baseline Efficiency'!AM17,'DOE Stack Loss Data'!$C$3:$V$3))-INDEX('DOE Stack Loss Data'!$C$4:$V$43,MATCH('Combustion Reports'!AH$20,'DOE Stack Loss Data'!$B$4:$B$43),MATCH('Baseline Efficiency'!AM17,'DOE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Efficiency'!AM17,'DOE Stack Loss Data'!$C$3:$V$3)))</f>
        <v>#N/A</v>
      </c>
      <c r="AN41" s="237" t="e">
        <f>1-(((INDEX('DOE Stack Loss Data'!$C$4:$V$43,MATCH('Combustion Reports'!AI$20,'DOE Stack Loss Data'!$B$4:$B$43)+1,MATCH('Baseline Efficiency'!AN17,'DOE Stack Loss Data'!$C$3:$V$3)+1)-INDEX('DOE Stack Loss Data'!$C$4:$V$43,MATCH('Combustion Reports'!AI$20,'DOE Stack Loss Data'!$B$4:$B$43),MATCH('Baseline Efficiency'!AN17,'DOE Stack Loss Data'!$C$3:$V$3)+1))/10*('Combustion Reports'!AI$20-INDEX('DOE Stack Loss Data'!$B$4:$B$43,MATCH('Combustion Reports'!AI$20,'DOE Stack Loss Data'!$B$4:$B$43),1))+INDEX('DOE Stack Loss Data'!$C$4:$V$43,MATCH('Combustion Reports'!AI$20,'DOE Stack Loss Data'!$B$4:$B$43),MATCH('Baseline Efficiency'!AN17,'DOE Stack Loss Data'!$C$3:$V$3)+1)-((INDEX('DOE Stack Loss Data'!$C$4:$V$43,MATCH('Combustion Reports'!AI$20,'DOE Stack Loss Data'!$B$4:$B$43)+1,MATCH('Baseline Efficiency'!AN17,'DOE Stack Loss Data'!$C$3:$V$3))-INDEX('DOE Stack Loss Data'!$C$4:$V$43,MATCH('Combustion Reports'!AI$20,'DOE Stack Loss Data'!$B$4:$B$43),MATCH('Baseline Efficiency'!AN17,'DOE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Efficiency'!AN17,'DOE Stack Loss Data'!$C$3:$V$3))))/(INDEX('DOE Stack Loss Data'!$C$3:$V$3,1,MATCH('Baseline Efficiency'!AN17,'DOE Stack Loss Data'!$C$3:$V$3)+1)-INDEX('DOE Stack Loss Data'!$C$3:$V$3,1,MATCH('Baseline Efficiency'!AN17,'DOE Stack Loss Data'!$C$3:$V$3)))*('Baseline Efficiency'!AN17-INDEX('DOE Stack Loss Data'!$C$3:$V$3,1,MATCH('Baseline Efficiency'!AN17,'DOE Stack Loss Data'!$C$3:$V$3)))+(INDEX('DOE Stack Loss Data'!$C$4:$V$43,MATCH('Combustion Reports'!AI$20,'DOE Stack Loss Data'!$B$4:$B$43)+1,MATCH('Baseline Efficiency'!AN17,'DOE Stack Loss Data'!$C$3:$V$3))-INDEX('DOE Stack Loss Data'!$C$4:$V$43,MATCH('Combustion Reports'!AI$20,'DOE Stack Loss Data'!$B$4:$B$43),MATCH('Baseline Efficiency'!AN17,'DOE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Efficiency'!AN17,'DOE Stack Loss Data'!$C$3:$V$3)))</f>
        <v>#N/A</v>
      </c>
      <c r="AO41" s="237" t="e">
        <f>1-(((INDEX('DOE Stack Loss Data'!$C$4:$V$43,MATCH('Combustion Reports'!AJ$20,'DOE Stack Loss Data'!$B$4:$B$43)+1,MATCH('Baseline Efficiency'!AO17,'DOE Stack Loss Data'!$C$3:$V$3)+1)-INDEX('DOE Stack Loss Data'!$C$4:$V$43,MATCH('Combustion Reports'!AJ$20,'DOE Stack Loss Data'!$B$4:$B$43),MATCH('Baseline Efficiency'!AO17,'DOE Stack Loss Data'!$C$3:$V$3)+1))/10*('Combustion Reports'!AJ$20-INDEX('DOE Stack Loss Data'!$B$4:$B$43,MATCH('Combustion Reports'!AJ$20,'DOE Stack Loss Data'!$B$4:$B$43),1))+INDEX('DOE Stack Loss Data'!$C$4:$V$43,MATCH('Combustion Reports'!AJ$20,'DOE Stack Loss Data'!$B$4:$B$43),MATCH('Baseline Efficiency'!AO17,'DOE Stack Loss Data'!$C$3:$V$3)+1)-((INDEX('DOE Stack Loss Data'!$C$4:$V$43,MATCH('Combustion Reports'!AJ$20,'DOE Stack Loss Data'!$B$4:$B$43)+1,MATCH('Baseline Efficiency'!AO17,'DOE Stack Loss Data'!$C$3:$V$3))-INDEX('DOE Stack Loss Data'!$C$4:$V$43,MATCH('Combustion Reports'!AJ$20,'DOE Stack Loss Data'!$B$4:$B$43),MATCH('Baseline Efficiency'!AO17,'DOE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Efficiency'!AO17,'DOE Stack Loss Data'!$C$3:$V$3))))/(INDEX('DOE Stack Loss Data'!$C$3:$V$3,1,MATCH('Baseline Efficiency'!AO17,'DOE Stack Loss Data'!$C$3:$V$3)+1)-INDEX('DOE Stack Loss Data'!$C$3:$V$3,1,MATCH('Baseline Efficiency'!AO17,'DOE Stack Loss Data'!$C$3:$V$3)))*('Baseline Efficiency'!AO17-INDEX('DOE Stack Loss Data'!$C$3:$V$3,1,MATCH('Baseline Efficiency'!AO17,'DOE Stack Loss Data'!$C$3:$V$3)))+(INDEX('DOE Stack Loss Data'!$C$4:$V$43,MATCH('Combustion Reports'!AJ$20,'DOE Stack Loss Data'!$B$4:$B$43)+1,MATCH('Baseline Efficiency'!AO17,'DOE Stack Loss Data'!$C$3:$V$3))-INDEX('DOE Stack Loss Data'!$C$4:$V$43,MATCH('Combustion Reports'!AJ$20,'DOE Stack Loss Data'!$B$4:$B$43),MATCH('Baseline Efficiency'!AO17,'DOE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Efficiency'!AO17,'DOE Stack Loss Data'!$C$3:$V$3)))</f>
        <v>#N/A</v>
      </c>
      <c r="AP41" s="209" t="e">
        <f>1-(((INDEX('DOE Stack Loss Data'!$C$4:$V$43,MATCH('Combustion Reports'!AK$20,'DOE Stack Loss Data'!$B$4:$B$43)+1,MATCH('Baseline Efficiency'!AP17,'DOE Stack Loss Data'!$C$3:$V$3)+1)-INDEX('DOE Stack Loss Data'!$C$4:$V$43,MATCH('Combustion Reports'!AK$20,'DOE Stack Loss Data'!$B$4:$B$43),MATCH('Baseline Efficiency'!AP17,'DOE Stack Loss Data'!$C$3:$V$3)+1))/10*('Combustion Reports'!AK$20-INDEX('DOE Stack Loss Data'!$B$4:$B$43,MATCH('Combustion Reports'!AK$20,'DOE Stack Loss Data'!$B$4:$B$43),1))+INDEX('DOE Stack Loss Data'!$C$4:$V$43,MATCH('Combustion Reports'!AK$20,'DOE Stack Loss Data'!$B$4:$B$43),MATCH('Baseline Efficiency'!AP17,'DOE Stack Loss Data'!$C$3:$V$3)+1)-((INDEX('DOE Stack Loss Data'!$C$4:$V$43,MATCH('Combustion Reports'!AK$20,'DOE Stack Loss Data'!$B$4:$B$43)+1,MATCH('Baseline Efficiency'!AP17,'DOE Stack Loss Data'!$C$3:$V$3))-INDEX('DOE Stack Loss Data'!$C$4:$V$43,MATCH('Combustion Reports'!AK$20,'DOE Stack Loss Data'!$B$4:$B$43),MATCH('Baseline Efficiency'!AP17,'DOE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Efficiency'!AP17,'DOE Stack Loss Data'!$C$3:$V$3))))/(INDEX('DOE Stack Loss Data'!$C$3:$V$3,1,MATCH('Baseline Efficiency'!AP17,'DOE Stack Loss Data'!$C$3:$V$3)+1)-INDEX('DOE Stack Loss Data'!$C$3:$V$3,1,MATCH('Baseline Efficiency'!AP17,'DOE Stack Loss Data'!$C$3:$V$3)))*('Baseline Efficiency'!AP17-INDEX('DOE Stack Loss Data'!$C$3:$V$3,1,MATCH('Baseline Efficiency'!AP17,'DOE Stack Loss Data'!$C$3:$V$3)))+(INDEX('DOE Stack Loss Data'!$C$4:$V$43,MATCH('Combustion Reports'!AK$20,'DOE Stack Loss Data'!$B$4:$B$43)+1,MATCH('Baseline Efficiency'!AP17,'DOE Stack Loss Data'!$C$3:$V$3))-INDEX('DOE Stack Loss Data'!$C$4:$V$43,MATCH('Combustion Reports'!AK$20,'DOE Stack Loss Data'!$B$4:$B$43),MATCH('Baseline Efficiency'!AP17,'DOE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Efficiency'!AP17,'DOE Stack Loss Data'!$C$3:$V$3)))</f>
        <v>#N/A</v>
      </c>
      <c r="AR41" s="236">
        <v>45</v>
      </c>
      <c r="AS41" s="545">
        <v>545</v>
      </c>
      <c r="AT41" s="202">
        <f t="shared" si="11"/>
        <v>50</v>
      </c>
      <c r="AU41" s="237" t="e">
        <f>1-(((INDEX('DOE Stack Loss Data'!$C$4:$V$43,MATCH('Combustion Reports'!AB$26,'DOE Stack Loss Data'!$B$4:$B$43)+1,MATCH('Baseline Efficiency'!AU17,'DOE Stack Loss Data'!$C$3:$V$3)+1)-INDEX('DOE Stack Loss Data'!$C$4:$V$43,MATCH('Combustion Reports'!AB$26,'DOE Stack Loss Data'!$B$4:$B$43),MATCH('Baseline Efficiency'!AU17,'DOE Stack Loss Data'!$C$3:$V$3)+1))/10*('Combustion Reports'!AB$26-INDEX('DOE Stack Loss Data'!$B$4:$B$43,MATCH('Combustion Reports'!AB$26,'DOE Stack Loss Data'!$B$4:$B$43),1))+INDEX('DOE Stack Loss Data'!$C$4:$V$43,MATCH('Combustion Reports'!AB$26,'DOE Stack Loss Data'!$B$4:$B$43),MATCH('Baseline Efficiency'!AU17,'DOE Stack Loss Data'!$C$3:$V$3)+1)-((INDEX('DOE Stack Loss Data'!$C$4:$V$43,MATCH('Combustion Reports'!AB$26,'DOE Stack Loss Data'!$B$4:$B$43)+1,MATCH('Baseline Efficiency'!AU17,'DOE Stack Loss Data'!$C$3:$V$3))-INDEX('DOE Stack Loss Data'!$C$4:$V$43,MATCH('Combustion Reports'!AB$26,'DOE Stack Loss Data'!$B$4:$B$43),MATCH('Baseline Efficiency'!AU17,'DOE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Efficiency'!AU17,'DOE Stack Loss Data'!$C$3:$V$3))))/(INDEX('DOE Stack Loss Data'!$C$3:$V$3,1,MATCH('Baseline Efficiency'!AU17,'DOE Stack Loss Data'!$C$3:$V$3)+1)-INDEX('DOE Stack Loss Data'!$C$3:$V$3,1,MATCH('Baseline Efficiency'!AU17,'DOE Stack Loss Data'!$C$3:$V$3)))*('Baseline Efficiency'!AU17-INDEX('DOE Stack Loss Data'!$C$3:$V$3,1,MATCH('Baseline Efficiency'!AU17,'DOE Stack Loss Data'!$C$3:$V$3)))+(INDEX('DOE Stack Loss Data'!$C$4:$V$43,MATCH('Combustion Reports'!AB$26,'DOE Stack Loss Data'!$B$4:$B$43)+1,MATCH('Baseline Efficiency'!AU17,'DOE Stack Loss Data'!$C$3:$V$3))-INDEX('DOE Stack Loss Data'!$C$4:$V$43,MATCH('Combustion Reports'!AB$26,'DOE Stack Loss Data'!$B$4:$B$43),MATCH('Baseline Efficiency'!AU17,'DOE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Efficiency'!AU17,'DOE Stack Loss Data'!$C$3:$V$3)))</f>
        <v>#N/A</v>
      </c>
      <c r="AV41" s="237" t="e">
        <f>1-(((INDEX('DOE Stack Loss Data'!$C$4:$V$43,MATCH('Combustion Reports'!AC$26,'DOE Stack Loss Data'!$B$4:$B$43)+1,MATCH('Baseline Efficiency'!AV17,'DOE Stack Loss Data'!$C$3:$V$3)+1)-INDEX('DOE Stack Loss Data'!$C$4:$V$43,MATCH('Combustion Reports'!AC$26,'DOE Stack Loss Data'!$B$4:$B$43),MATCH('Baseline Efficiency'!AV17,'DOE Stack Loss Data'!$C$3:$V$3)+1))/10*('Combustion Reports'!AC$26-INDEX('DOE Stack Loss Data'!$B$4:$B$43,MATCH('Combustion Reports'!AC$26,'DOE Stack Loss Data'!$B$4:$B$43),1))+INDEX('DOE Stack Loss Data'!$C$4:$V$43,MATCH('Combustion Reports'!AC$26,'DOE Stack Loss Data'!$B$4:$B$43),MATCH('Baseline Efficiency'!AV17,'DOE Stack Loss Data'!$C$3:$V$3)+1)-((INDEX('DOE Stack Loss Data'!$C$4:$V$43,MATCH('Combustion Reports'!AC$26,'DOE Stack Loss Data'!$B$4:$B$43)+1,MATCH('Baseline Efficiency'!AV17,'DOE Stack Loss Data'!$C$3:$V$3))-INDEX('DOE Stack Loss Data'!$C$4:$V$43,MATCH('Combustion Reports'!AC$26,'DOE Stack Loss Data'!$B$4:$B$43),MATCH('Baseline Efficiency'!AV17,'DOE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Efficiency'!AV17,'DOE Stack Loss Data'!$C$3:$V$3))))/(INDEX('DOE Stack Loss Data'!$C$3:$V$3,1,MATCH('Baseline Efficiency'!AV17,'DOE Stack Loss Data'!$C$3:$V$3)+1)-INDEX('DOE Stack Loss Data'!$C$3:$V$3,1,MATCH('Baseline Efficiency'!AV17,'DOE Stack Loss Data'!$C$3:$V$3)))*('Baseline Efficiency'!AV17-INDEX('DOE Stack Loss Data'!$C$3:$V$3,1,MATCH('Baseline Efficiency'!AV17,'DOE Stack Loss Data'!$C$3:$V$3)))+(INDEX('DOE Stack Loss Data'!$C$4:$V$43,MATCH('Combustion Reports'!AC$26,'DOE Stack Loss Data'!$B$4:$B$43)+1,MATCH('Baseline Efficiency'!AV17,'DOE Stack Loss Data'!$C$3:$V$3))-INDEX('DOE Stack Loss Data'!$C$4:$V$43,MATCH('Combustion Reports'!AC$26,'DOE Stack Loss Data'!$B$4:$B$43),MATCH('Baseline Efficiency'!AV17,'DOE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Efficiency'!AV17,'DOE Stack Loss Data'!$C$3:$V$3)))</f>
        <v>#N/A</v>
      </c>
      <c r="AW41" s="207" t="e">
        <f>1-(((INDEX('DOE Stack Loss Data'!$C$4:$V$43,MATCH('Combustion Reports'!AD$26,'DOE Stack Loss Data'!$B$4:$B$43)+1,MATCH('Baseline Efficiency'!AW17,'DOE Stack Loss Data'!$C$3:$V$3)+1)-INDEX('DOE Stack Loss Data'!$C$4:$V$43,MATCH('Combustion Reports'!AD$26,'DOE Stack Loss Data'!$B$4:$B$43),MATCH('Baseline Efficiency'!AW17,'DOE Stack Loss Data'!$C$3:$V$3)+1))/10*('Combustion Reports'!AD$26-INDEX('DOE Stack Loss Data'!$B$4:$B$43,MATCH('Combustion Reports'!AD$26,'DOE Stack Loss Data'!$B$4:$B$43),1))+INDEX('DOE Stack Loss Data'!$C$4:$V$43,MATCH('Combustion Reports'!AD$26,'DOE Stack Loss Data'!$B$4:$B$43),MATCH('Baseline Efficiency'!AW17,'DOE Stack Loss Data'!$C$3:$V$3)+1)-((INDEX('DOE Stack Loss Data'!$C$4:$V$43,MATCH('Combustion Reports'!AD$26,'DOE Stack Loss Data'!$B$4:$B$43)+1,MATCH('Baseline Efficiency'!AW17,'DOE Stack Loss Data'!$C$3:$V$3))-INDEX('DOE Stack Loss Data'!$C$4:$V$43,MATCH('Combustion Reports'!AD$26,'DOE Stack Loss Data'!$B$4:$B$43),MATCH('Baseline Efficiency'!AW17,'DOE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Efficiency'!AW17,'DOE Stack Loss Data'!$C$3:$V$3))))/(INDEX('DOE Stack Loss Data'!$C$3:$V$3,1,MATCH('Baseline Efficiency'!AW17,'DOE Stack Loss Data'!$C$3:$V$3)+1)-INDEX('DOE Stack Loss Data'!$C$3:$V$3,1,MATCH('Baseline Efficiency'!AW17,'DOE Stack Loss Data'!$C$3:$V$3)))*('Baseline Efficiency'!AW17-INDEX('DOE Stack Loss Data'!$C$3:$V$3,1,MATCH('Baseline Efficiency'!AW17,'DOE Stack Loss Data'!$C$3:$V$3)))+(INDEX('DOE Stack Loss Data'!$C$4:$V$43,MATCH('Combustion Reports'!AD$26,'DOE Stack Loss Data'!$B$4:$B$43)+1,MATCH('Baseline Efficiency'!AW17,'DOE Stack Loss Data'!$C$3:$V$3))-INDEX('DOE Stack Loss Data'!$C$4:$V$43,MATCH('Combustion Reports'!AD$26,'DOE Stack Loss Data'!$B$4:$B$43),MATCH('Baseline Efficiency'!AW17,'DOE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Efficiency'!AW17,'DOE Stack Loss Data'!$C$3:$V$3)))</f>
        <v>#N/A</v>
      </c>
      <c r="AX41" s="237" t="e">
        <f>1-(((INDEX('DOE Stack Loss Data'!$C$4:$V$43,MATCH('Combustion Reports'!AE$26,'DOE Stack Loss Data'!$B$4:$B$43)+1,MATCH('Baseline Efficiency'!AX17,'DOE Stack Loss Data'!$C$3:$V$3)+1)-INDEX('DOE Stack Loss Data'!$C$4:$V$43,MATCH('Combustion Reports'!AE$26,'DOE Stack Loss Data'!$B$4:$B$43),MATCH('Baseline Efficiency'!AX17,'DOE Stack Loss Data'!$C$3:$V$3)+1))/10*('Combustion Reports'!AE$26-INDEX('DOE Stack Loss Data'!$B$4:$B$43,MATCH('Combustion Reports'!AE$26,'DOE Stack Loss Data'!$B$4:$B$43),1))+INDEX('DOE Stack Loss Data'!$C$4:$V$43,MATCH('Combustion Reports'!AE$26,'DOE Stack Loss Data'!$B$4:$B$43),MATCH('Baseline Efficiency'!AX17,'DOE Stack Loss Data'!$C$3:$V$3)+1)-((INDEX('DOE Stack Loss Data'!$C$4:$V$43,MATCH('Combustion Reports'!AE$26,'DOE Stack Loss Data'!$B$4:$B$43)+1,MATCH('Baseline Efficiency'!AX17,'DOE Stack Loss Data'!$C$3:$V$3))-INDEX('DOE Stack Loss Data'!$C$4:$V$43,MATCH('Combustion Reports'!AE$26,'DOE Stack Loss Data'!$B$4:$B$43),MATCH('Baseline Efficiency'!AX17,'DOE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Efficiency'!AX17,'DOE Stack Loss Data'!$C$3:$V$3))))/(INDEX('DOE Stack Loss Data'!$C$3:$V$3,1,MATCH('Baseline Efficiency'!AX17,'DOE Stack Loss Data'!$C$3:$V$3)+1)-INDEX('DOE Stack Loss Data'!$C$3:$V$3,1,MATCH('Baseline Efficiency'!AX17,'DOE Stack Loss Data'!$C$3:$V$3)))*('Baseline Efficiency'!AX17-INDEX('DOE Stack Loss Data'!$C$3:$V$3,1,MATCH('Baseline Efficiency'!AX17,'DOE Stack Loss Data'!$C$3:$V$3)))+(INDEX('DOE Stack Loss Data'!$C$4:$V$43,MATCH('Combustion Reports'!AE$26,'DOE Stack Loss Data'!$B$4:$B$43)+1,MATCH('Baseline Efficiency'!AX17,'DOE Stack Loss Data'!$C$3:$V$3))-INDEX('DOE Stack Loss Data'!$C$4:$V$43,MATCH('Combustion Reports'!AE$26,'DOE Stack Loss Data'!$B$4:$B$43),MATCH('Baseline Efficiency'!AX17,'DOE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Efficiency'!AX17,'DOE Stack Loss Data'!$C$3:$V$3)))</f>
        <v>#N/A</v>
      </c>
      <c r="AY41" s="201" t="e">
        <f>1-(((INDEX('DOE Stack Loss Data'!$C$4:$V$43,MATCH('Combustion Reports'!AF$26,'DOE Stack Loss Data'!$B$4:$B$43)+1,MATCH('Baseline Efficiency'!AY17,'DOE Stack Loss Data'!$C$3:$V$3)+1)-INDEX('DOE Stack Loss Data'!$C$4:$V$43,MATCH('Combustion Reports'!AF$26,'DOE Stack Loss Data'!$B$4:$B$43),MATCH('Baseline Efficiency'!AY17,'DOE Stack Loss Data'!$C$3:$V$3)+1))/10*('Combustion Reports'!AF$26-INDEX('DOE Stack Loss Data'!$B$4:$B$43,MATCH('Combustion Reports'!AF$26,'DOE Stack Loss Data'!$B$4:$B$43),1))+INDEX('DOE Stack Loss Data'!$C$4:$V$43,MATCH('Combustion Reports'!AF$26,'DOE Stack Loss Data'!$B$4:$B$43),MATCH('Baseline Efficiency'!AY17,'DOE Stack Loss Data'!$C$3:$V$3)+1)-((INDEX('DOE Stack Loss Data'!$C$4:$V$43,MATCH('Combustion Reports'!AF$26,'DOE Stack Loss Data'!$B$4:$B$43)+1,MATCH('Baseline Efficiency'!AY17,'DOE Stack Loss Data'!$C$3:$V$3))-INDEX('DOE Stack Loss Data'!$C$4:$V$43,MATCH('Combustion Reports'!AF$26,'DOE Stack Loss Data'!$B$4:$B$43),MATCH('Baseline Efficiency'!AY17,'DOE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Efficiency'!AY17,'DOE Stack Loss Data'!$C$3:$V$3))))/(INDEX('DOE Stack Loss Data'!$C$3:$V$3,1,MATCH('Baseline Efficiency'!AY17,'DOE Stack Loss Data'!$C$3:$V$3)+1)-INDEX('DOE Stack Loss Data'!$C$3:$V$3,1,MATCH('Baseline Efficiency'!AY17,'DOE Stack Loss Data'!$C$3:$V$3)))*('Baseline Efficiency'!AY17-INDEX('DOE Stack Loss Data'!$C$3:$V$3,1,MATCH('Baseline Efficiency'!AY17,'DOE Stack Loss Data'!$C$3:$V$3)))+(INDEX('DOE Stack Loss Data'!$C$4:$V$43,MATCH('Combustion Reports'!AF$26,'DOE Stack Loss Data'!$B$4:$B$43)+1,MATCH('Baseline Efficiency'!AY17,'DOE Stack Loss Data'!$C$3:$V$3))-INDEX('DOE Stack Loss Data'!$C$4:$V$43,MATCH('Combustion Reports'!AF$26,'DOE Stack Loss Data'!$B$4:$B$43),MATCH('Baseline Efficiency'!AY17,'DOE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Efficiency'!AY17,'DOE Stack Loss Data'!$C$3:$V$3)))</f>
        <v>#N/A</v>
      </c>
      <c r="AZ41" s="237" t="e">
        <f>1-(((INDEX('DOE Stack Loss Data'!$C$4:$V$43,MATCH('Combustion Reports'!AG$26,'DOE Stack Loss Data'!$B$4:$B$43)+1,MATCH('Baseline Efficiency'!AZ17,'DOE Stack Loss Data'!$C$3:$V$3)+1)-INDEX('DOE Stack Loss Data'!$C$4:$V$43,MATCH('Combustion Reports'!AG$26,'DOE Stack Loss Data'!$B$4:$B$43),MATCH('Baseline Efficiency'!AZ17,'DOE Stack Loss Data'!$C$3:$V$3)+1))/10*('Combustion Reports'!AG$26-INDEX('DOE Stack Loss Data'!$B$4:$B$43,MATCH('Combustion Reports'!AG$26,'DOE Stack Loss Data'!$B$4:$B$43),1))+INDEX('DOE Stack Loss Data'!$C$4:$V$43,MATCH('Combustion Reports'!AG$26,'DOE Stack Loss Data'!$B$4:$B$43),MATCH('Baseline Efficiency'!AZ17,'DOE Stack Loss Data'!$C$3:$V$3)+1)-((INDEX('DOE Stack Loss Data'!$C$4:$V$43,MATCH('Combustion Reports'!AG$26,'DOE Stack Loss Data'!$B$4:$B$43)+1,MATCH('Baseline Efficiency'!AZ17,'DOE Stack Loss Data'!$C$3:$V$3))-INDEX('DOE Stack Loss Data'!$C$4:$V$43,MATCH('Combustion Reports'!AG$26,'DOE Stack Loss Data'!$B$4:$B$43),MATCH('Baseline Efficiency'!AZ17,'DOE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Efficiency'!AZ17,'DOE Stack Loss Data'!$C$3:$V$3))))/(INDEX('DOE Stack Loss Data'!$C$3:$V$3,1,MATCH('Baseline Efficiency'!AZ17,'DOE Stack Loss Data'!$C$3:$V$3)+1)-INDEX('DOE Stack Loss Data'!$C$3:$V$3,1,MATCH('Baseline Efficiency'!AZ17,'DOE Stack Loss Data'!$C$3:$V$3)))*('Baseline Efficiency'!AZ17-INDEX('DOE Stack Loss Data'!$C$3:$V$3,1,MATCH('Baseline Efficiency'!AZ17,'DOE Stack Loss Data'!$C$3:$V$3)))+(INDEX('DOE Stack Loss Data'!$C$4:$V$43,MATCH('Combustion Reports'!AG$26,'DOE Stack Loss Data'!$B$4:$B$43)+1,MATCH('Baseline Efficiency'!AZ17,'DOE Stack Loss Data'!$C$3:$V$3))-INDEX('DOE Stack Loss Data'!$C$4:$V$43,MATCH('Combustion Reports'!AG$26,'DOE Stack Loss Data'!$B$4:$B$43),MATCH('Baseline Efficiency'!AZ17,'DOE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Efficiency'!AZ17,'DOE Stack Loss Data'!$C$3:$V$3)))</f>
        <v>#N/A</v>
      </c>
      <c r="BA41" s="201" t="e">
        <f>1-(((INDEX('DOE Stack Loss Data'!$C$4:$V$43,MATCH('Combustion Reports'!AH$26,'DOE Stack Loss Data'!$B$4:$B$43)+1,MATCH('Baseline Efficiency'!BA17,'DOE Stack Loss Data'!$C$3:$V$3)+1)-INDEX('DOE Stack Loss Data'!$C$4:$V$43,MATCH('Combustion Reports'!AH$26,'DOE Stack Loss Data'!$B$4:$B$43),MATCH('Baseline Efficiency'!BA17,'DOE Stack Loss Data'!$C$3:$V$3)+1))/10*('Combustion Reports'!AH$26-INDEX('DOE Stack Loss Data'!$B$4:$B$43,MATCH('Combustion Reports'!AH$26,'DOE Stack Loss Data'!$B$4:$B$43),1))+INDEX('DOE Stack Loss Data'!$C$4:$V$43,MATCH('Combustion Reports'!AH$26,'DOE Stack Loss Data'!$B$4:$B$43),MATCH('Baseline Efficiency'!BA17,'DOE Stack Loss Data'!$C$3:$V$3)+1)-((INDEX('DOE Stack Loss Data'!$C$4:$V$43,MATCH('Combustion Reports'!AH$26,'DOE Stack Loss Data'!$B$4:$B$43)+1,MATCH('Baseline Efficiency'!BA17,'DOE Stack Loss Data'!$C$3:$V$3))-INDEX('DOE Stack Loss Data'!$C$4:$V$43,MATCH('Combustion Reports'!AH$26,'DOE Stack Loss Data'!$B$4:$B$43),MATCH('Baseline Efficiency'!BA17,'DOE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Efficiency'!BA17,'DOE Stack Loss Data'!$C$3:$V$3))))/(INDEX('DOE Stack Loss Data'!$C$3:$V$3,1,MATCH('Baseline Efficiency'!BA17,'DOE Stack Loss Data'!$C$3:$V$3)+1)-INDEX('DOE Stack Loss Data'!$C$3:$V$3,1,MATCH('Baseline Efficiency'!BA17,'DOE Stack Loss Data'!$C$3:$V$3)))*('Baseline Efficiency'!BA17-INDEX('DOE Stack Loss Data'!$C$3:$V$3,1,MATCH('Baseline Efficiency'!BA17,'DOE Stack Loss Data'!$C$3:$V$3)))+(INDEX('DOE Stack Loss Data'!$C$4:$V$43,MATCH('Combustion Reports'!AH$26,'DOE Stack Loss Data'!$B$4:$B$43)+1,MATCH('Baseline Efficiency'!BA17,'DOE Stack Loss Data'!$C$3:$V$3))-INDEX('DOE Stack Loss Data'!$C$4:$V$43,MATCH('Combustion Reports'!AH$26,'DOE Stack Loss Data'!$B$4:$B$43),MATCH('Baseline Efficiency'!BA17,'DOE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Efficiency'!BA17,'DOE Stack Loss Data'!$C$3:$V$3)))</f>
        <v>#N/A</v>
      </c>
      <c r="BB41" s="237" t="e">
        <f>1-(((INDEX('DOE Stack Loss Data'!$C$4:$V$43,MATCH('Combustion Reports'!AI$26,'DOE Stack Loss Data'!$B$4:$B$43)+1,MATCH('Baseline Efficiency'!BB17,'DOE Stack Loss Data'!$C$3:$V$3)+1)-INDEX('DOE Stack Loss Data'!$C$4:$V$43,MATCH('Combustion Reports'!AI$26,'DOE Stack Loss Data'!$B$4:$B$43),MATCH('Baseline Efficiency'!BB17,'DOE Stack Loss Data'!$C$3:$V$3)+1))/10*('Combustion Reports'!AI$26-INDEX('DOE Stack Loss Data'!$B$4:$B$43,MATCH('Combustion Reports'!AI$26,'DOE Stack Loss Data'!$B$4:$B$43),1))+INDEX('DOE Stack Loss Data'!$C$4:$V$43,MATCH('Combustion Reports'!AI$26,'DOE Stack Loss Data'!$B$4:$B$43),MATCH('Baseline Efficiency'!BB17,'DOE Stack Loss Data'!$C$3:$V$3)+1)-((INDEX('DOE Stack Loss Data'!$C$4:$V$43,MATCH('Combustion Reports'!AI$26,'DOE Stack Loss Data'!$B$4:$B$43)+1,MATCH('Baseline Efficiency'!BB17,'DOE Stack Loss Data'!$C$3:$V$3))-INDEX('DOE Stack Loss Data'!$C$4:$V$43,MATCH('Combustion Reports'!AI$26,'DOE Stack Loss Data'!$B$4:$B$43),MATCH('Baseline Efficiency'!BB17,'DOE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Efficiency'!BB17,'DOE Stack Loss Data'!$C$3:$V$3))))/(INDEX('DOE Stack Loss Data'!$C$3:$V$3,1,MATCH('Baseline Efficiency'!BB17,'DOE Stack Loss Data'!$C$3:$V$3)+1)-INDEX('DOE Stack Loss Data'!$C$3:$V$3,1,MATCH('Baseline Efficiency'!BB17,'DOE Stack Loss Data'!$C$3:$V$3)))*('Baseline Efficiency'!BB17-INDEX('DOE Stack Loss Data'!$C$3:$V$3,1,MATCH('Baseline Efficiency'!BB17,'DOE Stack Loss Data'!$C$3:$V$3)))+(INDEX('DOE Stack Loss Data'!$C$4:$V$43,MATCH('Combustion Reports'!AI$26,'DOE Stack Loss Data'!$B$4:$B$43)+1,MATCH('Baseline Efficiency'!BB17,'DOE Stack Loss Data'!$C$3:$V$3))-INDEX('DOE Stack Loss Data'!$C$4:$V$43,MATCH('Combustion Reports'!AI$26,'DOE Stack Loss Data'!$B$4:$B$43),MATCH('Baseline Efficiency'!BB17,'DOE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Efficiency'!BB17,'DOE Stack Loss Data'!$C$3:$V$3)))</f>
        <v>#N/A</v>
      </c>
      <c r="BC41" s="237" t="e">
        <f>1-(((INDEX('DOE Stack Loss Data'!$C$4:$V$43,MATCH('Combustion Reports'!AJ$26,'DOE Stack Loss Data'!$B$4:$B$43)+1,MATCH('Baseline Efficiency'!BC17,'DOE Stack Loss Data'!$C$3:$V$3)+1)-INDEX('DOE Stack Loss Data'!$C$4:$V$43,MATCH('Combustion Reports'!AJ$26,'DOE Stack Loss Data'!$B$4:$B$43),MATCH('Baseline Efficiency'!BC17,'DOE Stack Loss Data'!$C$3:$V$3)+1))/10*('Combustion Reports'!AJ$26-INDEX('DOE Stack Loss Data'!$B$4:$B$43,MATCH('Combustion Reports'!AJ$26,'DOE Stack Loss Data'!$B$4:$B$43),1))+INDEX('DOE Stack Loss Data'!$C$4:$V$43,MATCH('Combustion Reports'!AJ$26,'DOE Stack Loss Data'!$B$4:$B$43),MATCH('Baseline Efficiency'!BC17,'DOE Stack Loss Data'!$C$3:$V$3)+1)-((INDEX('DOE Stack Loss Data'!$C$4:$V$43,MATCH('Combustion Reports'!AJ$26,'DOE Stack Loss Data'!$B$4:$B$43)+1,MATCH('Baseline Efficiency'!BC17,'DOE Stack Loss Data'!$C$3:$V$3))-INDEX('DOE Stack Loss Data'!$C$4:$V$43,MATCH('Combustion Reports'!AJ$26,'DOE Stack Loss Data'!$B$4:$B$43),MATCH('Baseline Efficiency'!BC17,'DOE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Efficiency'!BC17,'DOE Stack Loss Data'!$C$3:$V$3))))/(INDEX('DOE Stack Loss Data'!$C$3:$V$3,1,MATCH('Baseline Efficiency'!BC17,'DOE Stack Loss Data'!$C$3:$V$3)+1)-INDEX('DOE Stack Loss Data'!$C$3:$V$3,1,MATCH('Baseline Efficiency'!BC17,'DOE Stack Loss Data'!$C$3:$V$3)))*('Baseline Efficiency'!BC17-INDEX('DOE Stack Loss Data'!$C$3:$V$3,1,MATCH('Baseline Efficiency'!BC17,'DOE Stack Loss Data'!$C$3:$V$3)))+(INDEX('DOE Stack Loss Data'!$C$4:$V$43,MATCH('Combustion Reports'!AJ$26,'DOE Stack Loss Data'!$B$4:$B$43)+1,MATCH('Baseline Efficiency'!BC17,'DOE Stack Loss Data'!$C$3:$V$3))-INDEX('DOE Stack Loss Data'!$C$4:$V$43,MATCH('Combustion Reports'!AJ$26,'DOE Stack Loss Data'!$B$4:$B$43),MATCH('Baseline Efficiency'!BC17,'DOE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Efficiency'!BC17,'DOE Stack Loss Data'!$C$3:$V$3)))</f>
        <v>#N/A</v>
      </c>
      <c r="BD41" s="209" t="e">
        <f>1-(((INDEX('DOE Stack Loss Data'!$C$4:$V$43,MATCH('Combustion Reports'!AK$26,'DOE Stack Loss Data'!$B$4:$B$43)+1,MATCH('Baseline Efficiency'!BD17,'DOE Stack Loss Data'!$C$3:$V$3)+1)-INDEX('DOE Stack Loss Data'!$C$4:$V$43,MATCH('Combustion Reports'!AK$26,'DOE Stack Loss Data'!$B$4:$B$43),MATCH('Baseline Efficiency'!BD17,'DOE Stack Loss Data'!$C$3:$V$3)+1))/10*('Combustion Reports'!AK$26-INDEX('DOE Stack Loss Data'!$B$4:$B$43,MATCH('Combustion Reports'!AK$26,'DOE Stack Loss Data'!$B$4:$B$43),1))+INDEX('DOE Stack Loss Data'!$C$4:$V$43,MATCH('Combustion Reports'!AK$26,'DOE Stack Loss Data'!$B$4:$B$43),MATCH('Baseline Efficiency'!BD17,'DOE Stack Loss Data'!$C$3:$V$3)+1)-((INDEX('DOE Stack Loss Data'!$C$4:$V$43,MATCH('Combustion Reports'!AK$26,'DOE Stack Loss Data'!$B$4:$B$43)+1,MATCH('Baseline Efficiency'!BD17,'DOE Stack Loss Data'!$C$3:$V$3))-INDEX('DOE Stack Loss Data'!$C$4:$V$43,MATCH('Combustion Reports'!AK$26,'DOE Stack Loss Data'!$B$4:$B$43),MATCH('Baseline Efficiency'!BD17,'DOE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Efficiency'!BD17,'DOE Stack Loss Data'!$C$3:$V$3))))/(INDEX('DOE Stack Loss Data'!$C$3:$V$3,1,MATCH('Baseline Efficiency'!BD17,'DOE Stack Loss Data'!$C$3:$V$3)+1)-INDEX('DOE Stack Loss Data'!$C$3:$V$3,1,MATCH('Baseline Efficiency'!BD17,'DOE Stack Loss Data'!$C$3:$V$3)))*('Baseline Efficiency'!BD17-INDEX('DOE Stack Loss Data'!$C$3:$V$3,1,MATCH('Baseline Efficiency'!BD17,'DOE Stack Loss Data'!$C$3:$V$3)))+(INDEX('DOE Stack Loss Data'!$C$4:$V$43,MATCH('Combustion Reports'!AK$26,'DOE Stack Loss Data'!$B$4:$B$43)+1,MATCH('Baseline Efficiency'!BD17,'DOE Stack Loss Data'!$C$3:$V$3))-INDEX('DOE Stack Loss Data'!$C$4:$V$43,MATCH('Combustion Reports'!AK$26,'DOE Stack Loss Data'!$B$4:$B$43),MATCH('Baseline Efficiency'!BD17,'DOE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Efficiency'!BD17,'DOE Stack Loss Data'!$C$3:$V$3)))</f>
        <v>#N/A</v>
      </c>
    </row>
    <row r="42" spans="2:56">
      <c r="B42" s="236">
        <v>50</v>
      </c>
      <c r="C42" s="545">
        <v>504</v>
      </c>
      <c r="D42" s="202">
        <f t="shared" si="8"/>
        <v>85</v>
      </c>
      <c r="E42" s="237" t="e">
        <f>1-(((INDEX('DOE Stack Loss Data'!$C$4:$V$43,MATCH('Combustion Reports'!AB$8,'DOE Stack Loss Data'!$B$4:$B$43)+1,MATCH('Baseline Efficiency'!E18,'DOE Stack Loss Data'!$C$3:$V$3)+1)-INDEX('DOE Stack Loss Data'!$C$4:$V$43,MATCH('Combustion Reports'!AB$8,'DOE Stack Loss Data'!$B$4:$B$43),MATCH('Baseline Efficiency'!E18,'DOE Stack Loss Data'!$C$3:$V$3)+1))/10*('Combustion Reports'!AB$8-INDEX('DOE Stack Loss Data'!$B$4:$B$43,MATCH('Combustion Reports'!AB$8,'DOE Stack Loss Data'!$B$4:$B$43),1))+INDEX('DOE Stack Loss Data'!$C$4:$V$43,MATCH('Combustion Reports'!AB$8,'DOE Stack Loss Data'!$B$4:$B$43),MATCH('Baseline Efficiency'!E18,'DOE Stack Loss Data'!$C$3:$V$3)+1)-((INDEX('DOE Stack Loss Data'!$C$4:$V$43,MATCH('Combustion Reports'!AB$8,'DOE Stack Loss Data'!$B$4:$B$43)+1,MATCH('Baseline Efficiency'!E18,'DOE Stack Loss Data'!$C$3:$V$3))-INDEX('DOE Stack Loss Data'!$C$4:$V$43,MATCH('Combustion Reports'!AB$8,'DOE Stack Loss Data'!$B$4:$B$43),MATCH('Baseline Efficiency'!E18,'DOE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Efficiency'!E18,'DOE Stack Loss Data'!$C$3:$V$3))))/(INDEX('DOE Stack Loss Data'!$C$3:$V$3,1,MATCH('Baseline Efficiency'!E18,'DOE Stack Loss Data'!$C$3:$V$3)+1)-INDEX('DOE Stack Loss Data'!$C$3:$V$3,1,MATCH('Baseline Efficiency'!E18,'DOE Stack Loss Data'!$C$3:$V$3)))*('Baseline Efficiency'!E18-INDEX('DOE Stack Loss Data'!$C$3:$V$3,1,MATCH('Baseline Efficiency'!E18,'DOE Stack Loss Data'!$C$3:$V$3)))+(INDEX('DOE Stack Loss Data'!$C$4:$V$43,MATCH('Combustion Reports'!AB$8,'DOE Stack Loss Data'!$B$4:$B$43)+1,MATCH('Baseline Efficiency'!E18,'DOE Stack Loss Data'!$C$3:$V$3))-INDEX('DOE Stack Loss Data'!$C$4:$V$43,MATCH('Combustion Reports'!AB$8,'DOE Stack Loss Data'!$B$4:$B$43),MATCH('Baseline Efficiency'!E18,'DOE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Efficiency'!E18,'DOE Stack Loss Data'!$C$3:$V$3)))</f>
        <v>#N/A</v>
      </c>
      <c r="F42" s="237" t="e">
        <f>1-(((INDEX('DOE Stack Loss Data'!$C$4:$V$43,MATCH('Combustion Reports'!AC$8,'DOE Stack Loss Data'!$B$4:$B$43)+1,MATCH('Baseline Efficiency'!F18,'DOE Stack Loss Data'!$C$3:$V$3)+1)-INDEX('DOE Stack Loss Data'!$C$4:$V$43,MATCH('Combustion Reports'!AC$8,'DOE Stack Loss Data'!$B$4:$B$43),MATCH('Baseline Efficiency'!F18,'DOE Stack Loss Data'!$C$3:$V$3)+1))/10*('Combustion Reports'!AC$8-INDEX('DOE Stack Loss Data'!$B$4:$B$43,MATCH('Combustion Reports'!AC$8,'DOE Stack Loss Data'!$B$4:$B$43),1))+INDEX('DOE Stack Loss Data'!$C$4:$V$43,MATCH('Combustion Reports'!AC$8,'DOE Stack Loss Data'!$B$4:$B$43),MATCH('Baseline Efficiency'!F18,'DOE Stack Loss Data'!$C$3:$V$3)+1)-((INDEX('DOE Stack Loss Data'!$C$4:$V$43,MATCH('Combustion Reports'!AC$8,'DOE Stack Loss Data'!$B$4:$B$43)+1,MATCH('Baseline Efficiency'!F18,'DOE Stack Loss Data'!$C$3:$V$3))-INDEX('DOE Stack Loss Data'!$C$4:$V$43,MATCH('Combustion Reports'!AC$8,'DOE Stack Loss Data'!$B$4:$B$43),MATCH('Baseline Efficiency'!F18,'DOE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Efficiency'!F18,'DOE Stack Loss Data'!$C$3:$V$3))))/(INDEX('DOE Stack Loss Data'!$C$3:$V$3,1,MATCH('Baseline Efficiency'!F18,'DOE Stack Loss Data'!$C$3:$V$3)+1)-INDEX('DOE Stack Loss Data'!$C$3:$V$3,1,MATCH('Baseline Efficiency'!F18,'DOE Stack Loss Data'!$C$3:$V$3)))*('Baseline Efficiency'!F18-INDEX('DOE Stack Loss Data'!$C$3:$V$3,1,MATCH('Baseline Efficiency'!F18,'DOE Stack Loss Data'!$C$3:$V$3)))+(INDEX('DOE Stack Loss Data'!$C$4:$V$43,MATCH('Combustion Reports'!AC$8,'DOE Stack Loss Data'!$B$4:$B$43)+1,MATCH('Baseline Efficiency'!F18,'DOE Stack Loss Data'!$C$3:$V$3))-INDEX('DOE Stack Loss Data'!$C$4:$V$43,MATCH('Combustion Reports'!AC$8,'DOE Stack Loss Data'!$B$4:$B$43),MATCH('Baseline Efficiency'!F18,'DOE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Efficiency'!F18,'DOE Stack Loss Data'!$C$3:$V$3)))</f>
        <v>#N/A</v>
      </c>
      <c r="G42" s="207" t="e">
        <f>1-(((INDEX('DOE Stack Loss Data'!$C$4:$V$43,MATCH('Combustion Reports'!AD$8,'DOE Stack Loss Data'!$B$4:$B$43)+1,MATCH('Baseline Efficiency'!G18,'DOE Stack Loss Data'!$C$3:$V$3)+1)-INDEX('DOE Stack Loss Data'!$C$4:$V$43,MATCH('Combustion Reports'!AD$8,'DOE Stack Loss Data'!$B$4:$B$43),MATCH('Baseline Efficiency'!G18,'DOE Stack Loss Data'!$C$3:$V$3)+1))/10*('Combustion Reports'!AD$8-INDEX('DOE Stack Loss Data'!$B$4:$B$43,MATCH('Combustion Reports'!AD$8,'DOE Stack Loss Data'!$B$4:$B$43),1))+INDEX('DOE Stack Loss Data'!$C$4:$V$43,MATCH('Combustion Reports'!AD$8,'DOE Stack Loss Data'!$B$4:$B$43),MATCH('Baseline Efficiency'!G18,'DOE Stack Loss Data'!$C$3:$V$3)+1)-((INDEX('DOE Stack Loss Data'!$C$4:$V$43,MATCH('Combustion Reports'!AD$8,'DOE Stack Loss Data'!$B$4:$B$43)+1,MATCH('Baseline Efficiency'!G18,'DOE Stack Loss Data'!$C$3:$V$3))-INDEX('DOE Stack Loss Data'!$C$4:$V$43,MATCH('Combustion Reports'!AD$8,'DOE Stack Loss Data'!$B$4:$B$43),MATCH('Baseline Efficiency'!G18,'DOE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Efficiency'!G18,'DOE Stack Loss Data'!$C$3:$V$3))))/(INDEX('DOE Stack Loss Data'!$C$3:$V$3,1,MATCH('Baseline Efficiency'!G18,'DOE Stack Loss Data'!$C$3:$V$3)+1)-INDEX('DOE Stack Loss Data'!$C$3:$V$3,1,MATCH('Baseline Efficiency'!G18,'DOE Stack Loss Data'!$C$3:$V$3)))*('Baseline Efficiency'!G18-INDEX('DOE Stack Loss Data'!$C$3:$V$3,1,MATCH('Baseline Efficiency'!G18,'DOE Stack Loss Data'!$C$3:$V$3)))+(INDEX('DOE Stack Loss Data'!$C$4:$V$43,MATCH('Combustion Reports'!AD$8,'DOE Stack Loss Data'!$B$4:$B$43)+1,MATCH('Baseline Efficiency'!G18,'DOE Stack Loss Data'!$C$3:$V$3))-INDEX('DOE Stack Loss Data'!$C$4:$V$43,MATCH('Combustion Reports'!AD$8,'DOE Stack Loss Data'!$B$4:$B$43),MATCH('Baseline Efficiency'!G18,'DOE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Efficiency'!G18,'DOE Stack Loss Data'!$C$3:$V$3)))</f>
        <v>#N/A</v>
      </c>
      <c r="H42" s="237" t="e">
        <f>1-(((INDEX('DOE Stack Loss Data'!$C$4:$V$43,MATCH('Combustion Reports'!AE$8,'DOE Stack Loss Data'!$B$4:$B$43)+1,MATCH('Baseline Efficiency'!H18,'DOE Stack Loss Data'!$C$3:$V$3)+1)-INDEX('DOE Stack Loss Data'!$C$4:$V$43,MATCH('Combustion Reports'!AE$8,'DOE Stack Loss Data'!$B$4:$B$43),MATCH('Baseline Efficiency'!H18,'DOE Stack Loss Data'!$C$3:$V$3)+1))/10*('Combustion Reports'!AE$8-INDEX('DOE Stack Loss Data'!$B$4:$B$43,MATCH('Combustion Reports'!AE$8,'DOE Stack Loss Data'!$B$4:$B$43),1))+INDEX('DOE Stack Loss Data'!$C$4:$V$43,MATCH('Combustion Reports'!AE$8,'DOE Stack Loss Data'!$B$4:$B$43),MATCH('Baseline Efficiency'!H18,'DOE Stack Loss Data'!$C$3:$V$3)+1)-((INDEX('DOE Stack Loss Data'!$C$4:$V$43,MATCH('Combustion Reports'!AE$8,'DOE Stack Loss Data'!$B$4:$B$43)+1,MATCH('Baseline Efficiency'!H18,'DOE Stack Loss Data'!$C$3:$V$3))-INDEX('DOE Stack Loss Data'!$C$4:$V$43,MATCH('Combustion Reports'!AE$8,'DOE Stack Loss Data'!$B$4:$B$43),MATCH('Baseline Efficiency'!H18,'DOE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Efficiency'!H18,'DOE Stack Loss Data'!$C$3:$V$3))))/(INDEX('DOE Stack Loss Data'!$C$3:$V$3,1,MATCH('Baseline Efficiency'!H18,'DOE Stack Loss Data'!$C$3:$V$3)+1)-INDEX('DOE Stack Loss Data'!$C$3:$V$3,1,MATCH('Baseline Efficiency'!H18,'DOE Stack Loss Data'!$C$3:$V$3)))*('Baseline Efficiency'!H18-INDEX('DOE Stack Loss Data'!$C$3:$V$3,1,MATCH('Baseline Efficiency'!H18,'DOE Stack Loss Data'!$C$3:$V$3)))+(INDEX('DOE Stack Loss Data'!$C$4:$V$43,MATCH('Combustion Reports'!AE$8,'DOE Stack Loss Data'!$B$4:$B$43)+1,MATCH('Baseline Efficiency'!H18,'DOE Stack Loss Data'!$C$3:$V$3))-INDEX('DOE Stack Loss Data'!$C$4:$V$43,MATCH('Combustion Reports'!AE$8,'DOE Stack Loss Data'!$B$4:$B$43),MATCH('Baseline Efficiency'!H18,'DOE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Efficiency'!H18,'DOE Stack Loss Data'!$C$3:$V$3)))</f>
        <v>#N/A</v>
      </c>
      <c r="I42" s="201" t="e">
        <f>1-(((INDEX('DOE Stack Loss Data'!$C$4:$V$43,MATCH('Combustion Reports'!AF$8,'DOE Stack Loss Data'!$B$4:$B$43)+1,MATCH('Baseline Efficiency'!I18,'DOE Stack Loss Data'!$C$3:$V$3)+1)-INDEX('DOE Stack Loss Data'!$C$4:$V$43,MATCH('Combustion Reports'!AF$8,'DOE Stack Loss Data'!$B$4:$B$43),MATCH('Baseline Efficiency'!I18,'DOE Stack Loss Data'!$C$3:$V$3)+1))/10*('Combustion Reports'!AF$8-INDEX('DOE Stack Loss Data'!$B$4:$B$43,MATCH('Combustion Reports'!AF$8,'DOE Stack Loss Data'!$B$4:$B$43),1))+INDEX('DOE Stack Loss Data'!$C$4:$V$43,MATCH('Combustion Reports'!AF$8,'DOE Stack Loss Data'!$B$4:$B$43),MATCH('Baseline Efficiency'!I18,'DOE Stack Loss Data'!$C$3:$V$3)+1)-((INDEX('DOE Stack Loss Data'!$C$4:$V$43,MATCH('Combustion Reports'!AF$8,'DOE Stack Loss Data'!$B$4:$B$43)+1,MATCH('Baseline Efficiency'!I18,'DOE Stack Loss Data'!$C$3:$V$3))-INDEX('DOE Stack Loss Data'!$C$4:$V$43,MATCH('Combustion Reports'!AF$8,'DOE Stack Loss Data'!$B$4:$B$43),MATCH('Baseline Efficiency'!I18,'DOE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Efficiency'!I18,'DOE Stack Loss Data'!$C$3:$V$3))))/(INDEX('DOE Stack Loss Data'!$C$3:$V$3,1,MATCH('Baseline Efficiency'!I18,'DOE Stack Loss Data'!$C$3:$V$3)+1)-INDEX('DOE Stack Loss Data'!$C$3:$V$3,1,MATCH('Baseline Efficiency'!I18,'DOE Stack Loss Data'!$C$3:$V$3)))*('Baseline Efficiency'!I18-INDEX('DOE Stack Loss Data'!$C$3:$V$3,1,MATCH('Baseline Efficiency'!I18,'DOE Stack Loss Data'!$C$3:$V$3)))+(INDEX('DOE Stack Loss Data'!$C$4:$V$43,MATCH('Combustion Reports'!AF$8,'DOE Stack Loss Data'!$B$4:$B$43)+1,MATCH('Baseline Efficiency'!I18,'DOE Stack Loss Data'!$C$3:$V$3))-INDEX('DOE Stack Loss Data'!$C$4:$V$43,MATCH('Combustion Reports'!AF$8,'DOE Stack Loss Data'!$B$4:$B$43),MATCH('Baseline Efficiency'!I18,'DOE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Efficiency'!I18,'DOE Stack Loss Data'!$C$3:$V$3)))</f>
        <v>#N/A</v>
      </c>
      <c r="J42" s="237" t="e">
        <f>1-(((INDEX('DOE Stack Loss Data'!$C$4:$V$43,MATCH('Combustion Reports'!AG$8,'DOE Stack Loss Data'!$B$4:$B$43)+1,MATCH('Baseline Efficiency'!J18,'DOE Stack Loss Data'!$C$3:$V$3)+1)-INDEX('DOE Stack Loss Data'!$C$4:$V$43,MATCH('Combustion Reports'!AG$8,'DOE Stack Loss Data'!$B$4:$B$43),MATCH('Baseline Efficiency'!J18,'DOE Stack Loss Data'!$C$3:$V$3)+1))/10*('Combustion Reports'!AG$8-INDEX('DOE Stack Loss Data'!$B$4:$B$43,MATCH('Combustion Reports'!AG$8,'DOE Stack Loss Data'!$B$4:$B$43),1))+INDEX('DOE Stack Loss Data'!$C$4:$V$43,MATCH('Combustion Reports'!AG$8,'DOE Stack Loss Data'!$B$4:$B$43),MATCH('Baseline Efficiency'!J18,'DOE Stack Loss Data'!$C$3:$V$3)+1)-((INDEX('DOE Stack Loss Data'!$C$4:$V$43,MATCH('Combustion Reports'!AG$8,'DOE Stack Loss Data'!$B$4:$B$43)+1,MATCH('Baseline Efficiency'!J18,'DOE Stack Loss Data'!$C$3:$V$3))-INDEX('DOE Stack Loss Data'!$C$4:$V$43,MATCH('Combustion Reports'!AG$8,'DOE Stack Loss Data'!$B$4:$B$43),MATCH('Baseline Efficiency'!J18,'DOE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Efficiency'!J18,'DOE Stack Loss Data'!$C$3:$V$3))))/(INDEX('DOE Stack Loss Data'!$C$3:$V$3,1,MATCH('Baseline Efficiency'!J18,'DOE Stack Loss Data'!$C$3:$V$3)+1)-INDEX('DOE Stack Loss Data'!$C$3:$V$3,1,MATCH('Baseline Efficiency'!J18,'DOE Stack Loss Data'!$C$3:$V$3)))*('Baseline Efficiency'!J18-INDEX('DOE Stack Loss Data'!$C$3:$V$3,1,MATCH('Baseline Efficiency'!J18,'DOE Stack Loss Data'!$C$3:$V$3)))+(INDEX('DOE Stack Loss Data'!$C$4:$V$43,MATCH('Combustion Reports'!AG$8,'DOE Stack Loss Data'!$B$4:$B$43)+1,MATCH('Baseline Efficiency'!J18,'DOE Stack Loss Data'!$C$3:$V$3))-INDEX('DOE Stack Loss Data'!$C$4:$V$43,MATCH('Combustion Reports'!AG$8,'DOE Stack Loss Data'!$B$4:$B$43),MATCH('Baseline Efficiency'!J18,'DOE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Efficiency'!J18,'DOE Stack Loss Data'!$C$3:$V$3)))</f>
        <v>#N/A</v>
      </c>
      <c r="K42" s="201" t="e">
        <f>1-(((INDEX('DOE Stack Loss Data'!$C$4:$V$43,MATCH('Combustion Reports'!AH$8,'DOE Stack Loss Data'!$B$4:$B$43)+1,MATCH('Baseline Efficiency'!K18,'DOE Stack Loss Data'!$C$3:$V$3)+1)-INDEX('DOE Stack Loss Data'!$C$4:$V$43,MATCH('Combustion Reports'!AH$8,'DOE Stack Loss Data'!$B$4:$B$43),MATCH('Baseline Efficiency'!K18,'DOE Stack Loss Data'!$C$3:$V$3)+1))/10*('Combustion Reports'!AH$8-INDEX('DOE Stack Loss Data'!$B$4:$B$43,MATCH('Combustion Reports'!AH$8,'DOE Stack Loss Data'!$B$4:$B$43),1))+INDEX('DOE Stack Loss Data'!$C$4:$V$43,MATCH('Combustion Reports'!AH$8,'DOE Stack Loss Data'!$B$4:$B$43),MATCH('Baseline Efficiency'!K18,'DOE Stack Loss Data'!$C$3:$V$3)+1)-((INDEX('DOE Stack Loss Data'!$C$4:$V$43,MATCH('Combustion Reports'!AH$8,'DOE Stack Loss Data'!$B$4:$B$43)+1,MATCH('Baseline Efficiency'!K18,'DOE Stack Loss Data'!$C$3:$V$3))-INDEX('DOE Stack Loss Data'!$C$4:$V$43,MATCH('Combustion Reports'!AH$8,'DOE Stack Loss Data'!$B$4:$B$43),MATCH('Baseline Efficiency'!K18,'DOE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Efficiency'!K18,'DOE Stack Loss Data'!$C$3:$V$3))))/(INDEX('DOE Stack Loss Data'!$C$3:$V$3,1,MATCH('Baseline Efficiency'!K18,'DOE Stack Loss Data'!$C$3:$V$3)+1)-INDEX('DOE Stack Loss Data'!$C$3:$V$3,1,MATCH('Baseline Efficiency'!K18,'DOE Stack Loss Data'!$C$3:$V$3)))*('Baseline Efficiency'!K18-INDEX('DOE Stack Loss Data'!$C$3:$V$3,1,MATCH('Baseline Efficiency'!K18,'DOE Stack Loss Data'!$C$3:$V$3)))+(INDEX('DOE Stack Loss Data'!$C$4:$V$43,MATCH('Combustion Reports'!AH$8,'DOE Stack Loss Data'!$B$4:$B$43)+1,MATCH('Baseline Efficiency'!K18,'DOE Stack Loss Data'!$C$3:$V$3))-INDEX('DOE Stack Loss Data'!$C$4:$V$43,MATCH('Combustion Reports'!AH$8,'DOE Stack Loss Data'!$B$4:$B$43),MATCH('Baseline Efficiency'!K18,'DOE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Efficiency'!K18,'DOE Stack Loss Data'!$C$3:$V$3)))</f>
        <v>#N/A</v>
      </c>
      <c r="L42" s="237" t="e">
        <f>1-(((INDEX('DOE Stack Loss Data'!$C$4:$V$43,MATCH('Combustion Reports'!AI$8,'DOE Stack Loss Data'!$B$4:$B$43)+1,MATCH('Baseline Efficiency'!L18,'DOE Stack Loss Data'!$C$3:$V$3)+1)-INDEX('DOE Stack Loss Data'!$C$4:$V$43,MATCH('Combustion Reports'!AI$8,'DOE Stack Loss Data'!$B$4:$B$43),MATCH('Baseline Efficiency'!L18,'DOE Stack Loss Data'!$C$3:$V$3)+1))/10*('Combustion Reports'!AI$8-INDEX('DOE Stack Loss Data'!$B$4:$B$43,MATCH('Combustion Reports'!AI$8,'DOE Stack Loss Data'!$B$4:$B$43),1))+INDEX('DOE Stack Loss Data'!$C$4:$V$43,MATCH('Combustion Reports'!AI$8,'DOE Stack Loss Data'!$B$4:$B$43),MATCH('Baseline Efficiency'!L18,'DOE Stack Loss Data'!$C$3:$V$3)+1)-((INDEX('DOE Stack Loss Data'!$C$4:$V$43,MATCH('Combustion Reports'!AI$8,'DOE Stack Loss Data'!$B$4:$B$43)+1,MATCH('Baseline Efficiency'!L18,'DOE Stack Loss Data'!$C$3:$V$3))-INDEX('DOE Stack Loss Data'!$C$4:$V$43,MATCH('Combustion Reports'!AI$8,'DOE Stack Loss Data'!$B$4:$B$43),MATCH('Baseline Efficiency'!L18,'DOE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Efficiency'!L18,'DOE Stack Loss Data'!$C$3:$V$3))))/(INDEX('DOE Stack Loss Data'!$C$3:$V$3,1,MATCH('Baseline Efficiency'!L18,'DOE Stack Loss Data'!$C$3:$V$3)+1)-INDEX('DOE Stack Loss Data'!$C$3:$V$3,1,MATCH('Baseline Efficiency'!L18,'DOE Stack Loss Data'!$C$3:$V$3)))*('Baseline Efficiency'!L18-INDEX('DOE Stack Loss Data'!$C$3:$V$3,1,MATCH('Baseline Efficiency'!L18,'DOE Stack Loss Data'!$C$3:$V$3)))+(INDEX('DOE Stack Loss Data'!$C$4:$V$43,MATCH('Combustion Reports'!AI$8,'DOE Stack Loss Data'!$B$4:$B$43)+1,MATCH('Baseline Efficiency'!L18,'DOE Stack Loss Data'!$C$3:$V$3))-INDEX('DOE Stack Loss Data'!$C$4:$V$43,MATCH('Combustion Reports'!AI$8,'DOE Stack Loss Data'!$B$4:$B$43),MATCH('Baseline Efficiency'!L18,'DOE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Efficiency'!L18,'DOE Stack Loss Data'!$C$3:$V$3)))</f>
        <v>#N/A</v>
      </c>
      <c r="M42" s="237" t="e">
        <f>1-(((INDEX('DOE Stack Loss Data'!$C$4:$V$43,MATCH('Combustion Reports'!AJ$8,'DOE Stack Loss Data'!$B$4:$B$43)+1,MATCH('Baseline Efficiency'!M18,'DOE Stack Loss Data'!$C$3:$V$3)+1)-INDEX('DOE Stack Loss Data'!$C$4:$V$43,MATCH('Combustion Reports'!AJ$8,'DOE Stack Loss Data'!$B$4:$B$43),MATCH('Baseline Efficiency'!M18,'DOE Stack Loss Data'!$C$3:$V$3)+1))/10*('Combustion Reports'!AJ$8-INDEX('DOE Stack Loss Data'!$B$4:$B$43,MATCH('Combustion Reports'!AJ$8,'DOE Stack Loss Data'!$B$4:$B$43),1))+INDEX('DOE Stack Loss Data'!$C$4:$V$43,MATCH('Combustion Reports'!AJ$8,'DOE Stack Loss Data'!$B$4:$B$43),MATCH('Baseline Efficiency'!M18,'DOE Stack Loss Data'!$C$3:$V$3)+1)-((INDEX('DOE Stack Loss Data'!$C$4:$V$43,MATCH('Combustion Reports'!AJ$8,'DOE Stack Loss Data'!$B$4:$B$43)+1,MATCH('Baseline Efficiency'!M18,'DOE Stack Loss Data'!$C$3:$V$3))-INDEX('DOE Stack Loss Data'!$C$4:$V$43,MATCH('Combustion Reports'!AJ$8,'DOE Stack Loss Data'!$B$4:$B$43),MATCH('Baseline Efficiency'!M18,'DOE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Efficiency'!M18,'DOE Stack Loss Data'!$C$3:$V$3))))/(INDEX('DOE Stack Loss Data'!$C$3:$V$3,1,MATCH('Baseline Efficiency'!M18,'DOE Stack Loss Data'!$C$3:$V$3)+1)-INDEX('DOE Stack Loss Data'!$C$3:$V$3,1,MATCH('Baseline Efficiency'!M18,'DOE Stack Loss Data'!$C$3:$V$3)))*('Baseline Efficiency'!M18-INDEX('DOE Stack Loss Data'!$C$3:$V$3,1,MATCH('Baseline Efficiency'!M18,'DOE Stack Loss Data'!$C$3:$V$3)))+(INDEX('DOE Stack Loss Data'!$C$4:$V$43,MATCH('Combustion Reports'!AJ$8,'DOE Stack Loss Data'!$B$4:$B$43)+1,MATCH('Baseline Efficiency'!M18,'DOE Stack Loss Data'!$C$3:$V$3))-INDEX('DOE Stack Loss Data'!$C$4:$V$43,MATCH('Combustion Reports'!AJ$8,'DOE Stack Loss Data'!$B$4:$B$43),MATCH('Baseline Efficiency'!M18,'DOE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Efficiency'!M18,'DOE Stack Loss Data'!$C$3:$V$3)))</f>
        <v>#N/A</v>
      </c>
      <c r="N42" s="209" t="e">
        <f>1-(((INDEX('DOE Stack Loss Data'!$C$4:$V$43,MATCH('Combustion Reports'!AK$8,'DOE Stack Loss Data'!$B$4:$B$43)+1,MATCH('Baseline Efficiency'!N18,'DOE Stack Loss Data'!$C$3:$V$3)+1)-INDEX('DOE Stack Loss Data'!$C$4:$V$43,MATCH('Combustion Reports'!AK$8,'DOE Stack Loss Data'!$B$4:$B$43),MATCH('Baseline Efficiency'!N18,'DOE Stack Loss Data'!$C$3:$V$3)+1))/10*('Combustion Reports'!AK$8-INDEX('DOE Stack Loss Data'!$B$4:$B$43,MATCH('Combustion Reports'!AK$8,'DOE Stack Loss Data'!$B$4:$B$43),1))+INDEX('DOE Stack Loss Data'!$C$4:$V$43,MATCH('Combustion Reports'!AK$8,'DOE Stack Loss Data'!$B$4:$B$43),MATCH('Baseline Efficiency'!N18,'DOE Stack Loss Data'!$C$3:$V$3)+1)-((INDEX('DOE Stack Loss Data'!$C$4:$V$43,MATCH('Combustion Reports'!AK$8,'DOE Stack Loss Data'!$B$4:$B$43)+1,MATCH('Baseline Efficiency'!N18,'DOE Stack Loss Data'!$C$3:$V$3))-INDEX('DOE Stack Loss Data'!$C$4:$V$43,MATCH('Combustion Reports'!AK$8,'DOE Stack Loss Data'!$B$4:$B$43),MATCH('Baseline Efficiency'!N18,'DOE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Efficiency'!N18,'DOE Stack Loss Data'!$C$3:$V$3))))/(INDEX('DOE Stack Loss Data'!$C$3:$V$3,1,MATCH('Baseline Efficiency'!N18,'DOE Stack Loss Data'!$C$3:$V$3)+1)-INDEX('DOE Stack Loss Data'!$C$3:$V$3,1,MATCH('Baseline Efficiency'!N18,'DOE Stack Loss Data'!$C$3:$V$3)))*('Baseline Efficiency'!N18-INDEX('DOE Stack Loss Data'!$C$3:$V$3,1,MATCH('Baseline Efficiency'!N18,'DOE Stack Loss Data'!$C$3:$V$3)))+(INDEX('DOE Stack Loss Data'!$C$4:$V$43,MATCH('Combustion Reports'!AK$8,'DOE Stack Loss Data'!$B$4:$B$43)+1,MATCH('Baseline Efficiency'!N18,'DOE Stack Loss Data'!$C$3:$V$3))-INDEX('DOE Stack Loss Data'!$C$4:$V$43,MATCH('Combustion Reports'!AK$8,'DOE Stack Loss Data'!$B$4:$B$43),MATCH('Baseline Efficiency'!N18,'DOE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Efficiency'!N18,'DOE Stack Loss Data'!$C$3:$V$3)))</f>
        <v>#N/A</v>
      </c>
      <c r="P42" s="236">
        <v>50</v>
      </c>
      <c r="Q42" s="545">
        <v>504</v>
      </c>
      <c r="R42" s="202">
        <f t="shared" si="9"/>
        <v>85</v>
      </c>
      <c r="S42" s="237" t="e">
        <f>1-(((INDEX('DOE Stack Loss Data'!$C$4:$V$43,MATCH('Combustion Reports'!$AB$14,'DOE Stack Loss Data'!$B$4:$B$43)+1,MATCH('Baseline Efficiency'!S18,'DOE Stack Loss Data'!$C$3:$V$3)+1)-INDEX('DOE Stack Loss Data'!$C$4:$V$43,MATCH('Combustion Reports'!$AB$14,'DOE Stack Loss Data'!$B$4:$B$43),MATCH('Baseline Efficiency'!S18,'DOE Stack Loss Data'!$C$3:$V$3)+1))/10*('Combustion Reports'!$AB$14-INDEX('DOE Stack Loss Data'!$B$4:$B$43,MATCH('Combustion Reports'!$AB$14,'DOE Stack Loss Data'!$B$4:$B$43),1))+INDEX('DOE Stack Loss Data'!$C$4:$V$43,MATCH('Combustion Reports'!$AB$14,'DOE Stack Loss Data'!$B$4:$B$43),MATCH('Baseline Efficiency'!S18,'DOE Stack Loss Data'!$C$3:$V$3)+1)-((INDEX('DOE Stack Loss Data'!$C$4:$V$43,MATCH('Combustion Reports'!$AB$14,'DOE Stack Loss Data'!$B$4:$B$43)+1,MATCH('Baseline Efficiency'!S18,'DOE Stack Loss Data'!$C$3:$V$3))-INDEX('DOE Stack Loss Data'!$C$4:$V$43,MATCH('Combustion Reports'!$AB$14,'DOE Stack Loss Data'!$B$4:$B$43),MATCH('Baseline Efficiency'!S18,'DOE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Efficiency'!S18,'DOE Stack Loss Data'!$C$3:$V$3))))/(INDEX('DOE Stack Loss Data'!$C$3:$V$3,1,MATCH('Baseline Efficiency'!S18,'DOE Stack Loss Data'!$C$3:$V$3)+1)-INDEX('DOE Stack Loss Data'!$C$3:$V$3,1,MATCH('Baseline Efficiency'!S18,'DOE Stack Loss Data'!$C$3:$V$3)))*('Baseline Efficiency'!S18-INDEX('DOE Stack Loss Data'!$C$3:$V$3,1,MATCH('Baseline Efficiency'!S18,'DOE Stack Loss Data'!$C$3:$V$3)))+(INDEX('DOE Stack Loss Data'!$C$4:$V$43,MATCH('Combustion Reports'!$AB$14,'DOE Stack Loss Data'!$B$4:$B$43)+1,MATCH('Baseline Efficiency'!S18,'DOE Stack Loss Data'!$C$3:$V$3))-INDEX('DOE Stack Loss Data'!$C$4:$V$43,MATCH('Combustion Reports'!$AB$14,'DOE Stack Loss Data'!$B$4:$B$43),MATCH('Baseline Efficiency'!S18,'DOE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Efficiency'!S18,'DOE Stack Loss Data'!$C$3:$V$3)))</f>
        <v>#N/A</v>
      </c>
      <c r="T42" s="237" t="e">
        <f>1-(((INDEX('DOE Stack Loss Data'!$C$4:$V$43,MATCH('Combustion Reports'!AC$14,'DOE Stack Loss Data'!$B$4:$B$43)+1,MATCH('Baseline Efficiency'!T18,'DOE Stack Loss Data'!$C$3:$V$3)+1)-INDEX('DOE Stack Loss Data'!$C$4:$V$43,MATCH('Combustion Reports'!AC$14,'DOE Stack Loss Data'!$B$4:$B$43),MATCH('Baseline Efficiency'!T18,'DOE Stack Loss Data'!$C$3:$V$3)+1))/10*('Combustion Reports'!AC$14-INDEX('DOE Stack Loss Data'!$B$4:$B$43,MATCH('Combustion Reports'!AC$14,'DOE Stack Loss Data'!$B$4:$B$43),1))+INDEX('DOE Stack Loss Data'!$C$4:$V$43,MATCH('Combustion Reports'!AC$14,'DOE Stack Loss Data'!$B$4:$B$43),MATCH('Baseline Efficiency'!T18,'DOE Stack Loss Data'!$C$3:$V$3)+1)-((INDEX('DOE Stack Loss Data'!$C$4:$V$43,MATCH('Combustion Reports'!AC$14,'DOE Stack Loss Data'!$B$4:$B$43)+1,MATCH('Baseline Efficiency'!T18,'DOE Stack Loss Data'!$C$3:$V$3))-INDEX('DOE Stack Loss Data'!$C$4:$V$43,MATCH('Combustion Reports'!AC$14,'DOE Stack Loss Data'!$B$4:$B$43),MATCH('Baseline Efficiency'!T18,'DOE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Efficiency'!T18,'DOE Stack Loss Data'!$C$3:$V$3))))/(INDEX('DOE Stack Loss Data'!$C$3:$V$3,1,MATCH('Baseline Efficiency'!T18,'DOE Stack Loss Data'!$C$3:$V$3)+1)-INDEX('DOE Stack Loss Data'!$C$3:$V$3,1,MATCH('Baseline Efficiency'!T18,'DOE Stack Loss Data'!$C$3:$V$3)))*('Baseline Efficiency'!T18-INDEX('DOE Stack Loss Data'!$C$3:$V$3,1,MATCH('Baseline Efficiency'!T18,'DOE Stack Loss Data'!$C$3:$V$3)))+(INDEX('DOE Stack Loss Data'!$C$4:$V$43,MATCH('Combustion Reports'!AC$14,'DOE Stack Loss Data'!$B$4:$B$43)+1,MATCH('Baseline Efficiency'!T18,'DOE Stack Loss Data'!$C$3:$V$3))-INDEX('DOE Stack Loss Data'!$C$4:$V$43,MATCH('Combustion Reports'!AC$14,'DOE Stack Loss Data'!$B$4:$B$43),MATCH('Baseline Efficiency'!T18,'DOE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Efficiency'!T18,'DOE Stack Loss Data'!$C$3:$V$3)))</f>
        <v>#N/A</v>
      </c>
      <c r="U42" s="207" t="e">
        <f>1-(((INDEX('DOE Stack Loss Data'!$C$4:$V$43,MATCH('Combustion Reports'!AD$14,'DOE Stack Loss Data'!$B$4:$B$43)+1,MATCH('Baseline Efficiency'!U18,'DOE Stack Loss Data'!$C$3:$V$3)+1)-INDEX('DOE Stack Loss Data'!$C$4:$V$43,MATCH('Combustion Reports'!AD$14,'DOE Stack Loss Data'!$B$4:$B$43),MATCH('Baseline Efficiency'!U18,'DOE Stack Loss Data'!$C$3:$V$3)+1))/10*('Combustion Reports'!AD$14-INDEX('DOE Stack Loss Data'!$B$4:$B$43,MATCH('Combustion Reports'!AD$14,'DOE Stack Loss Data'!$B$4:$B$43),1))+INDEX('DOE Stack Loss Data'!$C$4:$V$43,MATCH('Combustion Reports'!AD$14,'DOE Stack Loss Data'!$B$4:$B$43),MATCH('Baseline Efficiency'!U18,'DOE Stack Loss Data'!$C$3:$V$3)+1)-((INDEX('DOE Stack Loss Data'!$C$4:$V$43,MATCH('Combustion Reports'!AD$14,'DOE Stack Loss Data'!$B$4:$B$43)+1,MATCH('Baseline Efficiency'!U18,'DOE Stack Loss Data'!$C$3:$V$3))-INDEX('DOE Stack Loss Data'!$C$4:$V$43,MATCH('Combustion Reports'!AD$14,'DOE Stack Loss Data'!$B$4:$B$43),MATCH('Baseline Efficiency'!U18,'DOE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Efficiency'!U18,'DOE Stack Loss Data'!$C$3:$V$3))))/(INDEX('DOE Stack Loss Data'!$C$3:$V$3,1,MATCH('Baseline Efficiency'!U18,'DOE Stack Loss Data'!$C$3:$V$3)+1)-INDEX('DOE Stack Loss Data'!$C$3:$V$3,1,MATCH('Baseline Efficiency'!U18,'DOE Stack Loss Data'!$C$3:$V$3)))*('Baseline Efficiency'!U18-INDEX('DOE Stack Loss Data'!$C$3:$V$3,1,MATCH('Baseline Efficiency'!U18,'DOE Stack Loss Data'!$C$3:$V$3)))+(INDEX('DOE Stack Loss Data'!$C$4:$V$43,MATCH('Combustion Reports'!AD$14,'DOE Stack Loss Data'!$B$4:$B$43)+1,MATCH('Baseline Efficiency'!U18,'DOE Stack Loss Data'!$C$3:$V$3))-INDEX('DOE Stack Loss Data'!$C$4:$V$43,MATCH('Combustion Reports'!AD$14,'DOE Stack Loss Data'!$B$4:$B$43),MATCH('Baseline Efficiency'!U18,'DOE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Efficiency'!U18,'DOE Stack Loss Data'!$C$3:$V$3)))</f>
        <v>#N/A</v>
      </c>
      <c r="V42" s="237" t="e">
        <f>1-(((INDEX('DOE Stack Loss Data'!$C$4:$V$43,MATCH('Combustion Reports'!AE$14,'DOE Stack Loss Data'!$B$4:$B$43)+1,MATCH('Baseline Efficiency'!V18,'DOE Stack Loss Data'!$C$3:$V$3)+1)-INDEX('DOE Stack Loss Data'!$C$4:$V$43,MATCH('Combustion Reports'!AE$14,'DOE Stack Loss Data'!$B$4:$B$43),MATCH('Baseline Efficiency'!V18,'DOE Stack Loss Data'!$C$3:$V$3)+1))/10*('Combustion Reports'!AE$14-INDEX('DOE Stack Loss Data'!$B$4:$B$43,MATCH('Combustion Reports'!AE$14,'DOE Stack Loss Data'!$B$4:$B$43),1))+INDEX('DOE Stack Loss Data'!$C$4:$V$43,MATCH('Combustion Reports'!AE$14,'DOE Stack Loss Data'!$B$4:$B$43),MATCH('Baseline Efficiency'!V18,'DOE Stack Loss Data'!$C$3:$V$3)+1)-((INDEX('DOE Stack Loss Data'!$C$4:$V$43,MATCH('Combustion Reports'!AE$14,'DOE Stack Loss Data'!$B$4:$B$43)+1,MATCH('Baseline Efficiency'!V18,'DOE Stack Loss Data'!$C$3:$V$3))-INDEX('DOE Stack Loss Data'!$C$4:$V$43,MATCH('Combustion Reports'!AE$14,'DOE Stack Loss Data'!$B$4:$B$43),MATCH('Baseline Efficiency'!V18,'DOE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Efficiency'!V18,'DOE Stack Loss Data'!$C$3:$V$3))))/(INDEX('DOE Stack Loss Data'!$C$3:$V$3,1,MATCH('Baseline Efficiency'!V18,'DOE Stack Loss Data'!$C$3:$V$3)+1)-INDEX('DOE Stack Loss Data'!$C$3:$V$3,1,MATCH('Baseline Efficiency'!V18,'DOE Stack Loss Data'!$C$3:$V$3)))*('Baseline Efficiency'!V18-INDEX('DOE Stack Loss Data'!$C$3:$V$3,1,MATCH('Baseline Efficiency'!V18,'DOE Stack Loss Data'!$C$3:$V$3)))+(INDEX('DOE Stack Loss Data'!$C$4:$V$43,MATCH('Combustion Reports'!AE$14,'DOE Stack Loss Data'!$B$4:$B$43)+1,MATCH('Baseline Efficiency'!V18,'DOE Stack Loss Data'!$C$3:$V$3))-INDEX('DOE Stack Loss Data'!$C$4:$V$43,MATCH('Combustion Reports'!AE$14,'DOE Stack Loss Data'!$B$4:$B$43),MATCH('Baseline Efficiency'!V18,'DOE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Efficiency'!V18,'DOE Stack Loss Data'!$C$3:$V$3)))</f>
        <v>#N/A</v>
      </c>
      <c r="W42" s="201" t="e">
        <f>1-(((INDEX('DOE Stack Loss Data'!$C$4:$V$43,MATCH('Combustion Reports'!AF$14,'DOE Stack Loss Data'!$B$4:$B$43)+1,MATCH('Baseline Efficiency'!W18,'DOE Stack Loss Data'!$C$3:$V$3)+1)-INDEX('DOE Stack Loss Data'!$C$4:$V$43,MATCH('Combustion Reports'!AF$14,'DOE Stack Loss Data'!$B$4:$B$43),MATCH('Baseline Efficiency'!W18,'DOE Stack Loss Data'!$C$3:$V$3)+1))/10*('Combustion Reports'!AF$14-INDEX('DOE Stack Loss Data'!$B$4:$B$43,MATCH('Combustion Reports'!AF$14,'DOE Stack Loss Data'!$B$4:$B$43),1))+INDEX('DOE Stack Loss Data'!$C$4:$V$43,MATCH('Combustion Reports'!AF$14,'DOE Stack Loss Data'!$B$4:$B$43),MATCH('Baseline Efficiency'!W18,'DOE Stack Loss Data'!$C$3:$V$3)+1)-((INDEX('DOE Stack Loss Data'!$C$4:$V$43,MATCH('Combustion Reports'!AF$14,'DOE Stack Loss Data'!$B$4:$B$43)+1,MATCH('Baseline Efficiency'!W18,'DOE Stack Loss Data'!$C$3:$V$3))-INDEX('DOE Stack Loss Data'!$C$4:$V$43,MATCH('Combustion Reports'!AF$14,'DOE Stack Loss Data'!$B$4:$B$43),MATCH('Baseline Efficiency'!W18,'DOE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Efficiency'!W18,'DOE Stack Loss Data'!$C$3:$V$3))))/(INDEX('DOE Stack Loss Data'!$C$3:$V$3,1,MATCH('Baseline Efficiency'!W18,'DOE Stack Loss Data'!$C$3:$V$3)+1)-INDEX('DOE Stack Loss Data'!$C$3:$V$3,1,MATCH('Baseline Efficiency'!W18,'DOE Stack Loss Data'!$C$3:$V$3)))*('Baseline Efficiency'!W18-INDEX('DOE Stack Loss Data'!$C$3:$V$3,1,MATCH('Baseline Efficiency'!W18,'DOE Stack Loss Data'!$C$3:$V$3)))+(INDEX('DOE Stack Loss Data'!$C$4:$V$43,MATCH('Combustion Reports'!AF$14,'DOE Stack Loss Data'!$B$4:$B$43)+1,MATCH('Baseline Efficiency'!W18,'DOE Stack Loss Data'!$C$3:$V$3))-INDEX('DOE Stack Loss Data'!$C$4:$V$43,MATCH('Combustion Reports'!AF$14,'DOE Stack Loss Data'!$B$4:$B$43),MATCH('Baseline Efficiency'!W18,'DOE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Efficiency'!W18,'DOE Stack Loss Data'!$C$3:$V$3)))</f>
        <v>#N/A</v>
      </c>
      <c r="X42" s="237" t="e">
        <f>1-(((INDEX('DOE Stack Loss Data'!$C$4:$V$43,MATCH('Combustion Reports'!AG$14,'DOE Stack Loss Data'!$B$4:$B$43)+1,MATCH('Baseline Efficiency'!X18,'DOE Stack Loss Data'!$C$3:$V$3)+1)-INDEX('DOE Stack Loss Data'!$C$4:$V$43,MATCH('Combustion Reports'!AG$14,'DOE Stack Loss Data'!$B$4:$B$43),MATCH('Baseline Efficiency'!X18,'DOE Stack Loss Data'!$C$3:$V$3)+1))/10*('Combustion Reports'!AG$14-INDEX('DOE Stack Loss Data'!$B$4:$B$43,MATCH('Combustion Reports'!AG$14,'DOE Stack Loss Data'!$B$4:$B$43),1))+INDEX('DOE Stack Loss Data'!$C$4:$V$43,MATCH('Combustion Reports'!AG$14,'DOE Stack Loss Data'!$B$4:$B$43),MATCH('Baseline Efficiency'!X18,'DOE Stack Loss Data'!$C$3:$V$3)+1)-((INDEX('DOE Stack Loss Data'!$C$4:$V$43,MATCH('Combustion Reports'!AG$14,'DOE Stack Loss Data'!$B$4:$B$43)+1,MATCH('Baseline Efficiency'!X18,'DOE Stack Loss Data'!$C$3:$V$3))-INDEX('DOE Stack Loss Data'!$C$4:$V$43,MATCH('Combustion Reports'!AG$14,'DOE Stack Loss Data'!$B$4:$B$43),MATCH('Baseline Efficiency'!X18,'DOE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Efficiency'!X18,'DOE Stack Loss Data'!$C$3:$V$3))))/(INDEX('DOE Stack Loss Data'!$C$3:$V$3,1,MATCH('Baseline Efficiency'!X18,'DOE Stack Loss Data'!$C$3:$V$3)+1)-INDEX('DOE Stack Loss Data'!$C$3:$V$3,1,MATCH('Baseline Efficiency'!X18,'DOE Stack Loss Data'!$C$3:$V$3)))*('Baseline Efficiency'!X18-INDEX('DOE Stack Loss Data'!$C$3:$V$3,1,MATCH('Baseline Efficiency'!X18,'DOE Stack Loss Data'!$C$3:$V$3)))+(INDEX('DOE Stack Loss Data'!$C$4:$V$43,MATCH('Combustion Reports'!AG$14,'DOE Stack Loss Data'!$B$4:$B$43)+1,MATCH('Baseline Efficiency'!X18,'DOE Stack Loss Data'!$C$3:$V$3))-INDEX('DOE Stack Loss Data'!$C$4:$V$43,MATCH('Combustion Reports'!AG$14,'DOE Stack Loss Data'!$B$4:$B$43),MATCH('Baseline Efficiency'!X18,'DOE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Efficiency'!X18,'DOE Stack Loss Data'!$C$3:$V$3)))</f>
        <v>#N/A</v>
      </c>
      <c r="Y42" s="201" t="e">
        <f>1-(((INDEX('DOE Stack Loss Data'!$C$4:$V$43,MATCH('Combustion Reports'!AH$14,'DOE Stack Loss Data'!$B$4:$B$43)+1,MATCH('Baseline Efficiency'!Y18,'DOE Stack Loss Data'!$C$3:$V$3)+1)-INDEX('DOE Stack Loss Data'!$C$4:$V$43,MATCH('Combustion Reports'!AH$14,'DOE Stack Loss Data'!$B$4:$B$43),MATCH('Baseline Efficiency'!Y18,'DOE Stack Loss Data'!$C$3:$V$3)+1))/10*('Combustion Reports'!AH$14-INDEX('DOE Stack Loss Data'!$B$4:$B$43,MATCH('Combustion Reports'!AH$14,'DOE Stack Loss Data'!$B$4:$B$43),1))+INDEX('DOE Stack Loss Data'!$C$4:$V$43,MATCH('Combustion Reports'!AH$14,'DOE Stack Loss Data'!$B$4:$B$43),MATCH('Baseline Efficiency'!Y18,'DOE Stack Loss Data'!$C$3:$V$3)+1)-((INDEX('DOE Stack Loss Data'!$C$4:$V$43,MATCH('Combustion Reports'!AH$14,'DOE Stack Loss Data'!$B$4:$B$43)+1,MATCH('Baseline Efficiency'!Y18,'DOE Stack Loss Data'!$C$3:$V$3))-INDEX('DOE Stack Loss Data'!$C$4:$V$43,MATCH('Combustion Reports'!AH$14,'DOE Stack Loss Data'!$B$4:$B$43),MATCH('Baseline Efficiency'!Y18,'DOE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Efficiency'!Y18,'DOE Stack Loss Data'!$C$3:$V$3))))/(INDEX('DOE Stack Loss Data'!$C$3:$V$3,1,MATCH('Baseline Efficiency'!Y18,'DOE Stack Loss Data'!$C$3:$V$3)+1)-INDEX('DOE Stack Loss Data'!$C$3:$V$3,1,MATCH('Baseline Efficiency'!Y18,'DOE Stack Loss Data'!$C$3:$V$3)))*('Baseline Efficiency'!Y18-INDEX('DOE Stack Loss Data'!$C$3:$V$3,1,MATCH('Baseline Efficiency'!Y18,'DOE Stack Loss Data'!$C$3:$V$3)))+(INDEX('DOE Stack Loss Data'!$C$4:$V$43,MATCH('Combustion Reports'!AH$14,'DOE Stack Loss Data'!$B$4:$B$43)+1,MATCH('Baseline Efficiency'!Y18,'DOE Stack Loss Data'!$C$3:$V$3))-INDEX('DOE Stack Loss Data'!$C$4:$V$43,MATCH('Combustion Reports'!AH$14,'DOE Stack Loss Data'!$B$4:$B$43),MATCH('Baseline Efficiency'!Y18,'DOE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Efficiency'!Y18,'DOE Stack Loss Data'!$C$3:$V$3)))</f>
        <v>#N/A</v>
      </c>
      <c r="Z42" s="237" t="e">
        <f>1-(((INDEX('DOE Stack Loss Data'!$C$4:$V$43,MATCH('Combustion Reports'!AI$14,'DOE Stack Loss Data'!$B$4:$B$43)+1,MATCH('Baseline Efficiency'!Z18,'DOE Stack Loss Data'!$C$3:$V$3)+1)-INDEX('DOE Stack Loss Data'!$C$4:$V$43,MATCH('Combustion Reports'!AI$14,'DOE Stack Loss Data'!$B$4:$B$43),MATCH('Baseline Efficiency'!Z18,'DOE Stack Loss Data'!$C$3:$V$3)+1))/10*('Combustion Reports'!AI$14-INDEX('DOE Stack Loss Data'!$B$4:$B$43,MATCH('Combustion Reports'!AI$14,'DOE Stack Loss Data'!$B$4:$B$43),1))+INDEX('DOE Stack Loss Data'!$C$4:$V$43,MATCH('Combustion Reports'!AI$14,'DOE Stack Loss Data'!$B$4:$B$43),MATCH('Baseline Efficiency'!Z18,'DOE Stack Loss Data'!$C$3:$V$3)+1)-((INDEX('DOE Stack Loss Data'!$C$4:$V$43,MATCH('Combustion Reports'!AI$14,'DOE Stack Loss Data'!$B$4:$B$43)+1,MATCH('Baseline Efficiency'!Z18,'DOE Stack Loss Data'!$C$3:$V$3))-INDEX('DOE Stack Loss Data'!$C$4:$V$43,MATCH('Combustion Reports'!AI$14,'DOE Stack Loss Data'!$B$4:$B$43),MATCH('Baseline Efficiency'!Z18,'DOE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Efficiency'!Z18,'DOE Stack Loss Data'!$C$3:$V$3))))/(INDEX('DOE Stack Loss Data'!$C$3:$V$3,1,MATCH('Baseline Efficiency'!Z18,'DOE Stack Loss Data'!$C$3:$V$3)+1)-INDEX('DOE Stack Loss Data'!$C$3:$V$3,1,MATCH('Baseline Efficiency'!Z18,'DOE Stack Loss Data'!$C$3:$V$3)))*('Baseline Efficiency'!Z18-INDEX('DOE Stack Loss Data'!$C$3:$V$3,1,MATCH('Baseline Efficiency'!Z18,'DOE Stack Loss Data'!$C$3:$V$3)))+(INDEX('DOE Stack Loss Data'!$C$4:$V$43,MATCH('Combustion Reports'!AI$14,'DOE Stack Loss Data'!$B$4:$B$43)+1,MATCH('Baseline Efficiency'!Z18,'DOE Stack Loss Data'!$C$3:$V$3))-INDEX('DOE Stack Loss Data'!$C$4:$V$43,MATCH('Combustion Reports'!AI$14,'DOE Stack Loss Data'!$B$4:$B$43),MATCH('Baseline Efficiency'!Z18,'DOE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Efficiency'!Z18,'DOE Stack Loss Data'!$C$3:$V$3)))</f>
        <v>#N/A</v>
      </c>
      <c r="AA42" s="237" t="e">
        <f>1-(((INDEX('DOE Stack Loss Data'!$C$4:$V$43,MATCH('Combustion Reports'!AJ$14,'DOE Stack Loss Data'!$B$4:$B$43)+1,MATCH('Baseline Efficiency'!AA18,'DOE Stack Loss Data'!$C$3:$V$3)+1)-INDEX('DOE Stack Loss Data'!$C$4:$V$43,MATCH('Combustion Reports'!AJ$14,'DOE Stack Loss Data'!$B$4:$B$43),MATCH('Baseline Efficiency'!AA18,'DOE Stack Loss Data'!$C$3:$V$3)+1))/10*('Combustion Reports'!AJ$14-INDEX('DOE Stack Loss Data'!$B$4:$B$43,MATCH('Combustion Reports'!AJ$14,'DOE Stack Loss Data'!$B$4:$B$43),1))+INDEX('DOE Stack Loss Data'!$C$4:$V$43,MATCH('Combustion Reports'!AJ$14,'DOE Stack Loss Data'!$B$4:$B$43),MATCH('Baseline Efficiency'!AA18,'DOE Stack Loss Data'!$C$3:$V$3)+1)-((INDEX('DOE Stack Loss Data'!$C$4:$V$43,MATCH('Combustion Reports'!AJ$14,'DOE Stack Loss Data'!$B$4:$B$43)+1,MATCH('Baseline Efficiency'!AA18,'DOE Stack Loss Data'!$C$3:$V$3))-INDEX('DOE Stack Loss Data'!$C$4:$V$43,MATCH('Combustion Reports'!AJ$14,'DOE Stack Loss Data'!$B$4:$B$43),MATCH('Baseline Efficiency'!AA18,'DOE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Efficiency'!AA18,'DOE Stack Loss Data'!$C$3:$V$3))))/(INDEX('DOE Stack Loss Data'!$C$3:$V$3,1,MATCH('Baseline Efficiency'!AA18,'DOE Stack Loss Data'!$C$3:$V$3)+1)-INDEX('DOE Stack Loss Data'!$C$3:$V$3,1,MATCH('Baseline Efficiency'!AA18,'DOE Stack Loss Data'!$C$3:$V$3)))*('Baseline Efficiency'!AA18-INDEX('DOE Stack Loss Data'!$C$3:$V$3,1,MATCH('Baseline Efficiency'!AA18,'DOE Stack Loss Data'!$C$3:$V$3)))+(INDEX('DOE Stack Loss Data'!$C$4:$V$43,MATCH('Combustion Reports'!AJ$14,'DOE Stack Loss Data'!$B$4:$B$43)+1,MATCH('Baseline Efficiency'!AA18,'DOE Stack Loss Data'!$C$3:$V$3))-INDEX('DOE Stack Loss Data'!$C$4:$V$43,MATCH('Combustion Reports'!AJ$14,'DOE Stack Loss Data'!$B$4:$B$43),MATCH('Baseline Efficiency'!AA18,'DOE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Efficiency'!AA18,'DOE Stack Loss Data'!$C$3:$V$3)))</f>
        <v>#N/A</v>
      </c>
      <c r="AB42" s="209" t="e">
        <f>1-(((INDEX('DOE Stack Loss Data'!$C$4:$V$43,MATCH('Combustion Reports'!AK$14,'DOE Stack Loss Data'!$B$4:$B$43)+1,MATCH('Baseline Efficiency'!AB18,'DOE Stack Loss Data'!$C$3:$V$3)+1)-INDEX('DOE Stack Loss Data'!$C$4:$V$43,MATCH('Combustion Reports'!AK$14,'DOE Stack Loss Data'!$B$4:$B$43),MATCH('Baseline Efficiency'!AB18,'DOE Stack Loss Data'!$C$3:$V$3)+1))/10*('Combustion Reports'!AK$14-INDEX('DOE Stack Loss Data'!$B$4:$B$43,MATCH('Combustion Reports'!AK$14,'DOE Stack Loss Data'!$B$4:$B$43),1))+INDEX('DOE Stack Loss Data'!$C$4:$V$43,MATCH('Combustion Reports'!AK$14,'DOE Stack Loss Data'!$B$4:$B$43),MATCH('Baseline Efficiency'!AB18,'DOE Stack Loss Data'!$C$3:$V$3)+1)-((INDEX('DOE Stack Loss Data'!$C$4:$V$43,MATCH('Combustion Reports'!AK$14,'DOE Stack Loss Data'!$B$4:$B$43)+1,MATCH('Baseline Efficiency'!AB18,'DOE Stack Loss Data'!$C$3:$V$3))-INDEX('DOE Stack Loss Data'!$C$4:$V$43,MATCH('Combustion Reports'!AK$14,'DOE Stack Loss Data'!$B$4:$B$43),MATCH('Baseline Efficiency'!AB18,'DOE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Efficiency'!AB18,'DOE Stack Loss Data'!$C$3:$V$3))))/(INDEX('DOE Stack Loss Data'!$C$3:$V$3,1,MATCH('Baseline Efficiency'!AB18,'DOE Stack Loss Data'!$C$3:$V$3)+1)-INDEX('DOE Stack Loss Data'!$C$3:$V$3,1,MATCH('Baseline Efficiency'!AB18,'DOE Stack Loss Data'!$C$3:$V$3)))*('Baseline Efficiency'!AB18-INDEX('DOE Stack Loss Data'!$C$3:$V$3,1,MATCH('Baseline Efficiency'!AB18,'DOE Stack Loss Data'!$C$3:$V$3)))+(INDEX('DOE Stack Loss Data'!$C$4:$V$43,MATCH('Combustion Reports'!AK$14,'DOE Stack Loss Data'!$B$4:$B$43)+1,MATCH('Baseline Efficiency'!AB18,'DOE Stack Loss Data'!$C$3:$V$3))-INDEX('DOE Stack Loss Data'!$C$4:$V$43,MATCH('Combustion Reports'!AK$14,'DOE Stack Loss Data'!$B$4:$B$43),MATCH('Baseline Efficiency'!AB18,'DOE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Efficiency'!AB18,'DOE Stack Loss Data'!$C$3:$V$3)))</f>
        <v>#N/A</v>
      </c>
      <c r="AD42" s="236">
        <v>50</v>
      </c>
      <c r="AE42" s="545">
        <v>504</v>
      </c>
      <c r="AF42" s="202">
        <f t="shared" si="10"/>
        <v>85</v>
      </c>
      <c r="AG42" s="237" t="e">
        <f>1-(((INDEX('DOE Stack Loss Data'!$C$4:$V$43,MATCH('Combustion Reports'!AB$20,'DOE Stack Loss Data'!$B$4:$B$43)+1,MATCH('Baseline Efficiency'!AG18,'DOE Stack Loss Data'!$C$3:$V$3)+1)-INDEX('DOE Stack Loss Data'!$C$4:$V$43,MATCH('Combustion Reports'!AB$20,'DOE Stack Loss Data'!$B$4:$B$43),MATCH('Baseline Efficiency'!AG18,'DOE Stack Loss Data'!$C$3:$V$3)+1))/10*('Combustion Reports'!AB$20-INDEX('DOE Stack Loss Data'!$B$4:$B$43,MATCH('Combustion Reports'!AB$20,'DOE Stack Loss Data'!$B$4:$B$43),1))+INDEX('DOE Stack Loss Data'!$C$4:$V$43,MATCH('Combustion Reports'!AB$20,'DOE Stack Loss Data'!$B$4:$B$43),MATCH('Baseline Efficiency'!AG18,'DOE Stack Loss Data'!$C$3:$V$3)+1)-((INDEX('DOE Stack Loss Data'!$C$4:$V$43,MATCH('Combustion Reports'!AB$20,'DOE Stack Loss Data'!$B$4:$B$43)+1,MATCH('Baseline Efficiency'!AG18,'DOE Stack Loss Data'!$C$3:$V$3))-INDEX('DOE Stack Loss Data'!$C$4:$V$43,MATCH('Combustion Reports'!AB$20,'DOE Stack Loss Data'!$B$4:$B$43),MATCH('Baseline Efficiency'!AG18,'DOE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Efficiency'!AG18,'DOE Stack Loss Data'!$C$3:$V$3))))/(INDEX('DOE Stack Loss Data'!$C$3:$V$3,1,MATCH('Baseline Efficiency'!AG18,'DOE Stack Loss Data'!$C$3:$V$3)+1)-INDEX('DOE Stack Loss Data'!$C$3:$V$3,1,MATCH('Baseline Efficiency'!AG18,'DOE Stack Loss Data'!$C$3:$V$3)))*('Baseline Efficiency'!AG18-INDEX('DOE Stack Loss Data'!$C$3:$V$3,1,MATCH('Baseline Efficiency'!AG18,'DOE Stack Loss Data'!$C$3:$V$3)))+(INDEX('DOE Stack Loss Data'!$C$4:$V$43,MATCH('Combustion Reports'!AB$20,'DOE Stack Loss Data'!$B$4:$B$43)+1,MATCH('Baseline Efficiency'!AG18,'DOE Stack Loss Data'!$C$3:$V$3))-INDEX('DOE Stack Loss Data'!$C$4:$V$43,MATCH('Combustion Reports'!AB$20,'DOE Stack Loss Data'!$B$4:$B$43),MATCH('Baseline Efficiency'!AG18,'DOE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Efficiency'!AG18,'DOE Stack Loss Data'!$C$3:$V$3)))</f>
        <v>#N/A</v>
      </c>
      <c r="AH42" s="237" t="e">
        <f>1-(((INDEX('DOE Stack Loss Data'!$C$4:$V$43,MATCH('Combustion Reports'!AC$20,'DOE Stack Loss Data'!$B$4:$B$43)+1,MATCH('Baseline Efficiency'!AH18,'DOE Stack Loss Data'!$C$3:$V$3)+1)-INDEX('DOE Stack Loss Data'!$C$4:$V$43,MATCH('Combustion Reports'!AC$20,'DOE Stack Loss Data'!$B$4:$B$43),MATCH('Baseline Efficiency'!AH18,'DOE Stack Loss Data'!$C$3:$V$3)+1))/10*('Combustion Reports'!AC$20-INDEX('DOE Stack Loss Data'!$B$4:$B$43,MATCH('Combustion Reports'!AC$20,'DOE Stack Loss Data'!$B$4:$B$43),1))+INDEX('DOE Stack Loss Data'!$C$4:$V$43,MATCH('Combustion Reports'!AC$20,'DOE Stack Loss Data'!$B$4:$B$43),MATCH('Baseline Efficiency'!AH18,'DOE Stack Loss Data'!$C$3:$V$3)+1)-((INDEX('DOE Stack Loss Data'!$C$4:$V$43,MATCH('Combustion Reports'!AC$20,'DOE Stack Loss Data'!$B$4:$B$43)+1,MATCH('Baseline Efficiency'!AH18,'DOE Stack Loss Data'!$C$3:$V$3))-INDEX('DOE Stack Loss Data'!$C$4:$V$43,MATCH('Combustion Reports'!AC$20,'DOE Stack Loss Data'!$B$4:$B$43),MATCH('Baseline Efficiency'!AH18,'DOE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Efficiency'!AH18,'DOE Stack Loss Data'!$C$3:$V$3))))/(INDEX('DOE Stack Loss Data'!$C$3:$V$3,1,MATCH('Baseline Efficiency'!AH18,'DOE Stack Loss Data'!$C$3:$V$3)+1)-INDEX('DOE Stack Loss Data'!$C$3:$V$3,1,MATCH('Baseline Efficiency'!AH18,'DOE Stack Loss Data'!$C$3:$V$3)))*('Baseline Efficiency'!AH18-INDEX('DOE Stack Loss Data'!$C$3:$V$3,1,MATCH('Baseline Efficiency'!AH18,'DOE Stack Loss Data'!$C$3:$V$3)))+(INDEX('DOE Stack Loss Data'!$C$4:$V$43,MATCH('Combustion Reports'!AC$20,'DOE Stack Loss Data'!$B$4:$B$43)+1,MATCH('Baseline Efficiency'!AH18,'DOE Stack Loss Data'!$C$3:$V$3))-INDEX('DOE Stack Loss Data'!$C$4:$V$43,MATCH('Combustion Reports'!AC$20,'DOE Stack Loss Data'!$B$4:$B$43),MATCH('Baseline Efficiency'!AH18,'DOE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Efficiency'!AH18,'DOE Stack Loss Data'!$C$3:$V$3)))</f>
        <v>#N/A</v>
      </c>
      <c r="AI42" s="207" t="e">
        <f>1-(((INDEX('DOE Stack Loss Data'!$C$4:$V$43,MATCH('Combustion Reports'!AD$20,'DOE Stack Loss Data'!$B$4:$B$43)+1,MATCH('Baseline Efficiency'!AI18,'DOE Stack Loss Data'!$C$3:$V$3)+1)-INDEX('DOE Stack Loss Data'!$C$4:$V$43,MATCH('Combustion Reports'!AD$20,'DOE Stack Loss Data'!$B$4:$B$43),MATCH('Baseline Efficiency'!AI18,'DOE Stack Loss Data'!$C$3:$V$3)+1))/10*('Combustion Reports'!AD$20-INDEX('DOE Stack Loss Data'!$B$4:$B$43,MATCH('Combustion Reports'!AD$20,'DOE Stack Loss Data'!$B$4:$B$43),1))+INDEX('DOE Stack Loss Data'!$C$4:$V$43,MATCH('Combustion Reports'!AD$20,'DOE Stack Loss Data'!$B$4:$B$43),MATCH('Baseline Efficiency'!AI18,'DOE Stack Loss Data'!$C$3:$V$3)+1)-((INDEX('DOE Stack Loss Data'!$C$4:$V$43,MATCH('Combustion Reports'!AD$20,'DOE Stack Loss Data'!$B$4:$B$43)+1,MATCH('Baseline Efficiency'!AI18,'DOE Stack Loss Data'!$C$3:$V$3))-INDEX('DOE Stack Loss Data'!$C$4:$V$43,MATCH('Combustion Reports'!AD$20,'DOE Stack Loss Data'!$B$4:$B$43),MATCH('Baseline Efficiency'!AI18,'DOE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Efficiency'!AI18,'DOE Stack Loss Data'!$C$3:$V$3))))/(INDEX('DOE Stack Loss Data'!$C$3:$V$3,1,MATCH('Baseline Efficiency'!AI18,'DOE Stack Loss Data'!$C$3:$V$3)+1)-INDEX('DOE Stack Loss Data'!$C$3:$V$3,1,MATCH('Baseline Efficiency'!AI18,'DOE Stack Loss Data'!$C$3:$V$3)))*('Baseline Efficiency'!AI18-INDEX('DOE Stack Loss Data'!$C$3:$V$3,1,MATCH('Baseline Efficiency'!AI18,'DOE Stack Loss Data'!$C$3:$V$3)))+(INDEX('DOE Stack Loss Data'!$C$4:$V$43,MATCH('Combustion Reports'!AD$20,'DOE Stack Loss Data'!$B$4:$B$43)+1,MATCH('Baseline Efficiency'!AI18,'DOE Stack Loss Data'!$C$3:$V$3))-INDEX('DOE Stack Loss Data'!$C$4:$V$43,MATCH('Combustion Reports'!AD$20,'DOE Stack Loss Data'!$B$4:$B$43),MATCH('Baseline Efficiency'!AI18,'DOE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Efficiency'!AI18,'DOE Stack Loss Data'!$C$3:$V$3)))</f>
        <v>#N/A</v>
      </c>
      <c r="AJ42" s="237" t="e">
        <f>1-(((INDEX('DOE Stack Loss Data'!$C$4:$V$43,MATCH('Combustion Reports'!AE$20,'DOE Stack Loss Data'!$B$4:$B$43)+1,MATCH('Baseline Efficiency'!AJ18,'DOE Stack Loss Data'!$C$3:$V$3)+1)-INDEX('DOE Stack Loss Data'!$C$4:$V$43,MATCH('Combustion Reports'!AE$20,'DOE Stack Loss Data'!$B$4:$B$43),MATCH('Baseline Efficiency'!AJ18,'DOE Stack Loss Data'!$C$3:$V$3)+1))/10*('Combustion Reports'!AE$20-INDEX('DOE Stack Loss Data'!$B$4:$B$43,MATCH('Combustion Reports'!AE$20,'DOE Stack Loss Data'!$B$4:$B$43),1))+INDEX('DOE Stack Loss Data'!$C$4:$V$43,MATCH('Combustion Reports'!AE$20,'DOE Stack Loss Data'!$B$4:$B$43),MATCH('Baseline Efficiency'!AJ18,'DOE Stack Loss Data'!$C$3:$V$3)+1)-((INDEX('DOE Stack Loss Data'!$C$4:$V$43,MATCH('Combustion Reports'!AE$20,'DOE Stack Loss Data'!$B$4:$B$43)+1,MATCH('Baseline Efficiency'!AJ18,'DOE Stack Loss Data'!$C$3:$V$3))-INDEX('DOE Stack Loss Data'!$C$4:$V$43,MATCH('Combustion Reports'!AE$20,'DOE Stack Loss Data'!$B$4:$B$43),MATCH('Baseline Efficiency'!AJ18,'DOE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Efficiency'!AJ18,'DOE Stack Loss Data'!$C$3:$V$3))))/(INDEX('DOE Stack Loss Data'!$C$3:$V$3,1,MATCH('Baseline Efficiency'!AJ18,'DOE Stack Loss Data'!$C$3:$V$3)+1)-INDEX('DOE Stack Loss Data'!$C$3:$V$3,1,MATCH('Baseline Efficiency'!AJ18,'DOE Stack Loss Data'!$C$3:$V$3)))*('Baseline Efficiency'!AJ18-INDEX('DOE Stack Loss Data'!$C$3:$V$3,1,MATCH('Baseline Efficiency'!AJ18,'DOE Stack Loss Data'!$C$3:$V$3)))+(INDEX('DOE Stack Loss Data'!$C$4:$V$43,MATCH('Combustion Reports'!AE$20,'DOE Stack Loss Data'!$B$4:$B$43)+1,MATCH('Baseline Efficiency'!AJ18,'DOE Stack Loss Data'!$C$3:$V$3))-INDEX('DOE Stack Loss Data'!$C$4:$V$43,MATCH('Combustion Reports'!AE$20,'DOE Stack Loss Data'!$B$4:$B$43),MATCH('Baseline Efficiency'!AJ18,'DOE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Efficiency'!AJ18,'DOE Stack Loss Data'!$C$3:$V$3)))</f>
        <v>#N/A</v>
      </c>
      <c r="AK42" s="201" t="e">
        <f>1-(((INDEX('DOE Stack Loss Data'!$C$4:$V$43,MATCH('Combustion Reports'!AF$20,'DOE Stack Loss Data'!$B$4:$B$43)+1,MATCH('Baseline Efficiency'!AK18,'DOE Stack Loss Data'!$C$3:$V$3)+1)-INDEX('DOE Stack Loss Data'!$C$4:$V$43,MATCH('Combustion Reports'!AF$20,'DOE Stack Loss Data'!$B$4:$B$43),MATCH('Baseline Efficiency'!AK18,'DOE Stack Loss Data'!$C$3:$V$3)+1))/10*('Combustion Reports'!AF$20-INDEX('DOE Stack Loss Data'!$B$4:$B$43,MATCH('Combustion Reports'!AF$20,'DOE Stack Loss Data'!$B$4:$B$43),1))+INDEX('DOE Stack Loss Data'!$C$4:$V$43,MATCH('Combustion Reports'!AF$20,'DOE Stack Loss Data'!$B$4:$B$43),MATCH('Baseline Efficiency'!AK18,'DOE Stack Loss Data'!$C$3:$V$3)+1)-((INDEX('DOE Stack Loss Data'!$C$4:$V$43,MATCH('Combustion Reports'!AF$20,'DOE Stack Loss Data'!$B$4:$B$43)+1,MATCH('Baseline Efficiency'!AK18,'DOE Stack Loss Data'!$C$3:$V$3))-INDEX('DOE Stack Loss Data'!$C$4:$V$43,MATCH('Combustion Reports'!AF$20,'DOE Stack Loss Data'!$B$4:$B$43),MATCH('Baseline Efficiency'!AK18,'DOE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Efficiency'!AK18,'DOE Stack Loss Data'!$C$3:$V$3))))/(INDEX('DOE Stack Loss Data'!$C$3:$V$3,1,MATCH('Baseline Efficiency'!AK18,'DOE Stack Loss Data'!$C$3:$V$3)+1)-INDEX('DOE Stack Loss Data'!$C$3:$V$3,1,MATCH('Baseline Efficiency'!AK18,'DOE Stack Loss Data'!$C$3:$V$3)))*('Baseline Efficiency'!AK18-INDEX('DOE Stack Loss Data'!$C$3:$V$3,1,MATCH('Baseline Efficiency'!AK18,'DOE Stack Loss Data'!$C$3:$V$3)))+(INDEX('DOE Stack Loss Data'!$C$4:$V$43,MATCH('Combustion Reports'!AF$20,'DOE Stack Loss Data'!$B$4:$B$43)+1,MATCH('Baseline Efficiency'!AK18,'DOE Stack Loss Data'!$C$3:$V$3))-INDEX('DOE Stack Loss Data'!$C$4:$V$43,MATCH('Combustion Reports'!AF$20,'DOE Stack Loss Data'!$B$4:$B$43),MATCH('Baseline Efficiency'!AK18,'DOE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Efficiency'!AK18,'DOE Stack Loss Data'!$C$3:$V$3)))</f>
        <v>#N/A</v>
      </c>
      <c r="AL42" s="237" t="e">
        <f>1-(((INDEX('DOE Stack Loss Data'!$C$4:$V$43,MATCH('Combustion Reports'!AG$20,'DOE Stack Loss Data'!$B$4:$B$43)+1,MATCH('Baseline Efficiency'!AL18,'DOE Stack Loss Data'!$C$3:$V$3)+1)-INDEX('DOE Stack Loss Data'!$C$4:$V$43,MATCH('Combustion Reports'!AG$20,'DOE Stack Loss Data'!$B$4:$B$43),MATCH('Baseline Efficiency'!AL18,'DOE Stack Loss Data'!$C$3:$V$3)+1))/10*('Combustion Reports'!AG$20-INDEX('DOE Stack Loss Data'!$B$4:$B$43,MATCH('Combustion Reports'!AG$20,'DOE Stack Loss Data'!$B$4:$B$43),1))+INDEX('DOE Stack Loss Data'!$C$4:$V$43,MATCH('Combustion Reports'!AG$20,'DOE Stack Loss Data'!$B$4:$B$43),MATCH('Baseline Efficiency'!AL18,'DOE Stack Loss Data'!$C$3:$V$3)+1)-((INDEX('DOE Stack Loss Data'!$C$4:$V$43,MATCH('Combustion Reports'!AG$20,'DOE Stack Loss Data'!$B$4:$B$43)+1,MATCH('Baseline Efficiency'!AL18,'DOE Stack Loss Data'!$C$3:$V$3))-INDEX('DOE Stack Loss Data'!$C$4:$V$43,MATCH('Combustion Reports'!AG$20,'DOE Stack Loss Data'!$B$4:$B$43),MATCH('Baseline Efficiency'!AL18,'DOE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Efficiency'!AL18,'DOE Stack Loss Data'!$C$3:$V$3))))/(INDEX('DOE Stack Loss Data'!$C$3:$V$3,1,MATCH('Baseline Efficiency'!AL18,'DOE Stack Loss Data'!$C$3:$V$3)+1)-INDEX('DOE Stack Loss Data'!$C$3:$V$3,1,MATCH('Baseline Efficiency'!AL18,'DOE Stack Loss Data'!$C$3:$V$3)))*('Baseline Efficiency'!AL18-INDEX('DOE Stack Loss Data'!$C$3:$V$3,1,MATCH('Baseline Efficiency'!AL18,'DOE Stack Loss Data'!$C$3:$V$3)))+(INDEX('DOE Stack Loss Data'!$C$4:$V$43,MATCH('Combustion Reports'!AG$20,'DOE Stack Loss Data'!$B$4:$B$43)+1,MATCH('Baseline Efficiency'!AL18,'DOE Stack Loss Data'!$C$3:$V$3))-INDEX('DOE Stack Loss Data'!$C$4:$V$43,MATCH('Combustion Reports'!AG$20,'DOE Stack Loss Data'!$B$4:$B$43),MATCH('Baseline Efficiency'!AL18,'DOE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Efficiency'!AL18,'DOE Stack Loss Data'!$C$3:$V$3)))</f>
        <v>#N/A</v>
      </c>
      <c r="AM42" s="201" t="e">
        <f>1-(((INDEX('DOE Stack Loss Data'!$C$4:$V$43,MATCH('Combustion Reports'!AH$20,'DOE Stack Loss Data'!$B$4:$B$43)+1,MATCH('Baseline Efficiency'!AM18,'DOE Stack Loss Data'!$C$3:$V$3)+1)-INDEX('DOE Stack Loss Data'!$C$4:$V$43,MATCH('Combustion Reports'!AH$20,'DOE Stack Loss Data'!$B$4:$B$43),MATCH('Baseline Efficiency'!AM18,'DOE Stack Loss Data'!$C$3:$V$3)+1))/10*('Combustion Reports'!AH$20-INDEX('DOE Stack Loss Data'!$B$4:$B$43,MATCH('Combustion Reports'!AH$20,'DOE Stack Loss Data'!$B$4:$B$43),1))+INDEX('DOE Stack Loss Data'!$C$4:$V$43,MATCH('Combustion Reports'!AH$20,'DOE Stack Loss Data'!$B$4:$B$43),MATCH('Baseline Efficiency'!AM18,'DOE Stack Loss Data'!$C$3:$V$3)+1)-((INDEX('DOE Stack Loss Data'!$C$4:$V$43,MATCH('Combustion Reports'!AH$20,'DOE Stack Loss Data'!$B$4:$B$43)+1,MATCH('Baseline Efficiency'!AM18,'DOE Stack Loss Data'!$C$3:$V$3))-INDEX('DOE Stack Loss Data'!$C$4:$V$43,MATCH('Combustion Reports'!AH$20,'DOE Stack Loss Data'!$B$4:$B$43),MATCH('Baseline Efficiency'!AM18,'DOE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Efficiency'!AM18,'DOE Stack Loss Data'!$C$3:$V$3))))/(INDEX('DOE Stack Loss Data'!$C$3:$V$3,1,MATCH('Baseline Efficiency'!AM18,'DOE Stack Loss Data'!$C$3:$V$3)+1)-INDEX('DOE Stack Loss Data'!$C$3:$V$3,1,MATCH('Baseline Efficiency'!AM18,'DOE Stack Loss Data'!$C$3:$V$3)))*('Baseline Efficiency'!AM18-INDEX('DOE Stack Loss Data'!$C$3:$V$3,1,MATCH('Baseline Efficiency'!AM18,'DOE Stack Loss Data'!$C$3:$V$3)))+(INDEX('DOE Stack Loss Data'!$C$4:$V$43,MATCH('Combustion Reports'!AH$20,'DOE Stack Loss Data'!$B$4:$B$43)+1,MATCH('Baseline Efficiency'!AM18,'DOE Stack Loss Data'!$C$3:$V$3))-INDEX('DOE Stack Loss Data'!$C$4:$V$43,MATCH('Combustion Reports'!AH$20,'DOE Stack Loss Data'!$B$4:$B$43),MATCH('Baseline Efficiency'!AM18,'DOE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Efficiency'!AM18,'DOE Stack Loss Data'!$C$3:$V$3)))</f>
        <v>#N/A</v>
      </c>
      <c r="AN42" s="237" t="e">
        <f>1-(((INDEX('DOE Stack Loss Data'!$C$4:$V$43,MATCH('Combustion Reports'!AI$20,'DOE Stack Loss Data'!$B$4:$B$43)+1,MATCH('Baseline Efficiency'!AN18,'DOE Stack Loss Data'!$C$3:$V$3)+1)-INDEX('DOE Stack Loss Data'!$C$4:$V$43,MATCH('Combustion Reports'!AI$20,'DOE Stack Loss Data'!$B$4:$B$43),MATCH('Baseline Efficiency'!AN18,'DOE Stack Loss Data'!$C$3:$V$3)+1))/10*('Combustion Reports'!AI$20-INDEX('DOE Stack Loss Data'!$B$4:$B$43,MATCH('Combustion Reports'!AI$20,'DOE Stack Loss Data'!$B$4:$B$43),1))+INDEX('DOE Stack Loss Data'!$C$4:$V$43,MATCH('Combustion Reports'!AI$20,'DOE Stack Loss Data'!$B$4:$B$43),MATCH('Baseline Efficiency'!AN18,'DOE Stack Loss Data'!$C$3:$V$3)+1)-((INDEX('DOE Stack Loss Data'!$C$4:$V$43,MATCH('Combustion Reports'!AI$20,'DOE Stack Loss Data'!$B$4:$B$43)+1,MATCH('Baseline Efficiency'!AN18,'DOE Stack Loss Data'!$C$3:$V$3))-INDEX('DOE Stack Loss Data'!$C$4:$V$43,MATCH('Combustion Reports'!AI$20,'DOE Stack Loss Data'!$B$4:$B$43),MATCH('Baseline Efficiency'!AN18,'DOE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Efficiency'!AN18,'DOE Stack Loss Data'!$C$3:$V$3))))/(INDEX('DOE Stack Loss Data'!$C$3:$V$3,1,MATCH('Baseline Efficiency'!AN18,'DOE Stack Loss Data'!$C$3:$V$3)+1)-INDEX('DOE Stack Loss Data'!$C$3:$V$3,1,MATCH('Baseline Efficiency'!AN18,'DOE Stack Loss Data'!$C$3:$V$3)))*('Baseline Efficiency'!AN18-INDEX('DOE Stack Loss Data'!$C$3:$V$3,1,MATCH('Baseline Efficiency'!AN18,'DOE Stack Loss Data'!$C$3:$V$3)))+(INDEX('DOE Stack Loss Data'!$C$4:$V$43,MATCH('Combustion Reports'!AI$20,'DOE Stack Loss Data'!$B$4:$B$43)+1,MATCH('Baseline Efficiency'!AN18,'DOE Stack Loss Data'!$C$3:$V$3))-INDEX('DOE Stack Loss Data'!$C$4:$V$43,MATCH('Combustion Reports'!AI$20,'DOE Stack Loss Data'!$B$4:$B$43),MATCH('Baseline Efficiency'!AN18,'DOE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Efficiency'!AN18,'DOE Stack Loss Data'!$C$3:$V$3)))</f>
        <v>#N/A</v>
      </c>
      <c r="AO42" s="237" t="e">
        <f>1-(((INDEX('DOE Stack Loss Data'!$C$4:$V$43,MATCH('Combustion Reports'!AJ$20,'DOE Stack Loss Data'!$B$4:$B$43)+1,MATCH('Baseline Efficiency'!AO18,'DOE Stack Loss Data'!$C$3:$V$3)+1)-INDEX('DOE Stack Loss Data'!$C$4:$V$43,MATCH('Combustion Reports'!AJ$20,'DOE Stack Loss Data'!$B$4:$B$43),MATCH('Baseline Efficiency'!AO18,'DOE Stack Loss Data'!$C$3:$V$3)+1))/10*('Combustion Reports'!AJ$20-INDEX('DOE Stack Loss Data'!$B$4:$B$43,MATCH('Combustion Reports'!AJ$20,'DOE Stack Loss Data'!$B$4:$B$43),1))+INDEX('DOE Stack Loss Data'!$C$4:$V$43,MATCH('Combustion Reports'!AJ$20,'DOE Stack Loss Data'!$B$4:$B$43),MATCH('Baseline Efficiency'!AO18,'DOE Stack Loss Data'!$C$3:$V$3)+1)-((INDEX('DOE Stack Loss Data'!$C$4:$V$43,MATCH('Combustion Reports'!AJ$20,'DOE Stack Loss Data'!$B$4:$B$43)+1,MATCH('Baseline Efficiency'!AO18,'DOE Stack Loss Data'!$C$3:$V$3))-INDEX('DOE Stack Loss Data'!$C$4:$V$43,MATCH('Combustion Reports'!AJ$20,'DOE Stack Loss Data'!$B$4:$B$43),MATCH('Baseline Efficiency'!AO18,'DOE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Efficiency'!AO18,'DOE Stack Loss Data'!$C$3:$V$3))))/(INDEX('DOE Stack Loss Data'!$C$3:$V$3,1,MATCH('Baseline Efficiency'!AO18,'DOE Stack Loss Data'!$C$3:$V$3)+1)-INDEX('DOE Stack Loss Data'!$C$3:$V$3,1,MATCH('Baseline Efficiency'!AO18,'DOE Stack Loss Data'!$C$3:$V$3)))*('Baseline Efficiency'!AO18-INDEX('DOE Stack Loss Data'!$C$3:$V$3,1,MATCH('Baseline Efficiency'!AO18,'DOE Stack Loss Data'!$C$3:$V$3)))+(INDEX('DOE Stack Loss Data'!$C$4:$V$43,MATCH('Combustion Reports'!AJ$20,'DOE Stack Loss Data'!$B$4:$B$43)+1,MATCH('Baseline Efficiency'!AO18,'DOE Stack Loss Data'!$C$3:$V$3))-INDEX('DOE Stack Loss Data'!$C$4:$V$43,MATCH('Combustion Reports'!AJ$20,'DOE Stack Loss Data'!$B$4:$B$43),MATCH('Baseline Efficiency'!AO18,'DOE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Efficiency'!AO18,'DOE Stack Loss Data'!$C$3:$V$3)))</f>
        <v>#N/A</v>
      </c>
      <c r="AP42" s="209" t="e">
        <f>1-(((INDEX('DOE Stack Loss Data'!$C$4:$V$43,MATCH('Combustion Reports'!AK$20,'DOE Stack Loss Data'!$B$4:$B$43)+1,MATCH('Baseline Efficiency'!AP18,'DOE Stack Loss Data'!$C$3:$V$3)+1)-INDEX('DOE Stack Loss Data'!$C$4:$V$43,MATCH('Combustion Reports'!AK$20,'DOE Stack Loss Data'!$B$4:$B$43),MATCH('Baseline Efficiency'!AP18,'DOE Stack Loss Data'!$C$3:$V$3)+1))/10*('Combustion Reports'!AK$20-INDEX('DOE Stack Loss Data'!$B$4:$B$43,MATCH('Combustion Reports'!AK$20,'DOE Stack Loss Data'!$B$4:$B$43),1))+INDEX('DOE Stack Loss Data'!$C$4:$V$43,MATCH('Combustion Reports'!AK$20,'DOE Stack Loss Data'!$B$4:$B$43),MATCH('Baseline Efficiency'!AP18,'DOE Stack Loss Data'!$C$3:$V$3)+1)-((INDEX('DOE Stack Loss Data'!$C$4:$V$43,MATCH('Combustion Reports'!AK$20,'DOE Stack Loss Data'!$B$4:$B$43)+1,MATCH('Baseline Efficiency'!AP18,'DOE Stack Loss Data'!$C$3:$V$3))-INDEX('DOE Stack Loss Data'!$C$4:$V$43,MATCH('Combustion Reports'!AK$20,'DOE Stack Loss Data'!$B$4:$B$43),MATCH('Baseline Efficiency'!AP18,'DOE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Efficiency'!AP18,'DOE Stack Loss Data'!$C$3:$V$3))))/(INDEX('DOE Stack Loss Data'!$C$3:$V$3,1,MATCH('Baseline Efficiency'!AP18,'DOE Stack Loss Data'!$C$3:$V$3)+1)-INDEX('DOE Stack Loss Data'!$C$3:$V$3,1,MATCH('Baseline Efficiency'!AP18,'DOE Stack Loss Data'!$C$3:$V$3)))*('Baseline Efficiency'!AP18-INDEX('DOE Stack Loss Data'!$C$3:$V$3,1,MATCH('Baseline Efficiency'!AP18,'DOE Stack Loss Data'!$C$3:$V$3)))+(INDEX('DOE Stack Loss Data'!$C$4:$V$43,MATCH('Combustion Reports'!AK$20,'DOE Stack Loss Data'!$B$4:$B$43)+1,MATCH('Baseline Efficiency'!AP18,'DOE Stack Loss Data'!$C$3:$V$3))-INDEX('DOE Stack Loss Data'!$C$4:$V$43,MATCH('Combustion Reports'!AK$20,'DOE Stack Loss Data'!$B$4:$B$43),MATCH('Baseline Efficiency'!AP18,'DOE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Efficiency'!AP18,'DOE Stack Loss Data'!$C$3:$V$3)))</f>
        <v>#N/A</v>
      </c>
      <c r="AR42" s="236">
        <v>50</v>
      </c>
      <c r="AS42" s="545">
        <v>504</v>
      </c>
      <c r="AT42" s="202">
        <f t="shared" si="11"/>
        <v>50</v>
      </c>
      <c r="AU42" s="237" t="e">
        <f>1-(((INDEX('DOE Stack Loss Data'!$C$4:$V$43,MATCH('Combustion Reports'!AB$26,'DOE Stack Loss Data'!$B$4:$B$43)+1,MATCH('Baseline Efficiency'!AU18,'DOE Stack Loss Data'!$C$3:$V$3)+1)-INDEX('DOE Stack Loss Data'!$C$4:$V$43,MATCH('Combustion Reports'!AB$26,'DOE Stack Loss Data'!$B$4:$B$43),MATCH('Baseline Efficiency'!AU18,'DOE Stack Loss Data'!$C$3:$V$3)+1))/10*('Combustion Reports'!AB$26-INDEX('DOE Stack Loss Data'!$B$4:$B$43,MATCH('Combustion Reports'!AB$26,'DOE Stack Loss Data'!$B$4:$B$43),1))+INDEX('DOE Stack Loss Data'!$C$4:$V$43,MATCH('Combustion Reports'!AB$26,'DOE Stack Loss Data'!$B$4:$B$43),MATCH('Baseline Efficiency'!AU18,'DOE Stack Loss Data'!$C$3:$V$3)+1)-((INDEX('DOE Stack Loss Data'!$C$4:$V$43,MATCH('Combustion Reports'!AB$26,'DOE Stack Loss Data'!$B$4:$B$43)+1,MATCH('Baseline Efficiency'!AU18,'DOE Stack Loss Data'!$C$3:$V$3))-INDEX('DOE Stack Loss Data'!$C$4:$V$43,MATCH('Combustion Reports'!AB$26,'DOE Stack Loss Data'!$B$4:$B$43),MATCH('Baseline Efficiency'!AU18,'DOE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Efficiency'!AU18,'DOE Stack Loss Data'!$C$3:$V$3))))/(INDEX('DOE Stack Loss Data'!$C$3:$V$3,1,MATCH('Baseline Efficiency'!AU18,'DOE Stack Loss Data'!$C$3:$V$3)+1)-INDEX('DOE Stack Loss Data'!$C$3:$V$3,1,MATCH('Baseline Efficiency'!AU18,'DOE Stack Loss Data'!$C$3:$V$3)))*('Baseline Efficiency'!AU18-INDEX('DOE Stack Loss Data'!$C$3:$V$3,1,MATCH('Baseline Efficiency'!AU18,'DOE Stack Loss Data'!$C$3:$V$3)))+(INDEX('DOE Stack Loss Data'!$C$4:$V$43,MATCH('Combustion Reports'!AB$26,'DOE Stack Loss Data'!$B$4:$B$43)+1,MATCH('Baseline Efficiency'!AU18,'DOE Stack Loss Data'!$C$3:$V$3))-INDEX('DOE Stack Loss Data'!$C$4:$V$43,MATCH('Combustion Reports'!AB$26,'DOE Stack Loss Data'!$B$4:$B$43),MATCH('Baseline Efficiency'!AU18,'DOE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Efficiency'!AU18,'DOE Stack Loss Data'!$C$3:$V$3)))</f>
        <v>#N/A</v>
      </c>
      <c r="AV42" s="237" t="e">
        <f>1-(((INDEX('DOE Stack Loss Data'!$C$4:$V$43,MATCH('Combustion Reports'!AC$26,'DOE Stack Loss Data'!$B$4:$B$43)+1,MATCH('Baseline Efficiency'!AV18,'DOE Stack Loss Data'!$C$3:$V$3)+1)-INDEX('DOE Stack Loss Data'!$C$4:$V$43,MATCH('Combustion Reports'!AC$26,'DOE Stack Loss Data'!$B$4:$B$43),MATCH('Baseline Efficiency'!AV18,'DOE Stack Loss Data'!$C$3:$V$3)+1))/10*('Combustion Reports'!AC$26-INDEX('DOE Stack Loss Data'!$B$4:$B$43,MATCH('Combustion Reports'!AC$26,'DOE Stack Loss Data'!$B$4:$B$43),1))+INDEX('DOE Stack Loss Data'!$C$4:$V$43,MATCH('Combustion Reports'!AC$26,'DOE Stack Loss Data'!$B$4:$B$43),MATCH('Baseline Efficiency'!AV18,'DOE Stack Loss Data'!$C$3:$V$3)+1)-((INDEX('DOE Stack Loss Data'!$C$4:$V$43,MATCH('Combustion Reports'!AC$26,'DOE Stack Loss Data'!$B$4:$B$43)+1,MATCH('Baseline Efficiency'!AV18,'DOE Stack Loss Data'!$C$3:$V$3))-INDEX('DOE Stack Loss Data'!$C$4:$V$43,MATCH('Combustion Reports'!AC$26,'DOE Stack Loss Data'!$B$4:$B$43),MATCH('Baseline Efficiency'!AV18,'DOE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Efficiency'!AV18,'DOE Stack Loss Data'!$C$3:$V$3))))/(INDEX('DOE Stack Loss Data'!$C$3:$V$3,1,MATCH('Baseline Efficiency'!AV18,'DOE Stack Loss Data'!$C$3:$V$3)+1)-INDEX('DOE Stack Loss Data'!$C$3:$V$3,1,MATCH('Baseline Efficiency'!AV18,'DOE Stack Loss Data'!$C$3:$V$3)))*('Baseline Efficiency'!AV18-INDEX('DOE Stack Loss Data'!$C$3:$V$3,1,MATCH('Baseline Efficiency'!AV18,'DOE Stack Loss Data'!$C$3:$V$3)))+(INDEX('DOE Stack Loss Data'!$C$4:$V$43,MATCH('Combustion Reports'!AC$26,'DOE Stack Loss Data'!$B$4:$B$43)+1,MATCH('Baseline Efficiency'!AV18,'DOE Stack Loss Data'!$C$3:$V$3))-INDEX('DOE Stack Loss Data'!$C$4:$V$43,MATCH('Combustion Reports'!AC$26,'DOE Stack Loss Data'!$B$4:$B$43),MATCH('Baseline Efficiency'!AV18,'DOE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Efficiency'!AV18,'DOE Stack Loss Data'!$C$3:$V$3)))</f>
        <v>#N/A</v>
      </c>
      <c r="AW42" s="207" t="e">
        <f>1-(((INDEX('DOE Stack Loss Data'!$C$4:$V$43,MATCH('Combustion Reports'!AD$26,'DOE Stack Loss Data'!$B$4:$B$43)+1,MATCH('Baseline Efficiency'!AW18,'DOE Stack Loss Data'!$C$3:$V$3)+1)-INDEX('DOE Stack Loss Data'!$C$4:$V$43,MATCH('Combustion Reports'!AD$26,'DOE Stack Loss Data'!$B$4:$B$43),MATCH('Baseline Efficiency'!AW18,'DOE Stack Loss Data'!$C$3:$V$3)+1))/10*('Combustion Reports'!AD$26-INDEX('DOE Stack Loss Data'!$B$4:$B$43,MATCH('Combustion Reports'!AD$26,'DOE Stack Loss Data'!$B$4:$B$43),1))+INDEX('DOE Stack Loss Data'!$C$4:$V$43,MATCH('Combustion Reports'!AD$26,'DOE Stack Loss Data'!$B$4:$B$43),MATCH('Baseline Efficiency'!AW18,'DOE Stack Loss Data'!$C$3:$V$3)+1)-((INDEX('DOE Stack Loss Data'!$C$4:$V$43,MATCH('Combustion Reports'!AD$26,'DOE Stack Loss Data'!$B$4:$B$43)+1,MATCH('Baseline Efficiency'!AW18,'DOE Stack Loss Data'!$C$3:$V$3))-INDEX('DOE Stack Loss Data'!$C$4:$V$43,MATCH('Combustion Reports'!AD$26,'DOE Stack Loss Data'!$B$4:$B$43),MATCH('Baseline Efficiency'!AW18,'DOE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Efficiency'!AW18,'DOE Stack Loss Data'!$C$3:$V$3))))/(INDEX('DOE Stack Loss Data'!$C$3:$V$3,1,MATCH('Baseline Efficiency'!AW18,'DOE Stack Loss Data'!$C$3:$V$3)+1)-INDEX('DOE Stack Loss Data'!$C$3:$V$3,1,MATCH('Baseline Efficiency'!AW18,'DOE Stack Loss Data'!$C$3:$V$3)))*('Baseline Efficiency'!AW18-INDEX('DOE Stack Loss Data'!$C$3:$V$3,1,MATCH('Baseline Efficiency'!AW18,'DOE Stack Loss Data'!$C$3:$V$3)))+(INDEX('DOE Stack Loss Data'!$C$4:$V$43,MATCH('Combustion Reports'!AD$26,'DOE Stack Loss Data'!$B$4:$B$43)+1,MATCH('Baseline Efficiency'!AW18,'DOE Stack Loss Data'!$C$3:$V$3))-INDEX('DOE Stack Loss Data'!$C$4:$V$43,MATCH('Combustion Reports'!AD$26,'DOE Stack Loss Data'!$B$4:$B$43),MATCH('Baseline Efficiency'!AW18,'DOE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Efficiency'!AW18,'DOE Stack Loss Data'!$C$3:$V$3)))</f>
        <v>#N/A</v>
      </c>
      <c r="AX42" s="237" t="e">
        <f>1-(((INDEX('DOE Stack Loss Data'!$C$4:$V$43,MATCH('Combustion Reports'!AE$26,'DOE Stack Loss Data'!$B$4:$B$43)+1,MATCH('Baseline Efficiency'!AX18,'DOE Stack Loss Data'!$C$3:$V$3)+1)-INDEX('DOE Stack Loss Data'!$C$4:$V$43,MATCH('Combustion Reports'!AE$26,'DOE Stack Loss Data'!$B$4:$B$43),MATCH('Baseline Efficiency'!AX18,'DOE Stack Loss Data'!$C$3:$V$3)+1))/10*('Combustion Reports'!AE$26-INDEX('DOE Stack Loss Data'!$B$4:$B$43,MATCH('Combustion Reports'!AE$26,'DOE Stack Loss Data'!$B$4:$B$43),1))+INDEX('DOE Stack Loss Data'!$C$4:$V$43,MATCH('Combustion Reports'!AE$26,'DOE Stack Loss Data'!$B$4:$B$43),MATCH('Baseline Efficiency'!AX18,'DOE Stack Loss Data'!$C$3:$V$3)+1)-((INDEX('DOE Stack Loss Data'!$C$4:$V$43,MATCH('Combustion Reports'!AE$26,'DOE Stack Loss Data'!$B$4:$B$43)+1,MATCH('Baseline Efficiency'!AX18,'DOE Stack Loss Data'!$C$3:$V$3))-INDEX('DOE Stack Loss Data'!$C$4:$V$43,MATCH('Combustion Reports'!AE$26,'DOE Stack Loss Data'!$B$4:$B$43),MATCH('Baseline Efficiency'!AX18,'DOE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Efficiency'!AX18,'DOE Stack Loss Data'!$C$3:$V$3))))/(INDEX('DOE Stack Loss Data'!$C$3:$V$3,1,MATCH('Baseline Efficiency'!AX18,'DOE Stack Loss Data'!$C$3:$V$3)+1)-INDEX('DOE Stack Loss Data'!$C$3:$V$3,1,MATCH('Baseline Efficiency'!AX18,'DOE Stack Loss Data'!$C$3:$V$3)))*('Baseline Efficiency'!AX18-INDEX('DOE Stack Loss Data'!$C$3:$V$3,1,MATCH('Baseline Efficiency'!AX18,'DOE Stack Loss Data'!$C$3:$V$3)))+(INDEX('DOE Stack Loss Data'!$C$4:$V$43,MATCH('Combustion Reports'!AE$26,'DOE Stack Loss Data'!$B$4:$B$43)+1,MATCH('Baseline Efficiency'!AX18,'DOE Stack Loss Data'!$C$3:$V$3))-INDEX('DOE Stack Loss Data'!$C$4:$V$43,MATCH('Combustion Reports'!AE$26,'DOE Stack Loss Data'!$B$4:$B$43),MATCH('Baseline Efficiency'!AX18,'DOE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Efficiency'!AX18,'DOE Stack Loss Data'!$C$3:$V$3)))</f>
        <v>#N/A</v>
      </c>
      <c r="AY42" s="201" t="e">
        <f>1-(((INDEX('DOE Stack Loss Data'!$C$4:$V$43,MATCH('Combustion Reports'!AF$26,'DOE Stack Loss Data'!$B$4:$B$43)+1,MATCH('Baseline Efficiency'!AY18,'DOE Stack Loss Data'!$C$3:$V$3)+1)-INDEX('DOE Stack Loss Data'!$C$4:$V$43,MATCH('Combustion Reports'!AF$26,'DOE Stack Loss Data'!$B$4:$B$43),MATCH('Baseline Efficiency'!AY18,'DOE Stack Loss Data'!$C$3:$V$3)+1))/10*('Combustion Reports'!AF$26-INDEX('DOE Stack Loss Data'!$B$4:$B$43,MATCH('Combustion Reports'!AF$26,'DOE Stack Loss Data'!$B$4:$B$43),1))+INDEX('DOE Stack Loss Data'!$C$4:$V$43,MATCH('Combustion Reports'!AF$26,'DOE Stack Loss Data'!$B$4:$B$43),MATCH('Baseline Efficiency'!AY18,'DOE Stack Loss Data'!$C$3:$V$3)+1)-((INDEX('DOE Stack Loss Data'!$C$4:$V$43,MATCH('Combustion Reports'!AF$26,'DOE Stack Loss Data'!$B$4:$B$43)+1,MATCH('Baseline Efficiency'!AY18,'DOE Stack Loss Data'!$C$3:$V$3))-INDEX('DOE Stack Loss Data'!$C$4:$V$43,MATCH('Combustion Reports'!AF$26,'DOE Stack Loss Data'!$B$4:$B$43),MATCH('Baseline Efficiency'!AY18,'DOE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Efficiency'!AY18,'DOE Stack Loss Data'!$C$3:$V$3))))/(INDEX('DOE Stack Loss Data'!$C$3:$V$3,1,MATCH('Baseline Efficiency'!AY18,'DOE Stack Loss Data'!$C$3:$V$3)+1)-INDEX('DOE Stack Loss Data'!$C$3:$V$3,1,MATCH('Baseline Efficiency'!AY18,'DOE Stack Loss Data'!$C$3:$V$3)))*('Baseline Efficiency'!AY18-INDEX('DOE Stack Loss Data'!$C$3:$V$3,1,MATCH('Baseline Efficiency'!AY18,'DOE Stack Loss Data'!$C$3:$V$3)))+(INDEX('DOE Stack Loss Data'!$C$4:$V$43,MATCH('Combustion Reports'!AF$26,'DOE Stack Loss Data'!$B$4:$B$43)+1,MATCH('Baseline Efficiency'!AY18,'DOE Stack Loss Data'!$C$3:$V$3))-INDEX('DOE Stack Loss Data'!$C$4:$V$43,MATCH('Combustion Reports'!AF$26,'DOE Stack Loss Data'!$B$4:$B$43),MATCH('Baseline Efficiency'!AY18,'DOE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Efficiency'!AY18,'DOE Stack Loss Data'!$C$3:$V$3)))</f>
        <v>#N/A</v>
      </c>
      <c r="AZ42" s="237" t="e">
        <f>1-(((INDEX('DOE Stack Loss Data'!$C$4:$V$43,MATCH('Combustion Reports'!AG$26,'DOE Stack Loss Data'!$B$4:$B$43)+1,MATCH('Baseline Efficiency'!AZ18,'DOE Stack Loss Data'!$C$3:$V$3)+1)-INDEX('DOE Stack Loss Data'!$C$4:$V$43,MATCH('Combustion Reports'!AG$26,'DOE Stack Loss Data'!$B$4:$B$43),MATCH('Baseline Efficiency'!AZ18,'DOE Stack Loss Data'!$C$3:$V$3)+1))/10*('Combustion Reports'!AG$26-INDEX('DOE Stack Loss Data'!$B$4:$B$43,MATCH('Combustion Reports'!AG$26,'DOE Stack Loss Data'!$B$4:$B$43),1))+INDEX('DOE Stack Loss Data'!$C$4:$V$43,MATCH('Combustion Reports'!AG$26,'DOE Stack Loss Data'!$B$4:$B$43),MATCH('Baseline Efficiency'!AZ18,'DOE Stack Loss Data'!$C$3:$V$3)+1)-((INDEX('DOE Stack Loss Data'!$C$4:$V$43,MATCH('Combustion Reports'!AG$26,'DOE Stack Loss Data'!$B$4:$B$43)+1,MATCH('Baseline Efficiency'!AZ18,'DOE Stack Loss Data'!$C$3:$V$3))-INDEX('DOE Stack Loss Data'!$C$4:$V$43,MATCH('Combustion Reports'!AG$26,'DOE Stack Loss Data'!$B$4:$B$43),MATCH('Baseline Efficiency'!AZ18,'DOE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Efficiency'!AZ18,'DOE Stack Loss Data'!$C$3:$V$3))))/(INDEX('DOE Stack Loss Data'!$C$3:$V$3,1,MATCH('Baseline Efficiency'!AZ18,'DOE Stack Loss Data'!$C$3:$V$3)+1)-INDEX('DOE Stack Loss Data'!$C$3:$V$3,1,MATCH('Baseline Efficiency'!AZ18,'DOE Stack Loss Data'!$C$3:$V$3)))*('Baseline Efficiency'!AZ18-INDEX('DOE Stack Loss Data'!$C$3:$V$3,1,MATCH('Baseline Efficiency'!AZ18,'DOE Stack Loss Data'!$C$3:$V$3)))+(INDEX('DOE Stack Loss Data'!$C$4:$V$43,MATCH('Combustion Reports'!AG$26,'DOE Stack Loss Data'!$B$4:$B$43)+1,MATCH('Baseline Efficiency'!AZ18,'DOE Stack Loss Data'!$C$3:$V$3))-INDEX('DOE Stack Loss Data'!$C$4:$V$43,MATCH('Combustion Reports'!AG$26,'DOE Stack Loss Data'!$B$4:$B$43),MATCH('Baseline Efficiency'!AZ18,'DOE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Efficiency'!AZ18,'DOE Stack Loss Data'!$C$3:$V$3)))</f>
        <v>#N/A</v>
      </c>
      <c r="BA42" s="201" t="e">
        <f>1-(((INDEX('DOE Stack Loss Data'!$C$4:$V$43,MATCH('Combustion Reports'!AH$26,'DOE Stack Loss Data'!$B$4:$B$43)+1,MATCH('Baseline Efficiency'!BA18,'DOE Stack Loss Data'!$C$3:$V$3)+1)-INDEX('DOE Stack Loss Data'!$C$4:$V$43,MATCH('Combustion Reports'!AH$26,'DOE Stack Loss Data'!$B$4:$B$43),MATCH('Baseline Efficiency'!BA18,'DOE Stack Loss Data'!$C$3:$V$3)+1))/10*('Combustion Reports'!AH$26-INDEX('DOE Stack Loss Data'!$B$4:$B$43,MATCH('Combustion Reports'!AH$26,'DOE Stack Loss Data'!$B$4:$B$43),1))+INDEX('DOE Stack Loss Data'!$C$4:$V$43,MATCH('Combustion Reports'!AH$26,'DOE Stack Loss Data'!$B$4:$B$43),MATCH('Baseline Efficiency'!BA18,'DOE Stack Loss Data'!$C$3:$V$3)+1)-((INDEX('DOE Stack Loss Data'!$C$4:$V$43,MATCH('Combustion Reports'!AH$26,'DOE Stack Loss Data'!$B$4:$B$43)+1,MATCH('Baseline Efficiency'!BA18,'DOE Stack Loss Data'!$C$3:$V$3))-INDEX('DOE Stack Loss Data'!$C$4:$V$43,MATCH('Combustion Reports'!AH$26,'DOE Stack Loss Data'!$B$4:$B$43),MATCH('Baseline Efficiency'!BA18,'DOE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Efficiency'!BA18,'DOE Stack Loss Data'!$C$3:$V$3))))/(INDEX('DOE Stack Loss Data'!$C$3:$V$3,1,MATCH('Baseline Efficiency'!BA18,'DOE Stack Loss Data'!$C$3:$V$3)+1)-INDEX('DOE Stack Loss Data'!$C$3:$V$3,1,MATCH('Baseline Efficiency'!BA18,'DOE Stack Loss Data'!$C$3:$V$3)))*('Baseline Efficiency'!BA18-INDEX('DOE Stack Loss Data'!$C$3:$V$3,1,MATCH('Baseline Efficiency'!BA18,'DOE Stack Loss Data'!$C$3:$V$3)))+(INDEX('DOE Stack Loss Data'!$C$4:$V$43,MATCH('Combustion Reports'!AH$26,'DOE Stack Loss Data'!$B$4:$B$43)+1,MATCH('Baseline Efficiency'!BA18,'DOE Stack Loss Data'!$C$3:$V$3))-INDEX('DOE Stack Loss Data'!$C$4:$V$43,MATCH('Combustion Reports'!AH$26,'DOE Stack Loss Data'!$B$4:$B$43),MATCH('Baseline Efficiency'!BA18,'DOE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Efficiency'!BA18,'DOE Stack Loss Data'!$C$3:$V$3)))</f>
        <v>#N/A</v>
      </c>
      <c r="BB42" s="237" t="e">
        <f>1-(((INDEX('DOE Stack Loss Data'!$C$4:$V$43,MATCH('Combustion Reports'!AI$26,'DOE Stack Loss Data'!$B$4:$B$43)+1,MATCH('Baseline Efficiency'!BB18,'DOE Stack Loss Data'!$C$3:$V$3)+1)-INDEX('DOE Stack Loss Data'!$C$4:$V$43,MATCH('Combustion Reports'!AI$26,'DOE Stack Loss Data'!$B$4:$B$43),MATCH('Baseline Efficiency'!BB18,'DOE Stack Loss Data'!$C$3:$V$3)+1))/10*('Combustion Reports'!AI$26-INDEX('DOE Stack Loss Data'!$B$4:$B$43,MATCH('Combustion Reports'!AI$26,'DOE Stack Loss Data'!$B$4:$B$43),1))+INDEX('DOE Stack Loss Data'!$C$4:$V$43,MATCH('Combustion Reports'!AI$26,'DOE Stack Loss Data'!$B$4:$B$43),MATCH('Baseline Efficiency'!BB18,'DOE Stack Loss Data'!$C$3:$V$3)+1)-((INDEX('DOE Stack Loss Data'!$C$4:$V$43,MATCH('Combustion Reports'!AI$26,'DOE Stack Loss Data'!$B$4:$B$43)+1,MATCH('Baseline Efficiency'!BB18,'DOE Stack Loss Data'!$C$3:$V$3))-INDEX('DOE Stack Loss Data'!$C$4:$V$43,MATCH('Combustion Reports'!AI$26,'DOE Stack Loss Data'!$B$4:$B$43),MATCH('Baseline Efficiency'!BB18,'DOE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Efficiency'!BB18,'DOE Stack Loss Data'!$C$3:$V$3))))/(INDEX('DOE Stack Loss Data'!$C$3:$V$3,1,MATCH('Baseline Efficiency'!BB18,'DOE Stack Loss Data'!$C$3:$V$3)+1)-INDEX('DOE Stack Loss Data'!$C$3:$V$3,1,MATCH('Baseline Efficiency'!BB18,'DOE Stack Loss Data'!$C$3:$V$3)))*('Baseline Efficiency'!BB18-INDEX('DOE Stack Loss Data'!$C$3:$V$3,1,MATCH('Baseline Efficiency'!BB18,'DOE Stack Loss Data'!$C$3:$V$3)))+(INDEX('DOE Stack Loss Data'!$C$4:$V$43,MATCH('Combustion Reports'!AI$26,'DOE Stack Loss Data'!$B$4:$B$43)+1,MATCH('Baseline Efficiency'!BB18,'DOE Stack Loss Data'!$C$3:$V$3))-INDEX('DOE Stack Loss Data'!$C$4:$V$43,MATCH('Combustion Reports'!AI$26,'DOE Stack Loss Data'!$B$4:$B$43),MATCH('Baseline Efficiency'!BB18,'DOE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Efficiency'!BB18,'DOE Stack Loss Data'!$C$3:$V$3)))</f>
        <v>#N/A</v>
      </c>
      <c r="BC42" s="237" t="e">
        <f>1-(((INDEX('DOE Stack Loss Data'!$C$4:$V$43,MATCH('Combustion Reports'!AJ$26,'DOE Stack Loss Data'!$B$4:$B$43)+1,MATCH('Baseline Efficiency'!BC18,'DOE Stack Loss Data'!$C$3:$V$3)+1)-INDEX('DOE Stack Loss Data'!$C$4:$V$43,MATCH('Combustion Reports'!AJ$26,'DOE Stack Loss Data'!$B$4:$B$43),MATCH('Baseline Efficiency'!BC18,'DOE Stack Loss Data'!$C$3:$V$3)+1))/10*('Combustion Reports'!AJ$26-INDEX('DOE Stack Loss Data'!$B$4:$B$43,MATCH('Combustion Reports'!AJ$26,'DOE Stack Loss Data'!$B$4:$B$43),1))+INDEX('DOE Stack Loss Data'!$C$4:$V$43,MATCH('Combustion Reports'!AJ$26,'DOE Stack Loss Data'!$B$4:$B$43),MATCH('Baseline Efficiency'!BC18,'DOE Stack Loss Data'!$C$3:$V$3)+1)-((INDEX('DOE Stack Loss Data'!$C$4:$V$43,MATCH('Combustion Reports'!AJ$26,'DOE Stack Loss Data'!$B$4:$B$43)+1,MATCH('Baseline Efficiency'!BC18,'DOE Stack Loss Data'!$C$3:$V$3))-INDEX('DOE Stack Loss Data'!$C$4:$V$43,MATCH('Combustion Reports'!AJ$26,'DOE Stack Loss Data'!$B$4:$B$43),MATCH('Baseline Efficiency'!BC18,'DOE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Efficiency'!BC18,'DOE Stack Loss Data'!$C$3:$V$3))))/(INDEX('DOE Stack Loss Data'!$C$3:$V$3,1,MATCH('Baseline Efficiency'!BC18,'DOE Stack Loss Data'!$C$3:$V$3)+1)-INDEX('DOE Stack Loss Data'!$C$3:$V$3,1,MATCH('Baseline Efficiency'!BC18,'DOE Stack Loss Data'!$C$3:$V$3)))*('Baseline Efficiency'!BC18-INDEX('DOE Stack Loss Data'!$C$3:$V$3,1,MATCH('Baseline Efficiency'!BC18,'DOE Stack Loss Data'!$C$3:$V$3)))+(INDEX('DOE Stack Loss Data'!$C$4:$V$43,MATCH('Combustion Reports'!AJ$26,'DOE Stack Loss Data'!$B$4:$B$43)+1,MATCH('Baseline Efficiency'!BC18,'DOE Stack Loss Data'!$C$3:$V$3))-INDEX('DOE Stack Loss Data'!$C$4:$V$43,MATCH('Combustion Reports'!AJ$26,'DOE Stack Loss Data'!$B$4:$B$43),MATCH('Baseline Efficiency'!BC18,'DOE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Efficiency'!BC18,'DOE Stack Loss Data'!$C$3:$V$3)))</f>
        <v>#N/A</v>
      </c>
      <c r="BD42" s="209" t="e">
        <f>1-(((INDEX('DOE Stack Loss Data'!$C$4:$V$43,MATCH('Combustion Reports'!AK$26,'DOE Stack Loss Data'!$B$4:$B$43)+1,MATCH('Baseline Efficiency'!BD18,'DOE Stack Loss Data'!$C$3:$V$3)+1)-INDEX('DOE Stack Loss Data'!$C$4:$V$43,MATCH('Combustion Reports'!AK$26,'DOE Stack Loss Data'!$B$4:$B$43),MATCH('Baseline Efficiency'!BD18,'DOE Stack Loss Data'!$C$3:$V$3)+1))/10*('Combustion Reports'!AK$26-INDEX('DOE Stack Loss Data'!$B$4:$B$43,MATCH('Combustion Reports'!AK$26,'DOE Stack Loss Data'!$B$4:$B$43),1))+INDEX('DOE Stack Loss Data'!$C$4:$V$43,MATCH('Combustion Reports'!AK$26,'DOE Stack Loss Data'!$B$4:$B$43),MATCH('Baseline Efficiency'!BD18,'DOE Stack Loss Data'!$C$3:$V$3)+1)-((INDEX('DOE Stack Loss Data'!$C$4:$V$43,MATCH('Combustion Reports'!AK$26,'DOE Stack Loss Data'!$B$4:$B$43)+1,MATCH('Baseline Efficiency'!BD18,'DOE Stack Loss Data'!$C$3:$V$3))-INDEX('DOE Stack Loss Data'!$C$4:$V$43,MATCH('Combustion Reports'!AK$26,'DOE Stack Loss Data'!$B$4:$B$43),MATCH('Baseline Efficiency'!BD18,'DOE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Efficiency'!BD18,'DOE Stack Loss Data'!$C$3:$V$3))))/(INDEX('DOE Stack Loss Data'!$C$3:$V$3,1,MATCH('Baseline Efficiency'!BD18,'DOE Stack Loss Data'!$C$3:$V$3)+1)-INDEX('DOE Stack Loss Data'!$C$3:$V$3,1,MATCH('Baseline Efficiency'!BD18,'DOE Stack Loss Data'!$C$3:$V$3)))*('Baseline Efficiency'!BD18-INDEX('DOE Stack Loss Data'!$C$3:$V$3,1,MATCH('Baseline Efficiency'!BD18,'DOE Stack Loss Data'!$C$3:$V$3)))+(INDEX('DOE Stack Loss Data'!$C$4:$V$43,MATCH('Combustion Reports'!AK$26,'DOE Stack Loss Data'!$B$4:$B$43)+1,MATCH('Baseline Efficiency'!BD18,'DOE Stack Loss Data'!$C$3:$V$3))-INDEX('DOE Stack Loss Data'!$C$4:$V$43,MATCH('Combustion Reports'!AK$26,'DOE Stack Loss Data'!$B$4:$B$43),MATCH('Baseline Efficiency'!BD18,'DOE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Efficiency'!BD18,'DOE Stack Loss Data'!$C$3:$V$3)))</f>
        <v>#N/A</v>
      </c>
    </row>
    <row r="43" spans="2:56">
      <c r="B43" s="236">
        <v>55</v>
      </c>
      <c r="C43" s="545">
        <v>677</v>
      </c>
      <c r="D43" s="202">
        <f t="shared" si="8"/>
        <v>90</v>
      </c>
      <c r="E43" s="237" t="e">
        <f>1-(((INDEX('DOE Stack Loss Data'!$C$4:$V$43,MATCH('Combustion Reports'!AB$8,'DOE Stack Loss Data'!$B$4:$B$43)+1,MATCH('Baseline Efficiency'!E19,'DOE Stack Loss Data'!$C$3:$V$3)+1)-INDEX('DOE Stack Loss Data'!$C$4:$V$43,MATCH('Combustion Reports'!AB$8,'DOE Stack Loss Data'!$B$4:$B$43),MATCH('Baseline Efficiency'!E19,'DOE Stack Loss Data'!$C$3:$V$3)+1))/10*('Combustion Reports'!AB$8-INDEX('DOE Stack Loss Data'!$B$4:$B$43,MATCH('Combustion Reports'!AB$8,'DOE Stack Loss Data'!$B$4:$B$43),1))+INDEX('DOE Stack Loss Data'!$C$4:$V$43,MATCH('Combustion Reports'!AB$8,'DOE Stack Loss Data'!$B$4:$B$43),MATCH('Baseline Efficiency'!E19,'DOE Stack Loss Data'!$C$3:$V$3)+1)-((INDEX('DOE Stack Loss Data'!$C$4:$V$43,MATCH('Combustion Reports'!AB$8,'DOE Stack Loss Data'!$B$4:$B$43)+1,MATCH('Baseline Efficiency'!E19,'DOE Stack Loss Data'!$C$3:$V$3))-INDEX('DOE Stack Loss Data'!$C$4:$V$43,MATCH('Combustion Reports'!AB$8,'DOE Stack Loss Data'!$B$4:$B$43),MATCH('Baseline Efficiency'!E19,'DOE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Efficiency'!E19,'DOE Stack Loss Data'!$C$3:$V$3))))/(INDEX('DOE Stack Loss Data'!$C$3:$V$3,1,MATCH('Baseline Efficiency'!E19,'DOE Stack Loss Data'!$C$3:$V$3)+1)-INDEX('DOE Stack Loss Data'!$C$3:$V$3,1,MATCH('Baseline Efficiency'!E19,'DOE Stack Loss Data'!$C$3:$V$3)))*('Baseline Efficiency'!E19-INDEX('DOE Stack Loss Data'!$C$3:$V$3,1,MATCH('Baseline Efficiency'!E19,'DOE Stack Loss Data'!$C$3:$V$3)))+(INDEX('DOE Stack Loss Data'!$C$4:$V$43,MATCH('Combustion Reports'!AB$8,'DOE Stack Loss Data'!$B$4:$B$43)+1,MATCH('Baseline Efficiency'!E19,'DOE Stack Loss Data'!$C$3:$V$3))-INDEX('DOE Stack Loss Data'!$C$4:$V$43,MATCH('Combustion Reports'!AB$8,'DOE Stack Loss Data'!$B$4:$B$43),MATCH('Baseline Efficiency'!E19,'DOE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Efficiency'!E19,'DOE Stack Loss Data'!$C$3:$V$3)))</f>
        <v>#N/A</v>
      </c>
      <c r="F43" s="237" t="e">
        <f>1-(((INDEX('DOE Stack Loss Data'!$C$4:$V$43,MATCH('Combustion Reports'!AC$8,'DOE Stack Loss Data'!$B$4:$B$43)+1,MATCH('Baseline Efficiency'!F19,'DOE Stack Loss Data'!$C$3:$V$3)+1)-INDEX('DOE Stack Loss Data'!$C$4:$V$43,MATCH('Combustion Reports'!AC$8,'DOE Stack Loss Data'!$B$4:$B$43),MATCH('Baseline Efficiency'!F19,'DOE Stack Loss Data'!$C$3:$V$3)+1))/10*('Combustion Reports'!AC$8-INDEX('DOE Stack Loss Data'!$B$4:$B$43,MATCH('Combustion Reports'!AC$8,'DOE Stack Loss Data'!$B$4:$B$43),1))+INDEX('DOE Stack Loss Data'!$C$4:$V$43,MATCH('Combustion Reports'!AC$8,'DOE Stack Loss Data'!$B$4:$B$43),MATCH('Baseline Efficiency'!F19,'DOE Stack Loss Data'!$C$3:$V$3)+1)-((INDEX('DOE Stack Loss Data'!$C$4:$V$43,MATCH('Combustion Reports'!AC$8,'DOE Stack Loss Data'!$B$4:$B$43)+1,MATCH('Baseline Efficiency'!F19,'DOE Stack Loss Data'!$C$3:$V$3))-INDEX('DOE Stack Loss Data'!$C$4:$V$43,MATCH('Combustion Reports'!AC$8,'DOE Stack Loss Data'!$B$4:$B$43),MATCH('Baseline Efficiency'!F19,'DOE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Efficiency'!F19,'DOE Stack Loss Data'!$C$3:$V$3))))/(INDEX('DOE Stack Loss Data'!$C$3:$V$3,1,MATCH('Baseline Efficiency'!F19,'DOE Stack Loss Data'!$C$3:$V$3)+1)-INDEX('DOE Stack Loss Data'!$C$3:$V$3,1,MATCH('Baseline Efficiency'!F19,'DOE Stack Loss Data'!$C$3:$V$3)))*('Baseline Efficiency'!F19-INDEX('DOE Stack Loss Data'!$C$3:$V$3,1,MATCH('Baseline Efficiency'!F19,'DOE Stack Loss Data'!$C$3:$V$3)))+(INDEX('DOE Stack Loss Data'!$C$4:$V$43,MATCH('Combustion Reports'!AC$8,'DOE Stack Loss Data'!$B$4:$B$43)+1,MATCH('Baseline Efficiency'!F19,'DOE Stack Loss Data'!$C$3:$V$3))-INDEX('DOE Stack Loss Data'!$C$4:$V$43,MATCH('Combustion Reports'!AC$8,'DOE Stack Loss Data'!$B$4:$B$43),MATCH('Baseline Efficiency'!F19,'DOE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Efficiency'!F19,'DOE Stack Loss Data'!$C$3:$V$3)))</f>
        <v>#N/A</v>
      </c>
      <c r="G43" s="207" t="e">
        <f>1-(((INDEX('DOE Stack Loss Data'!$C$4:$V$43,MATCH('Combustion Reports'!AD$8,'DOE Stack Loss Data'!$B$4:$B$43)+1,MATCH('Baseline Efficiency'!G19,'DOE Stack Loss Data'!$C$3:$V$3)+1)-INDEX('DOE Stack Loss Data'!$C$4:$V$43,MATCH('Combustion Reports'!AD$8,'DOE Stack Loss Data'!$B$4:$B$43),MATCH('Baseline Efficiency'!G19,'DOE Stack Loss Data'!$C$3:$V$3)+1))/10*('Combustion Reports'!AD$8-INDEX('DOE Stack Loss Data'!$B$4:$B$43,MATCH('Combustion Reports'!AD$8,'DOE Stack Loss Data'!$B$4:$B$43),1))+INDEX('DOE Stack Loss Data'!$C$4:$V$43,MATCH('Combustion Reports'!AD$8,'DOE Stack Loss Data'!$B$4:$B$43),MATCH('Baseline Efficiency'!G19,'DOE Stack Loss Data'!$C$3:$V$3)+1)-((INDEX('DOE Stack Loss Data'!$C$4:$V$43,MATCH('Combustion Reports'!AD$8,'DOE Stack Loss Data'!$B$4:$B$43)+1,MATCH('Baseline Efficiency'!G19,'DOE Stack Loss Data'!$C$3:$V$3))-INDEX('DOE Stack Loss Data'!$C$4:$V$43,MATCH('Combustion Reports'!AD$8,'DOE Stack Loss Data'!$B$4:$B$43),MATCH('Baseline Efficiency'!G19,'DOE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Efficiency'!G19,'DOE Stack Loss Data'!$C$3:$V$3))))/(INDEX('DOE Stack Loss Data'!$C$3:$V$3,1,MATCH('Baseline Efficiency'!G19,'DOE Stack Loss Data'!$C$3:$V$3)+1)-INDEX('DOE Stack Loss Data'!$C$3:$V$3,1,MATCH('Baseline Efficiency'!G19,'DOE Stack Loss Data'!$C$3:$V$3)))*('Baseline Efficiency'!G19-INDEX('DOE Stack Loss Data'!$C$3:$V$3,1,MATCH('Baseline Efficiency'!G19,'DOE Stack Loss Data'!$C$3:$V$3)))+(INDEX('DOE Stack Loss Data'!$C$4:$V$43,MATCH('Combustion Reports'!AD$8,'DOE Stack Loss Data'!$B$4:$B$43)+1,MATCH('Baseline Efficiency'!G19,'DOE Stack Loss Data'!$C$3:$V$3))-INDEX('DOE Stack Loss Data'!$C$4:$V$43,MATCH('Combustion Reports'!AD$8,'DOE Stack Loss Data'!$B$4:$B$43),MATCH('Baseline Efficiency'!G19,'DOE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Efficiency'!G19,'DOE Stack Loss Data'!$C$3:$V$3)))</f>
        <v>#N/A</v>
      </c>
      <c r="H43" s="237" t="e">
        <f>1-(((INDEX('DOE Stack Loss Data'!$C$4:$V$43,MATCH('Combustion Reports'!AE$8,'DOE Stack Loss Data'!$B$4:$B$43)+1,MATCH('Baseline Efficiency'!H19,'DOE Stack Loss Data'!$C$3:$V$3)+1)-INDEX('DOE Stack Loss Data'!$C$4:$V$43,MATCH('Combustion Reports'!AE$8,'DOE Stack Loss Data'!$B$4:$B$43),MATCH('Baseline Efficiency'!H19,'DOE Stack Loss Data'!$C$3:$V$3)+1))/10*('Combustion Reports'!AE$8-INDEX('DOE Stack Loss Data'!$B$4:$B$43,MATCH('Combustion Reports'!AE$8,'DOE Stack Loss Data'!$B$4:$B$43),1))+INDEX('DOE Stack Loss Data'!$C$4:$V$43,MATCH('Combustion Reports'!AE$8,'DOE Stack Loss Data'!$B$4:$B$43),MATCH('Baseline Efficiency'!H19,'DOE Stack Loss Data'!$C$3:$V$3)+1)-((INDEX('DOE Stack Loss Data'!$C$4:$V$43,MATCH('Combustion Reports'!AE$8,'DOE Stack Loss Data'!$B$4:$B$43)+1,MATCH('Baseline Efficiency'!H19,'DOE Stack Loss Data'!$C$3:$V$3))-INDEX('DOE Stack Loss Data'!$C$4:$V$43,MATCH('Combustion Reports'!AE$8,'DOE Stack Loss Data'!$B$4:$B$43),MATCH('Baseline Efficiency'!H19,'DOE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Efficiency'!H19,'DOE Stack Loss Data'!$C$3:$V$3))))/(INDEX('DOE Stack Loss Data'!$C$3:$V$3,1,MATCH('Baseline Efficiency'!H19,'DOE Stack Loss Data'!$C$3:$V$3)+1)-INDEX('DOE Stack Loss Data'!$C$3:$V$3,1,MATCH('Baseline Efficiency'!H19,'DOE Stack Loss Data'!$C$3:$V$3)))*('Baseline Efficiency'!H19-INDEX('DOE Stack Loss Data'!$C$3:$V$3,1,MATCH('Baseline Efficiency'!H19,'DOE Stack Loss Data'!$C$3:$V$3)))+(INDEX('DOE Stack Loss Data'!$C$4:$V$43,MATCH('Combustion Reports'!AE$8,'DOE Stack Loss Data'!$B$4:$B$43)+1,MATCH('Baseline Efficiency'!H19,'DOE Stack Loss Data'!$C$3:$V$3))-INDEX('DOE Stack Loss Data'!$C$4:$V$43,MATCH('Combustion Reports'!AE$8,'DOE Stack Loss Data'!$B$4:$B$43),MATCH('Baseline Efficiency'!H19,'DOE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Efficiency'!H19,'DOE Stack Loss Data'!$C$3:$V$3)))</f>
        <v>#N/A</v>
      </c>
      <c r="I43" s="201" t="e">
        <f>1-(((INDEX('DOE Stack Loss Data'!$C$4:$V$43,MATCH('Combustion Reports'!AF$8,'DOE Stack Loss Data'!$B$4:$B$43)+1,MATCH('Baseline Efficiency'!I19,'DOE Stack Loss Data'!$C$3:$V$3)+1)-INDEX('DOE Stack Loss Data'!$C$4:$V$43,MATCH('Combustion Reports'!AF$8,'DOE Stack Loss Data'!$B$4:$B$43),MATCH('Baseline Efficiency'!I19,'DOE Stack Loss Data'!$C$3:$V$3)+1))/10*('Combustion Reports'!AF$8-INDEX('DOE Stack Loss Data'!$B$4:$B$43,MATCH('Combustion Reports'!AF$8,'DOE Stack Loss Data'!$B$4:$B$43),1))+INDEX('DOE Stack Loss Data'!$C$4:$V$43,MATCH('Combustion Reports'!AF$8,'DOE Stack Loss Data'!$B$4:$B$43),MATCH('Baseline Efficiency'!I19,'DOE Stack Loss Data'!$C$3:$V$3)+1)-((INDEX('DOE Stack Loss Data'!$C$4:$V$43,MATCH('Combustion Reports'!AF$8,'DOE Stack Loss Data'!$B$4:$B$43)+1,MATCH('Baseline Efficiency'!I19,'DOE Stack Loss Data'!$C$3:$V$3))-INDEX('DOE Stack Loss Data'!$C$4:$V$43,MATCH('Combustion Reports'!AF$8,'DOE Stack Loss Data'!$B$4:$B$43),MATCH('Baseline Efficiency'!I19,'DOE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Efficiency'!I19,'DOE Stack Loss Data'!$C$3:$V$3))))/(INDEX('DOE Stack Loss Data'!$C$3:$V$3,1,MATCH('Baseline Efficiency'!I19,'DOE Stack Loss Data'!$C$3:$V$3)+1)-INDEX('DOE Stack Loss Data'!$C$3:$V$3,1,MATCH('Baseline Efficiency'!I19,'DOE Stack Loss Data'!$C$3:$V$3)))*('Baseline Efficiency'!I19-INDEX('DOE Stack Loss Data'!$C$3:$V$3,1,MATCH('Baseline Efficiency'!I19,'DOE Stack Loss Data'!$C$3:$V$3)))+(INDEX('DOE Stack Loss Data'!$C$4:$V$43,MATCH('Combustion Reports'!AF$8,'DOE Stack Loss Data'!$B$4:$B$43)+1,MATCH('Baseline Efficiency'!I19,'DOE Stack Loss Data'!$C$3:$V$3))-INDEX('DOE Stack Loss Data'!$C$4:$V$43,MATCH('Combustion Reports'!AF$8,'DOE Stack Loss Data'!$B$4:$B$43),MATCH('Baseline Efficiency'!I19,'DOE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Efficiency'!I19,'DOE Stack Loss Data'!$C$3:$V$3)))</f>
        <v>#N/A</v>
      </c>
      <c r="J43" s="237" t="e">
        <f>1-(((INDEX('DOE Stack Loss Data'!$C$4:$V$43,MATCH('Combustion Reports'!AG$8,'DOE Stack Loss Data'!$B$4:$B$43)+1,MATCH('Baseline Efficiency'!J19,'DOE Stack Loss Data'!$C$3:$V$3)+1)-INDEX('DOE Stack Loss Data'!$C$4:$V$43,MATCH('Combustion Reports'!AG$8,'DOE Stack Loss Data'!$B$4:$B$43),MATCH('Baseline Efficiency'!J19,'DOE Stack Loss Data'!$C$3:$V$3)+1))/10*('Combustion Reports'!AG$8-INDEX('DOE Stack Loss Data'!$B$4:$B$43,MATCH('Combustion Reports'!AG$8,'DOE Stack Loss Data'!$B$4:$B$43),1))+INDEX('DOE Stack Loss Data'!$C$4:$V$43,MATCH('Combustion Reports'!AG$8,'DOE Stack Loss Data'!$B$4:$B$43),MATCH('Baseline Efficiency'!J19,'DOE Stack Loss Data'!$C$3:$V$3)+1)-((INDEX('DOE Stack Loss Data'!$C$4:$V$43,MATCH('Combustion Reports'!AG$8,'DOE Stack Loss Data'!$B$4:$B$43)+1,MATCH('Baseline Efficiency'!J19,'DOE Stack Loss Data'!$C$3:$V$3))-INDEX('DOE Stack Loss Data'!$C$4:$V$43,MATCH('Combustion Reports'!AG$8,'DOE Stack Loss Data'!$B$4:$B$43),MATCH('Baseline Efficiency'!J19,'DOE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Efficiency'!J19,'DOE Stack Loss Data'!$C$3:$V$3))))/(INDEX('DOE Stack Loss Data'!$C$3:$V$3,1,MATCH('Baseline Efficiency'!J19,'DOE Stack Loss Data'!$C$3:$V$3)+1)-INDEX('DOE Stack Loss Data'!$C$3:$V$3,1,MATCH('Baseline Efficiency'!J19,'DOE Stack Loss Data'!$C$3:$V$3)))*('Baseline Efficiency'!J19-INDEX('DOE Stack Loss Data'!$C$3:$V$3,1,MATCH('Baseline Efficiency'!J19,'DOE Stack Loss Data'!$C$3:$V$3)))+(INDEX('DOE Stack Loss Data'!$C$4:$V$43,MATCH('Combustion Reports'!AG$8,'DOE Stack Loss Data'!$B$4:$B$43)+1,MATCH('Baseline Efficiency'!J19,'DOE Stack Loss Data'!$C$3:$V$3))-INDEX('DOE Stack Loss Data'!$C$4:$V$43,MATCH('Combustion Reports'!AG$8,'DOE Stack Loss Data'!$B$4:$B$43),MATCH('Baseline Efficiency'!J19,'DOE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Efficiency'!J19,'DOE Stack Loss Data'!$C$3:$V$3)))</f>
        <v>#N/A</v>
      </c>
      <c r="K43" s="201" t="e">
        <f>1-(((INDEX('DOE Stack Loss Data'!$C$4:$V$43,MATCH('Combustion Reports'!AH$8,'DOE Stack Loss Data'!$B$4:$B$43)+1,MATCH('Baseline Efficiency'!K19,'DOE Stack Loss Data'!$C$3:$V$3)+1)-INDEX('DOE Stack Loss Data'!$C$4:$V$43,MATCH('Combustion Reports'!AH$8,'DOE Stack Loss Data'!$B$4:$B$43),MATCH('Baseline Efficiency'!K19,'DOE Stack Loss Data'!$C$3:$V$3)+1))/10*('Combustion Reports'!AH$8-INDEX('DOE Stack Loss Data'!$B$4:$B$43,MATCH('Combustion Reports'!AH$8,'DOE Stack Loss Data'!$B$4:$B$43),1))+INDEX('DOE Stack Loss Data'!$C$4:$V$43,MATCH('Combustion Reports'!AH$8,'DOE Stack Loss Data'!$B$4:$B$43),MATCH('Baseline Efficiency'!K19,'DOE Stack Loss Data'!$C$3:$V$3)+1)-((INDEX('DOE Stack Loss Data'!$C$4:$V$43,MATCH('Combustion Reports'!AH$8,'DOE Stack Loss Data'!$B$4:$B$43)+1,MATCH('Baseline Efficiency'!K19,'DOE Stack Loss Data'!$C$3:$V$3))-INDEX('DOE Stack Loss Data'!$C$4:$V$43,MATCH('Combustion Reports'!AH$8,'DOE Stack Loss Data'!$B$4:$B$43),MATCH('Baseline Efficiency'!K19,'DOE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Efficiency'!K19,'DOE Stack Loss Data'!$C$3:$V$3))))/(INDEX('DOE Stack Loss Data'!$C$3:$V$3,1,MATCH('Baseline Efficiency'!K19,'DOE Stack Loss Data'!$C$3:$V$3)+1)-INDEX('DOE Stack Loss Data'!$C$3:$V$3,1,MATCH('Baseline Efficiency'!K19,'DOE Stack Loss Data'!$C$3:$V$3)))*('Baseline Efficiency'!K19-INDEX('DOE Stack Loss Data'!$C$3:$V$3,1,MATCH('Baseline Efficiency'!K19,'DOE Stack Loss Data'!$C$3:$V$3)))+(INDEX('DOE Stack Loss Data'!$C$4:$V$43,MATCH('Combustion Reports'!AH$8,'DOE Stack Loss Data'!$B$4:$B$43)+1,MATCH('Baseline Efficiency'!K19,'DOE Stack Loss Data'!$C$3:$V$3))-INDEX('DOE Stack Loss Data'!$C$4:$V$43,MATCH('Combustion Reports'!AH$8,'DOE Stack Loss Data'!$B$4:$B$43),MATCH('Baseline Efficiency'!K19,'DOE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Efficiency'!K19,'DOE Stack Loss Data'!$C$3:$V$3)))</f>
        <v>#N/A</v>
      </c>
      <c r="L43" s="237" t="e">
        <f>1-(((INDEX('DOE Stack Loss Data'!$C$4:$V$43,MATCH('Combustion Reports'!AI$8,'DOE Stack Loss Data'!$B$4:$B$43)+1,MATCH('Baseline Efficiency'!L19,'DOE Stack Loss Data'!$C$3:$V$3)+1)-INDEX('DOE Stack Loss Data'!$C$4:$V$43,MATCH('Combustion Reports'!AI$8,'DOE Stack Loss Data'!$B$4:$B$43),MATCH('Baseline Efficiency'!L19,'DOE Stack Loss Data'!$C$3:$V$3)+1))/10*('Combustion Reports'!AI$8-INDEX('DOE Stack Loss Data'!$B$4:$B$43,MATCH('Combustion Reports'!AI$8,'DOE Stack Loss Data'!$B$4:$B$43),1))+INDEX('DOE Stack Loss Data'!$C$4:$V$43,MATCH('Combustion Reports'!AI$8,'DOE Stack Loss Data'!$B$4:$B$43),MATCH('Baseline Efficiency'!L19,'DOE Stack Loss Data'!$C$3:$V$3)+1)-((INDEX('DOE Stack Loss Data'!$C$4:$V$43,MATCH('Combustion Reports'!AI$8,'DOE Stack Loss Data'!$B$4:$B$43)+1,MATCH('Baseline Efficiency'!L19,'DOE Stack Loss Data'!$C$3:$V$3))-INDEX('DOE Stack Loss Data'!$C$4:$V$43,MATCH('Combustion Reports'!AI$8,'DOE Stack Loss Data'!$B$4:$B$43),MATCH('Baseline Efficiency'!L19,'DOE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Efficiency'!L19,'DOE Stack Loss Data'!$C$3:$V$3))))/(INDEX('DOE Stack Loss Data'!$C$3:$V$3,1,MATCH('Baseline Efficiency'!L19,'DOE Stack Loss Data'!$C$3:$V$3)+1)-INDEX('DOE Stack Loss Data'!$C$3:$V$3,1,MATCH('Baseline Efficiency'!L19,'DOE Stack Loss Data'!$C$3:$V$3)))*('Baseline Efficiency'!L19-INDEX('DOE Stack Loss Data'!$C$3:$V$3,1,MATCH('Baseline Efficiency'!L19,'DOE Stack Loss Data'!$C$3:$V$3)))+(INDEX('DOE Stack Loss Data'!$C$4:$V$43,MATCH('Combustion Reports'!AI$8,'DOE Stack Loss Data'!$B$4:$B$43)+1,MATCH('Baseline Efficiency'!L19,'DOE Stack Loss Data'!$C$3:$V$3))-INDEX('DOE Stack Loss Data'!$C$4:$V$43,MATCH('Combustion Reports'!AI$8,'DOE Stack Loss Data'!$B$4:$B$43),MATCH('Baseline Efficiency'!L19,'DOE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Efficiency'!L19,'DOE Stack Loss Data'!$C$3:$V$3)))</f>
        <v>#N/A</v>
      </c>
      <c r="M43" s="237" t="e">
        <f>1-(((INDEX('DOE Stack Loss Data'!$C$4:$V$43,MATCH('Combustion Reports'!AJ$8,'DOE Stack Loss Data'!$B$4:$B$43)+1,MATCH('Baseline Efficiency'!M19,'DOE Stack Loss Data'!$C$3:$V$3)+1)-INDEX('DOE Stack Loss Data'!$C$4:$V$43,MATCH('Combustion Reports'!AJ$8,'DOE Stack Loss Data'!$B$4:$B$43),MATCH('Baseline Efficiency'!M19,'DOE Stack Loss Data'!$C$3:$V$3)+1))/10*('Combustion Reports'!AJ$8-INDEX('DOE Stack Loss Data'!$B$4:$B$43,MATCH('Combustion Reports'!AJ$8,'DOE Stack Loss Data'!$B$4:$B$43),1))+INDEX('DOE Stack Loss Data'!$C$4:$V$43,MATCH('Combustion Reports'!AJ$8,'DOE Stack Loss Data'!$B$4:$B$43),MATCH('Baseline Efficiency'!M19,'DOE Stack Loss Data'!$C$3:$V$3)+1)-((INDEX('DOE Stack Loss Data'!$C$4:$V$43,MATCH('Combustion Reports'!AJ$8,'DOE Stack Loss Data'!$B$4:$B$43)+1,MATCH('Baseline Efficiency'!M19,'DOE Stack Loss Data'!$C$3:$V$3))-INDEX('DOE Stack Loss Data'!$C$4:$V$43,MATCH('Combustion Reports'!AJ$8,'DOE Stack Loss Data'!$B$4:$B$43),MATCH('Baseline Efficiency'!M19,'DOE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Efficiency'!M19,'DOE Stack Loss Data'!$C$3:$V$3))))/(INDEX('DOE Stack Loss Data'!$C$3:$V$3,1,MATCH('Baseline Efficiency'!M19,'DOE Stack Loss Data'!$C$3:$V$3)+1)-INDEX('DOE Stack Loss Data'!$C$3:$V$3,1,MATCH('Baseline Efficiency'!M19,'DOE Stack Loss Data'!$C$3:$V$3)))*('Baseline Efficiency'!M19-INDEX('DOE Stack Loss Data'!$C$3:$V$3,1,MATCH('Baseline Efficiency'!M19,'DOE Stack Loss Data'!$C$3:$V$3)))+(INDEX('DOE Stack Loss Data'!$C$4:$V$43,MATCH('Combustion Reports'!AJ$8,'DOE Stack Loss Data'!$B$4:$B$43)+1,MATCH('Baseline Efficiency'!M19,'DOE Stack Loss Data'!$C$3:$V$3))-INDEX('DOE Stack Loss Data'!$C$4:$V$43,MATCH('Combustion Reports'!AJ$8,'DOE Stack Loss Data'!$B$4:$B$43),MATCH('Baseline Efficiency'!M19,'DOE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Efficiency'!M19,'DOE Stack Loss Data'!$C$3:$V$3)))</f>
        <v>#N/A</v>
      </c>
      <c r="N43" s="209" t="e">
        <f>1-(((INDEX('DOE Stack Loss Data'!$C$4:$V$43,MATCH('Combustion Reports'!AK$8,'DOE Stack Loss Data'!$B$4:$B$43)+1,MATCH('Baseline Efficiency'!N19,'DOE Stack Loss Data'!$C$3:$V$3)+1)-INDEX('DOE Stack Loss Data'!$C$4:$V$43,MATCH('Combustion Reports'!AK$8,'DOE Stack Loss Data'!$B$4:$B$43),MATCH('Baseline Efficiency'!N19,'DOE Stack Loss Data'!$C$3:$V$3)+1))/10*('Combustion Reports'!AK$8-INDEX('DOE Stack Loss Data'!$B$4:$B$43,MATCH('Combustion Reports'!AK$8,'DOE Stack Loss Data'!$B$4:$B$43),1))+INDEX('DOE Stack Loss Data'!$C$4:$V$43,MATCH('Combustion Reports'!AK$8,'DOE Stack Loss Data'!$B$4:$B$43),MATCH('Baseline Efficiency'!N19,'DOE Stack Loss Data'!$C$3:$V$3)+1)-((INDEX('DOE Stack Loss Data'!$C$4:$V$43,MATCH('Combustion Reports'!AK$8,'DOE Stack Loss Data'!$B$4:$B$43)+1,MATCH('Baseline Efficiency'!N19,'DOE Stack Loss Data'!$C$3:$V$3))-INDEX('DOE Stack Loss Data'!$C$4:$V$43,MATCH('Combustion Reports'!AK$8,'DOE Stack Loss Data'!$B$4:$B$43),MATCH('Baseline Efficiency'!N19,'DOE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Efficiency'!N19,'DOE Stack Loss Data'!$C$3:$V$3))))/(INDEX('DOE Stack Loss Data'!$C$3:$V$3,1,MATCH('Baseline Efficiency'!N19,'DOE Stack Loss Data'!$C$3:$V$3)+1)-INDEX('DOE Stack Loss Data'!$C$3:$V$3,1,MATCH('Baseline Efficiency'!N19,'DOE Stack Loss Data'!$C$3:$V$3)))*('Baseline Efficiency'!N19-INDEX('DOE Stack Loss Data'!$C$3:$V$3,1,MATCH('Baseline Efficiency'!N19,'DOE Stack Loss Data'!$C$3:$V$3)))+(INDEX('DOE Stack Loss Data'!$C$4:$V$43,MATCH('Combustion Reports'!AK$8,'DOE Stack Loss Data'!$B$4:$B$43)+1,MATCH('Baseline Efficiency'!N19,'DOE Stack Loss Data'!$C$3:$V$3))-INDEX('DOE Stack Loss Data'!$C$4:$V$43,MATCH('Combustion Reports'!AK$8,'DOE Stack Loss Data'!$B$4:$B$43),MATCH('Baseline Efficiency'!N19,'DOE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Efficiency'!N19,'DOE Stack Loss Data'!$C$3:$V$3)))</f>
        <v>#N/A</v>
      </c>
      <c r="P43" s="236">
        <v>55</v>
      </c>
      <c r="Q43" s="545">
        <v>677</v>
      </c>
      <c r="R43" s="202">
        <f t="shared" si="9"/>
        <v>90</v>
      </c>
      <c r="S43" s="237" t="e">
        <f>1-(((INDEX('DOE Stack Loss Data'!$C$4:$V$43,MATCH('Combustion Reports'!$AB$14,'DOE Stack Loss Data'!$B$4:$B$43)+1,MATCH('Baseline Efficiency'!S19,'DOE Stack Loss Data'!$C$3:$V$3)+1)-INDEX('DOE Stack Loss Data'!$C$4:$V$43,MATCH('Combustion Reports'!$AB$14,'DOE Stack Loss Data'!$B$4:$B$43),MATCH('Baseline Efficiency'!S19,'DOE Stack Loss Data'!$C$3:$V$3)+1))/10*('Combustion Reports'!$AB$14-INDEX('DOE Stack Loss Data'!$B$4:$B$43,MATCH('Combustion Reports'!$AB$14,'DOE Stack Loss Data'!$B$4:$B$43),1))+INDEX('DOE Stack Loss Data'!$C$4:$V$43,MATCH('Combustion Reports'!$AB$14,'DOE Stack Loss Data'!$B$4:$B$43),MATCH('Baseline Efficiency'!S19,'DOE Stack Loss Data'!$C$3:$V$3)+1)-((INDEX('DOE Stack Loss Data'!$C$4:$V$43,MATCH('Combustion Reports'!$AB$14,'DOE Stack Loss Data'!$B$4:$B$43)+1,MATCH('Baseline Efficiency'!S19,'DOE Stack Loss Data'!$C$3:$V$3))-INDEX('DOE Stack Loss Data'!$C$4:$V$43,MATCH('Combustion Reports'!$AB$14,'DOE Stack Loss Data'!$B$4:$B$43),MATCH('Baseline Efficiency'!S19,'DOE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Efficiency'!S19,'DOE Stack Loss Data'!$C$3:$V$3))))/(INDEX('DOE Stack Loss Data'!$C$3:$V$3,1,MATCH('Baseline Efficiency'!S19,'DOE Stack Loss Data'!$C$3:$V$3)+1)-INDEX('DOE Stack Loss Data'!$C$3:$V$3,1,MATCH('Baseline Efficiency'!S19,'DOE Stack Loss Data'!$C$3:$V$3)))*('Baseline Efficiency'!S19-INDEX('DOE Stack Loss Data'!$C$3:$V$3,1,MATCH('Baseline Efficiency'!S19,'DOE Stack Loss Data'!$C$3:$V$3)))+(INDEX('DOE Stack Loss Data'!$C$4:$V$43,MATCH('Combustion Reports'!$AB$14,'DOE Stack Loss Data'!$B$4:$B$43)+1,MATCH('Baseline Efficiency'!S19,'DOE Stack Loss Data'!$C$3:$V$3))-INDEX('DOE Stack Loss Data'!$C$4:$V$43,MATCH('Combustion Reports'!$AB$14,'DOE Stack Loss Data'!$B$4:$B$43),MATCH('Baseline Efficiency'!S19,'DOE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Efficiency'!S19,'DOE Stack Loss Data'!$C$3:$V$3)))</f>
        <v>#N/A</v>
      </c>
      <c r="T43" s="237" t="e">
        <f>1-(((INDEX('DOE Stack Loss Data'!$C$4:$V$43,MATCH('Combustion Reports'!AC$14,'DOE Stack Loss Data'!$B$4:$B$43)+1,MATCH('Baseline Efficiency'!T19,'DOE Stack Loss Data'!$C$3:$V$3)+1)-INDEX('DOE Stack Loss Data'!$C$4:$V$43,MATCH('Combustion Reports'!AC$14,'DOE Stack Loss Data'!$B$4:$B$43),MATCH('Baseline Efficiency'!T19,'DOE Stack Loss Data'!$C$3:$V$3)+1))/10*('Combustion Reports'!AC$14-INDEX('DOE Stack Loss Data'!$B$4:$B$43,MATCH('Combustion Reports'!AC$14,'DOE Stack Loss Data'!$B$4:$B$43),1))+INDEX('DOE Stack Loss Data'!$C$4:$V$43,MATCH('Combustion Reports'!AC$14,'DOE Stack Loss Data'!$B$4:$B$43),MATCH('Baseline Efficiency'!T19,'DOE Stack Loss Data'!$C$3:$V$3)+1)-((INDEX('DOE Stack Loss Data'!$C$4:$V$43,MATCH('Combustion Reports'!AC$14,'DOE Stack Loss Data'!$B$4:$B$43)+1,MATCH('Baseline Efficiency'!T19,'DOE Stack Loss Data'!$C$3:$V$3))-INDEX('DOE Stack Loss Data'!$C$4:$V$43,MATCH('Combustion Reports'!AC$14,'DOE Stack Loss Data'!$B$4:$B$43),MATCH('Baseline Efficiency'!T19,'DOE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Efficiency'!T19,'DOE Stack Loss Data'!$C$3:$V$3))))/(INDEX('DOE Stack Loss Data'!$C$3:$V$3,1,MATCH('Baseline Efficiency'!T19,'DOE Stack Loss Data'!$C$3:$V$3)+1)-INDEX('DOE Stack Loss Data'!$C$3:$V$3,1,MATCH('Baseline Efficiency'!T19,'DOE Stack Loss Data'!$C$3:$V$3)))*('Baseline Efficiency'!T19-INDEX('DOE Stack Loss Data'!$C$3:$V$3,1,MATCH('Baseline Efficiency'!T19,'DOE Stack Loss Data'!$C$3:$V$3)))+(INDEX('DOE Stack Loss Data'!$C$4:$V$43,MATCH('Combustion Reports'!AC$14,'DOE Stack Loss Data'!$B$4:$B$43)+1,MATCH('Baseline Efficiency'!T19,'DOE Stack Loss Data'!$C$3:$V$3))-INDEX('DOE Stack Loss Data'!$C$4:$V$43,MATCH('Combustion Reports'!AC$14,'DOE Stack Loss Data'!$B$4:$B$43),MATCH('Baseline Efficiency'!T19,'DOE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Efficiency'!T19,'DOE Stack Loss Data'!$C$3:$V$3)))</f>
        <v>#N/A</v>
      </c>
      <c r="U43" s="207" t="e">
        <f>1-(((INDEX('DOE Stack Loss Data'!$C$4:$V$43,MATCH('Combustion Reports'!AD$14,'DOE Stack Loss Data'!$B$4:$B$43)+1,MATCH('Baseline Efficiency'!U19,'DOE Stack Loss Data'!$C$3:$V$3)+1)-INDEX('DOE Stack Loss Data'!$C$4:$V$43,MATCH('Combustion Reports'!AD$14,'DOE Stack Loss Data'!$B$4:$B$43),MATCH('Baseline Efficiency'!U19,'DOE Stack Loss Data'!$C$3:$V$3)+1))/10*('Combustion Reports'!AD$14-INDEX('DOE Stack Loss Data'!$B$4:$B$43,MATCH('Combustion Reports'!AD$14,'DOE Stack Loss Data'!$B$4:$B$43),1))+INDEX('DOE Stack Loss Data'!$C$4:$V$43,MATCH('Combustion Reports'!AD$14,'DOE Stack Loss Data'!$B$4:$B$43),MATCH('Baseline Efficiency'!U19,'DOE Stack Loss Data'!$C$3:$V$3)+1)-((INDEX('DOE Stack Loss Data'!$C$4:$V$43,MATCH('Combustion Reports'!AD$14,'DOE Stack Loss Data'!$B$4:$B$43)+1,MATCH('Baseline Efficiency'!U19,'DOE Stack Loss Data'!$C$3:$V$3))-INDEX('DOE Stack Loss Data'!$C$4:$V$43,MATCH('Combustion Reports'!AD$14,'DOE Stack Loss Data'!$B$4:$B$43),MATCH('Baseline Efficiency'!U19,'DOE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Efficiency'!U19,'DOE Stack Loss Data'!$C$3:$V$3))))/(INDEX('DOE Stack Loss Data'!$C$3:$V$3,1,MATCH('Baseline Efficiency'!U19,'DOE Stack Loss Data'!$C$3:$V$3)+1)-INDEX('DOE Stack Loss Data'!$C$3:$V$3,1,MATCH('Baseline Efficiency'!U19,'DOE Stack Loss Data'!$C$3:$V$3)))*('Baseline Efficiency'!U19-INDEX('DOE Stack Loss Data'!$C$3:$V$3,1,MATCH('Baseline Efficiency'!U19,'DOE Stack Loss Data'!$C$3:$V$3)))+(INDEX('DOE Stack Loss Data'!$C$4:$V$43,MATCH('Combustion Reports'!AD$14,'DOE Stack Loss Data'!$B$4:$B$43)+1,MATCH('Baseline Efficiency'!U19,'DOE Stack Loss Data'!$C$3:$V$3))-INDEX('DOE Stack Loss Data'!$C$4:$V$43,MATCH('Combustion Reports'!AD$14,'DOE Stack Loss Data'!$B$4:$B$43),MATCH('Baseline Efficiency'!U19,'DOE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Efficiency'!U19,'DOE Stack Loss Data'!$C$3:$V$3)))</f>
        <v>#N/A</v>
      </c>
      <c r="V43" s="237" t="e">
        <f>1-(((INDEX('DOE Stack Loss Data'!$C$4:$V$43,MATCH('Combustion Reports'!AE$14,'DOE Stack Loss Data'!$B$4:$B$43)+1,MATCH('Baseline Efficiency'!V19,'DOE Stack Loss Data'!$C$3:$V$3)+1)-INDEX('DOE Stack Loss Data'!$C$4:$V$43,MATCH('Combustion Reports'!AE$14,'DOE Stack Loss Data'!$B$4:$B$43),MATCH('Baseline Efficiency'!V19,'DOE Stack Loss Data'!$C$3:$V$3)+1))/10*('Combustion Reports'!AE$14-INDEX('DOE Stack Loss Data'!$B$4:$B$43,MATCH('Combustion Reports'!AE$14,'DOE Stack Loss Data'!$B$4:$B$43),1))+INDEX('DOE Stack Loss Data'!$C$4:$V$43,MATCH('Combustion Reports'!AE$14,'DOE Stack Loss Data'!$B$4:$B$43),MATCH('Baseline Efficiency'!V19,'DOE Stack Loss Data'!$C$3:$V$3)+1)-((INDEX('DOE Stack Loss Data'!$C$4:$V$43,MATCH('Combustion Reports'!AE$14,'DOE Stack Loss Data'!$B$4:$B$43)+1,MATCH('Baseline Efficiency'!V19,'DOE Stack Loss Data'!$C$3:$V$3))-INDEX('DOE Stack Loss Data'!$C$4:$V$43,MATCH('Combustion Reports'!AE$14,'DOE Stack Loss Data'!$B$4:$B$43),MATCH('Baseline Efficiency'!V19,'DOE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Efficiency'!V19,'DOE Stack Loss Data'!$C$3:$V$3))))/(INDEX('DOE Stack Loss Data'!$C$3:$V$3,1,MATCH('Baseline Efficiency'!V19,'DOE Stack Loss Data'!$C$3:$V$3)+1)-INDEX('DOE Stack Loss Data'!$C$3:$V$3,1,MATCH('Baseline Efficiency'!V19,'DOE Stack Loss Data'!$C$3:$V$3)))*('Baseline Efficiency'!V19-INDEX('DOE Stack Loss Data'!$C$3:$V$3,1,MATCH('Baseline Efficiency'!V19,'DOE Stack Loss Data'!$C$3:$V$3)))+(INDEX('DOE Stack Loss Data'!$C$4:$V$43,MATCH('Combustion Reports'!AE$14,'DOE Stack Loss Data'!$B$4:$B$43)+1,MATCH('Baseline Efficiency'!V19,'DOE Stack Loss Data'!$C$3:$V$3))-INDEX('DOE Stack Loss Data'!$C$4:$V$43,MATCH('Combustion Reports'!AE$14,'DOE Stack Loss Data'!$B$4:$B$43),MATCH('Baseline Efficiency'!V19,'DOE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Efficiency'!V19,'DOE Stack Loss Data'!$C$3:$V$3)))</f>
        <v>#N/A</v>
      </c>
      <c r="W43" s="201" t="e">
        <f>1-(((INDEX('DOE Stack Loss Data'!$C$4:$V$43,MATCH('Combustion Reports'!AF$14,'DOE Stack Loss Data'!$B$4:$B$43)+1,MATCH('Baseline Efficiency'!W19,'DOE Stack Loss Data'!$C$3:$V$3)+1)-INDEX('DOE Stack Loss Data'!$C$4:$V$43,MATCH('Combustion Reports'!AF$14,'DOE Stack Loss Data'!$B$4:$B$43),MATCH('Baseline Efficiency'!W19,'DOE Stack Loss Data'!$C$3:$V$3)+1))/10*('Combustion Reports'!AF$14-INDEX('DOE Stack Loss Data'!$B$4:$B$43,MATCH('Combustion Reports'!AF$14,'DOE Stack Loss Data'!$B$4:$B$43),1))+INDEX('DOE Stack Loss Data'!$C$4:$V$43,MATCH('Combustion Reports'!AF$14,'DOE Stack Loss Data'!$B$4:$B$43),MATCH('Baseline Efficiency'!W19,'DOE Stack Loss Data'!$C$3:$V$3)+1)-((INDEX('DOE Stack Loss Data'!$C$4:$V$43,MATCH('Combustion Reports'!AF$14,'DOE Stack Loss Data'!$B$4:$B$43)+1,MATCH('Baseline Efficiency'!W19,'DOE Stack Loss Data'!$C$3:$V$3))-INDEX('DOE Stack Loss Data'!$C$4:$V$43,MATCH('Combustion Reports'!AF$14,'DOE Stack Loss Data'!$B$4:$B$43),MATCH('Baseline Efficiency'!W19,'DOE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Efficiency'!W19,'DOE Stack Loss Data'!$C$3:$V$3))))/(INDEX('DOE Stack Loss Data'!$C$3:$V$3,1,MATCH('Baseline Efficiency'!W19,'DOE Stack Loss Data'!$C$3:$V$3)+1)-INDEX('DOE Stack Loss Data'!$C$3:$V$3,1,MATCH('Baseline Efficiency'!W19,'DOE Stack Loss Data'!$C$3:$V$3)))*('Baseline Efficiency'!W19-INDEX('DOE Stack Loss Data'!$C$3:$V$3,1,MATCH('Baseline Efficiency'!W19,'DOE Stack Loss Data'!$C$3:$V$3)))+(INDEX('DOE Stack Loss Data'!$C$4:$V$43,MATCH('Combustion Reports'!AF$14,'DOE Stack Loss Data'!$B$4:$B$43)+1,MATCH('Baseline Efficiency'!W19,'DOE Stack Loss Data'!$C$3:$V$3))-INDEX('DOE Stack Loss Data'!$C$4:$V$43,MATCH('Combustion Reports'!AF$14,'DOE Stack Loss Data'!$B$4:$B$43),MATCH('Baseline Efficiency'!W19,'DOE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Efficiency'!W19,'DOE Stack Loss Data'!$C$3:$V$3)))</f>
        <v>#N/A</v>
      </c>
      <c r="X43" s="237" t="e">
        <f>1-(((INDEX('DOE Stack Loss Data'!$C$4:$V$43,MATCH('Combustion Reports'!AG$14,'DOE Stack Loss Data'!$B$4:$B$43)+1,MATCH('Baseline Efficiency'!X19,'DOE Stack Loss Data'!$C$3:$V$3)+1)-INDEX('DOE Stack Loss Data'!$C$4:$V$43,MATCH('Combustion Reports'!AG$14,'DOE Stack Loss Data'!$B$4:$B$43),MATCH('Baseline Efficiency'!X19,'DOE Stack Loss Data'!$C$3:$V$3)+1))/10*('Combustion Reports'!AG$14-INDEX('DOE Stack Loss Data'!$B$4:$B$43,MATCH('Combustion Reports'!AG$14,'DOE Stack Loss Data'!$B$4:$B$43),1))+INDEX('DOE Stack Loss Data'!$C$4:$V$43,MATCH('Combustion Reports'!AG$14,'DOE Stack Loss Data'!$B$4:$B$43),MATCH('Baseline Efficiency'!X19,'DOE Stack Loss Data'!$C$3:$V$3)+1)-((INDEX('DOE Stack Loss Data'!$C$4:$V$43,MATCH('Combustion Reports'!AG$14,'DOE Stack Loss Data'!$B$4:$B$43)+1,MATCH('Baseline Efficiency'!X19,'DOE Stack Loss Data'!$C$3:$V$3))-INDEX('DOE Stack Loss Data'!$C$4:$V$43,MATCH('Combustion Reports'!AG$14,'DOE Stack Loss Data'!$B$4:$B$43),MATCH('Baseline Efficiency'!X19,'DOE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Efficiency'!X19,'DOE Stack Loss Data'!$C$3:$V$3))))/(INDEX('DOE Stack Loss Data'!$C$3:$V$3,1,MATCH('Baseline Efficiency'!X19,'DOE Stack Loss Data'!$C$3:$V$3)+1)-INDEX('DOE Stack Loss Data'!$C$3:$V$3,1,MATCH('Baseline Efficiency'!X19,'DOE Stack Loss Data'!$C$3:$V$3)))*('Baseline Efficiency'!X19-INDEX('DOE Stack Loss Data'!$C$3:$V$3,1,MATCH('Baseline Efficiency'!X19,'DOE Stack Loss Data'!$C$3:$V$3)))+(INDEX('DOE Stack Loss Data'!$C$4:$V$43,MATCH('Combustion Reports'!AG$14,'DOE Stack Loss Data'!$B$4:$B$43)+1,MATCH('Baseline Efficiency'!X19,'DOE Stack Loss Data'!$C$3:$V$3))-INDEX('DOE Stack Loss Data'!$C$4:$V$43,MATCH('Combustion Reports'!AG$14,'DOE Stack Loss Data'!$B$4:$B$43),MATCH('Baseline Efficiency'!X19,'DOE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Efficiency'!X19,'DOE Stack Loss Data'!$C$3:$V$3)))</f>
        <v>#N/A</v>
      </c>
      <c r="Y43" s="201" t="e">
        <f>1-(((INDEX('DOE Stack Loss Data'!$C$4:$V$43,MATCH('Combustion Reports'!AH$14,'DOE Stack Loss Data'!$B$4:$B$43)+1,MATCH('Baseline Efficiency'!Y19,'DOE Stack Loss Data'!$C$3:$V$3)+1)-INDEX('DOE Stack Loss Data'!$C$4:$V$43,MATCH('Combustion Reports'!AH$14,'DOE Stack Loss Data'!$B$4:$B$43),MATCH('Baseline Efficiency'!Y19,'DOE Stack Loss Data'!$C$3:$V$3)+1))/10*('Combustion Reports'!AH$14-INDEX('DOE Stack Loss Data'!$B$4:$B$43,MATCH('Combustion Reports'!AH$14,'DOE Stack Loss Data'!$B$4:$B$43),1))+INDEX('DOE Stack Loss Data'!$C$4:$V$43,MATCH('Combustion Reports'!AH$14,'DOE Stack Loss Data'!$B$4:$B$43),MATCH('Baseline Efficiency'!Y19,'DOE Stack Loss Data'!$C$3:$V$3)+1)-((INDEX('DOE Stack Loss Data'!$C$4:$V$43,MATCH('Combustion Reports'!AH$14,'DOE Stack Loss Data'!$B$4:$B$43)+1,MATCH('Baseline Efficiency'!Y19,'DOE Stack Loss Data'!$C$3:$V$3))-INDEX('DOE Stack Loss Data'!$C$4:$V$43,MATCH('Combustion Reports'!AH$14,'DOE Stack Loss Data'!$B$4:$B$43),MATCH('Baseline Efficiency'!Y19,'DOE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Efficiency'!Y19,'DOE Stack Loss Data'!$C$3:$V$3))))/(INDEX('DOE Stack Loss Data'!$C$3:$V$3,1,MATCH('Baseline Efficiency'!Y19,'DOE Stack Loss Data'!$C$3:$V$3)+1)-INDEX('DOE Stack Loss Data'!$C$3:$V$3,1,MATCH('Baseline Efficiency'!Y19,'DOE Stack Loss Data'!$C$3:$V$3)))*('Baseline Efficiency'!Y19-INDEX('DOE Stack Loss Data'!$C$3:$V$3,1,MATCH('Baseline Efficiency'!Y19,'DOE Stack Loss Data'!$C$3:$V$3)))+(INDEX('DOE Stack Loss Data'!$C$4:$V$43,MATCH('Combustion Reports'!AH$14,'DOE Stack Loss Data'!$B$4:$B$43)+1,MATCH('Baseline Efficiency'!Y19,'DOE Stack Loss Data'!$C$3:$V$3))-INDEX('DOE Stack Loss Data'!$C$4:$V$43,MATCH('Combustion Reports'!AH$14,'DOE Stack Loss Data'!$B$4:$B$43),MATCH('Baseline Efficiency'!Y19,'DOE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Efficiency'!Y19,'DOE Stack Loss Data'!$C$3:$V$3)))</f>
        <v>#N/A</v>
      </c>
      <c r="Z43" s="237" t="e">
        <f>1-(((INDEX('DOE Stack Loss Data'!$C$4:$V$43,MATCH('Combustion Reports'!AI$14,'DOE Stack Loss Data'!$B$4:$B$43)+1,MATCH('Baseline Efficiency'!Z19,'DOE Stack Loss Data'!$C$3:$V$3)+1)-INDEX('DOE Stack Loss Data'!$C$4:$V$43,MATCH('Combustion Reports'!AI$14,'DOE Stack Loss Data'!$B$4:$B$43),MATCH('Baseline Efficiency'!Z19,'DOE Stack Loss Data'!$C$3:$V$3)+1))/10*('Combustion Reports'!AI$14-INDEX('DOE Stack Loss Data'!$B$4:$B$43,MATCH('Combustion Reports'!AI$14,'DOE Stack Loss Data'!$B$4:$B$43),1))+INDEX('DOE Stack Loss Data'!$C$4:$V$43,MATCH('Combustion Reports'!AI$14,'DOE Stack Loss Data'!$B$4:$B$43),MATCH('Baseline Efficiency'!Z19,'DOE Stack Loss Data'!$C$3:$V$3)+1)-((INDEX('DOE Stack Loss Data'!$C$4:$V$43,MATCH('Combustion Reports'!AI$14,'DOE Stack Loss Data'!$B$4:$B$43)+1,MATCH('Baseline Efficiency'!Z19,'DOE Stack Loss Data'!$C$3:$V$3))-INDEX('DOE Stack Loss Data'!$C$4:$V$43,MATCH('Combustion Reports'!AI$14,'DOE Stack Loss Data'!$B$4:$B$43),MATCH('Baseline Efficiency'!Z19,'DOE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Efficiency'!Z19,'DOE Stack Loss Data'!$C$3:$V$3))))/(INDEX('DOE Stack Loss Data'!$C$3:$V$3,1,MATCH('Baseline Efficiency'!Z19,'DOE Stack Loss Data'!$C$3:$V$3)+1)-INDEX('DOE Stack Loss Data'!$C$3:$V$3,1,MATCH('Baseline Efficiency'!Z19,'DOE Stack Loss Data'!$C$3:$V$3)))*('Baseline Efficiency'!Z19-INDEX('DOE Stack Loss Data'!$C$3:$V$3,1,MATCH('Baseline Efficiency'!Z19,'DOE Stack Loss Data'!$C$3:$V$3)))+(INDEX('DOE Stack Loss Data'!$C$4:$V$43,MATCH('Combustion Reports'!AI$14,'DOE Stack Loss Data'!$B$4:$B$43)+1,MATCH('Baseline Efficiency'!Z19,'DOE Stack Loss Data'!$C$3:$V$3))-INDEX('DOE Stack Loss Data'!$C$4:$V$43,MATCH('Combustion Reports'!AI$14,'DOE Stack Loss Data'!$B$4:$B$43),MATCH('Baseline Efficiency'!Z19,'DOE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Efficiency'!Z19,'DOE Stack Loss Data'!$C$3:$V$3)))</f>
        <v>#N/A</v>
      </c>
      <c r="AA43" s="237" t="e">
        <f>1-(((INDEX('DOE Stack Loss Data'!$C$4:$V$43,MATCH('Combustion Reports'!AJ$14,'DOE Stack Loss Data'!$B$4:$B$43)+1,MATCH('Baseline Efficiency'!AA19,'DOE Stack Loss Data'!$C$3:$V$3)+1)-INDEX('DOE Stack Loss Data'!$C$4:$V$43,MATCH('Combustion Reports'!AJ$14,'DOE Stack Loss Data'!$B$4:$B$43),MATCH('Baseline Efficiency'!AA19,'DOE Stack Loss Data'!$C$3:$V$3)+1))/10*('Combustion Reports'!AJ$14-INDEX('DOE Stack Loss Data'!$B$4:$B$43,MATCH('Combustion Reports'!AJ$14,'DOE Stack Loss Data'!$B$4:$B$43),1))+INDEX('DOE Stack Loss Data'!$C$4:$V$43,MATCH('Combustion Reports'!AJ$14,'DOE Stack Loss Data'!$B$4:$B$43),MATCH('Baseline Efficiency'!AA19,'DOE Stack Loss Data'!$C$3:$V$3)+1)-((INDEX('DOE Stack Loss Data'!$C$4:$V$43,MATCH('Combustion Reports'!AJ$14,'DOE Stack Loss Data'!$B$4:$B$43)+1,MATCH('Baseline Efficiency'!AA19,'DOE Stack Loss Data'!$C$3:$V$3))-INDEX('DOE Stack Loss Data'!$C$4:$V$43,MATCH('Combustion Reports'!AJ$14,'DOE Stack Loss Data'!$B$4:$B$43),MATCH('Baseline Efficiency'!AA19,'DOE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Efficiency'!AA19,'DOE Stack Loss Data'!$C$3:$V$3))))/(INDEX('DOE Stack Loss Data'!$C$3:$V$3,1,MATCH('Baseline Efficiency'!AA19,'DOE Stack Loss Data'!$C$3:$V$3)+1)-INDEX('DOE Stack Loss Data'!$C$3:$V$3,1,MATCH('Baseline Efficiency'!AA19,'DOE Stack Loss Data'!$C$3:$V$3)))*('Baseline Efficiency'!AA19-INDEX('DOE Stack Loss Data'!$C$3:$V$3,1,MATCH('Baseline Efficiency'!AA19,'DOE Stack Loss Data'!$C$3:$V$3)))+(INDEX('DOE Stack Loss Data'!$C$4:$V$43,MATCH('Combustion Reports'!AJ$14,'DOE Stack Loss Data'!$B$4:$B$43)+1,MATCH('Baseline Efficiency'!AA19,'DOE Stack Loss Data'!$C$3:$V$3))-INDEX('DOE Stack Loss Data'!$C$4:$V$43,MATCH('Combustion Reports'!AJ$14,'DOE Stack Loss Data'!$B$4:$B$43),MATCH('Baseline Efficiency'!AA19,'DOE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Efficiency'!AA19,'DOE Stack Loss Data'!$C$3:$V$3)))</f>
        <v>#N/A</v>
      </c>
      <c r="AB43" s="209" t="e">
        <f>1-(((INDEX('DOE Stack Loss Data'!$C$4:$V$43,MATCH('Combustion Reports'!AK$14,'DOE Stack Loss Data'!$B$4:$B$43)+1,MATCH('Baseline Efficiency'!AB19,'DOE Stack Loss Data'!$C$3:$V$3)+1)-INDEX('DOE Stack Loss Data'!$C$4:$V$43,MATCH('Combustion Reports'!AK$14,'DOE Stack Loss Data'!$B$4:$B$43),MATCH('Baseline Efficiency'!AB19,'DOE Stack Loss Data'!$C$3:$V$3)+1))/10*('Combustion Reports'!AK$14-INDEX('DOE Stack Loss Data'!$B$4:$B$43,MATCH('Combustion Reports'!AK$14,'DOE Stack Loss Data'!$B$4:$B$43),1))+INDEX('DOE Stack Loss Data'!$C$4:$V$43,MATCH('Combustion Reports'!AK$14,'DOE Stack Loss Data'!$B$4:$B$43),MATCH('Baseline Efficiency'!AB19,'DOE Stack Loss Data'!$C$3:$V$3)+1)-((INDEX('DOE Stack Loss Data'!$C$4:$V$43,MATCH('Combustion Reports'!AK$14,'DOE Stack Loss Data'!$B$4:$B$43)+1,MATCH('Baseline Efficiency'!AB19,'DOE Stack Loss Data'!$C$3:$V$3))-INDEX('DOE Stack Loss Data'!$C$4:$V$43,MATCH('Combustion Reports'!AK$14,'DOE Stack Loss Data'!$B$4:$B$43),MATCH('Baseline Efficiency'!AB19,'DOE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Efficiency'!AB19,'DOE Stack Loss Data'!$C$3:$V$3))))/(INDEX('DOE Stack Loss Data'!$C$3:$V$3,1,MATCH('Baseline Efficiency'!AB19,'DOE Stack Loss Data'!$C$3:$V$3)+1)-INDEX('DOE Stack Loss Data'!$C$3:$V$3,1,MATCH('Baseline Efficiency'!AB19,'DOE Stack Loss Data'!$C$3:$V$3)))*('Baseline Efficiency'!AB19-INDEX('DOE Stack Loss Data'!$C$3:$V$3,1,MATCH('Baseline Efficiency'!AB19,'DOE Stack Loss Data'!$C$3:$V$3)))+(INDEX('DOE Stack Loss Data'!$C$4:$V$43,MATCH('Combustion Reports'!AK$14,'DOE Stack Loss Data'!$B$4:$B$43)+1,MATCH('Baseline Efficiency'!AB19,'DOE Stack Loss Data'!$C$3:$V$3))-INDEX('DOE Stack Loss Data'!$C$4:$V$43,MATCH('Combustion Reports'!AK$14,'DOE Stack Loss Data'!$B$4:$B$43),MATCH('Baseline Efficiency'!AB19,'DOE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Efficiency'!AB19,'DOE Stack Loss Data'!$C$3:$V$3)))</f>
        <v>#N/A</v>
      </c>
      <c r="AD43" s="236">
        <v>55</v>
      </c>
      <c r="AE43" s="545">
        <v>677</v>
      </c>
      <c r="AF43" s="202">
        <f t="shared" si="10"/>
        <v>90</v>
      </c>
      <c r="AG43" s="237" t="e">
        <f>1-(((INDEX('DOE Stack Loss Data'!$C$4:$V$43,MATCH('Combustion Reports'!AB$20,'DOE Stack Loss Data'!$B$4:$B$43)+1,MATCH('Baseline Efficiency'!AG19,'DOE Stack Loss Data'!$C$3:$V$3)+1)-INDEX('DOE Stack Loss Data'!$C$4:$V$43,MATCH('Combustion Reports'!AB$20,'DOE Stack Loss Data'!$B$4:$B$43),MATCH('Baseline Efficiency'!AG19,'DOE Stack Loss Data'!$C$3:$V$3)+1))/10*('Combustion Reports'!AB$20-INDEX('DOE Stack Loss Data'!$B$4:$B$43,MATCH('Combustion Reports'!AB$20,'DOE Stack Loss Data'!$B$4:$B$43),1))+INDEX('DOE Stack Loss Data'!$C$4:$V$43,MATCH('Combustion Reports'!AB$20,'DOE Stack Loss Data'!$B$4:$B$43),MATCH('Baseline Efficiency'!AG19,'DOE Stack Loss Data'!$C$3:$V$3)+1)-((INDEX('DOE Stack Loss Data'!$C$4:$V$43,MATCH('Combustion Reports'!AB$20,'DOE Stack Loss Data'!$B$4:$B$43)+1,MATCH('Baseline Efficiency'!AG19,'DOE Stack Loss Data'!$C$3:$V$3))-INDEX('DOE Stack Loss Data'!$C$4:$V$43,MATCH('Combustion Reports'!AB$20,'DOE Stack Loss Data'!$B$4:$B$43),MATCH('Baseline Efficiency'!AG19,'DOE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Efficiency'!AG19,'DOE Stack Loss Data'!$C$3:$V$3))))/(INDEX('DOE Stack Loss Data'!$C$3:$V$3,1,MATCH('Baseline Efficiency'!AG19,'DOE Stack Loss Data'!$C$3:$V$3)+1)-INDEX('DOE Stack Loss Data'!$C$3:$V$3,1,MATCH('Baseline Efficiency'!AG19,'DOE Stack Loss Data'!$C$3:$V$3)))*('Baseline Efficiency'!AG19-INDEX('DOE Stack Loss Data'!$C$3:$V$3,1,MATCH('Baseline Efficiency'!AG19,'DOE Stack Loss Data'!$C$3:$V$3)))+(INDEX('DOE Stack Loss Data'!$C$4:$V$43,MATCH('Combustion Reports'!AB$20,'DOE Stack Loss Data'!$B$4:$B$43)+1,MATCH('Baseline Efficiency'!AG19,'DOE Stack Loss Data'!$C$3:$V$3))-INDEX('DOE Stack Loss Data'!$C$4:$V$43,MATCH('Combustion Reports'!AB$20,'DOE Stack Loss Data'!$B$4:$B$43),MATCH('Baseline Efficiency'!AG19,'DOE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Efficiency'!AG19,'DOE Stack Loss Data'!$C$3:$V$3)))</f>
        <v>#N/A</v>
      </c>
      <c r="AH43" s="237" t="e">
        <f>1-(((INDEX('DOE Stack Loss Data'!$C$4:$V$43,MATCH('Combustion Reports'!AC$20,'DOE Stack Loss Data'!$B$4:$B$43)+1,MATCH('Baseline Efficiency'!AH19,'DOE Stack Loss Data'!$C$3:$V$3)+1)-INDEX('DOE Stack Loss Data'!$C$4:$V$43,MATCH('Combustion Reports'!AC$20,'DOE Stack Loss Data'!$B$4:$B$43),MATCH('Baseline Efficiency'!AH19,'DOE Stack Loss Data'!$C$3:$V$3)+1))/10*('Combustion Reports'!AC$20-INDEX('DOE Stack Loss Data'!$B$4:$B$43,MATCH('Combustion Reports'!AC$20,'DOE Stack Loss Data'!$B$4:$B$43),1))+INDEX('DOE Stack Loss Data'!$C$4:$V$43,MATCH('Combustion Reports'!AC$20,'DOE Stack Loss Data'!$B$4:$B$43),MATCH('Baseline Efficiency'!AH19,'DOE Stack Loss Data'!$C$3:$V$3)+1)-((INDEX('DOE Stack Loss Data'!$C$4:$V$43,MATCH('Combustion Reports'!AC$20,'DOE Stack Loss Data'!$B$4:$B$43)+1,MATCH('Baseline Efficiency'!AH19,'DOE Stack Loss Data'!$C$3:$V$3))-INDEX('DOE Stack Loss Data'!$C$4:$V$43,MATCH('Combustion Reports'!AC$20,'DOE Stack Loss Data'!$B$4:$B$43),MATCH('Baseline Efficiency'!AH19,'DOE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Efficiency'!AH19,'DOE Stack Loss Data'!$C$3:$V$3))))/(INDEX('DOE Stack Loss Data'!$C$3:$V$3,1,MATCH('Baseline Efficiency'!AH19,'DOE Stack Loss Data'!$C$3:$V$3)+1)-INDEX('DOE Stack Loss Data'!$C$3:$V$3,1,MATCH('Baseline Efficiency'!AH19,'DOE Stack Loss Data'!$C$3:$V$3)))*('Baseline Efficiency'!AH19-INDEX('DOE Stack Loss Data'!$C$3:$V$3,1,MATCH('Baseline Efficiency'!AH19,'DOE Stack Loss Data'!$C$3:$V$3)))+(INDEX('DOE Stack Loss Data'!$C$4:$V$43,MATCH('Combustion Reports'!AC$20,'DOE Stack Loss Data'!$B$4:$B$43)+1,MATCH('Baseline Efficiency'!AH19,'DOE Stack Loss Data'!$C$3:$V$3))-INDEX('DOE Stack Loss Data'!$C$4:$V$43,MATCH('Combustion Reports'!AC$20,'DOE Stack Loss Data'!$B$4:$B$43),MATCH('Baseline Efficiency'!AH19,'DOE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Efficiency'!AH19,'DOE Stack Loss Data'!$C$3:$V$3)))</f>
        <v>#N/A</v>
      </c>
      <c r="AI43" s="207" t="e">
        <f>1-(((INDEX('DOE Stack Loss Data'!$C$4:$V$43,MATCH('Combustion Reports'!AD$20,'DOE Stack Loss Data'!$B$4:$B$43)+1,MATCH('Baseline Efficiency'!AI19,'DOE Stack Loss Data'!$C$3:$V$3)+1)-INDEX('DOE Stack Loss Data'!$C$4:$V$43,MATCH('Combustion Reports'!AD$20,'DOE Stack Loss Data'!$B$4:$B$43),MATCH('Baseline Efficiency'!AI19,'DOE Stack Loss Data'!$C$3:$V$3)+1))/10*('Combustion Reports'!AD$20-INDEX('DOE Stack Loss Data'!$B$4:$B$43,MATCH('Combustion Reports'!AD$20,'DOE Stack Loss Data'!$B$4:$B$43),1))+INDEX('DOE Stack Loss Data'!$C$4:$V$43,MATCH('Combustion Reports'!AD$20,'DOE Stack Loss Data'!$B$4:$B$43),MATCH('Baseline Efficiency'!AI19,'DOE Stack Loss Data'!$C$3:$V$3)+1)-((INDEX('DOE Stack Loss Data'!$C$4:$V$43,MATCH('Combustion Reports'!AD$20,'DOE Stack Loss Data'!$B$4:$B$43)+1,MATCH('Baseline Efficiency'!AI19,'DOE Stack Loss Data'!$C$3:$V$3))-INDEX('DOE Stack Loss Data'!$C$4:$V$43,MATCH('Combustion Reports'!AD$20,'DOE Stack Loss Data'!$B$4:$B$43),MATCH('Baseline Efficiency'!AI19,'DOE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Efficiency'!AI19,'DOE Stack Loss Data'!$C$3:$V$3))))/(INDEX('DOE Stack Loss Data'!$C$3:$V$3,1,MATCH('Baseline Efficiency'!AI19,'DOE Stack Loss Data'!$C$3:$V$3)+1)-INDEX('DOE Stack Loss Data'!$C$3:$V$3,1,MATCH('Baseline Efficiency'!AI19,'DOE Stack Loss Data'!$C$3:$V$3)))*('Baseline Efficiency'!AI19-INDEX('DOE Stack Loss Data'!$C$3:$V$3,1,MATCH('Baseline Efficiency'!AI19,'DOE Stack Loss Data'!$C$3:$V$3)))+(INDEX('DOE Stack Loss Data'!$C$4:$V$43,MATCH('Combustion Reports'!AD$20,'DOE Stack Loss Data'!$B$4:$B$43)+1,MATCH('Baseline Efficiency'!AI19,'DOE Stack Loss Data'!$C$3:$V$3))-INDEX('DOE Stack Loss Data'!$C$4:$V$43,MATCH('Combustion Reports'!AD$20,'DOE Stack Loss Data'!$B$4:$B$43),MATCH('Baseline Efficiency'!AI19,'DOE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Efficiency'!AI19,'DOE Stack Loss Data'!$C$3:$V$3)))</f>
        <v>#N/A</v>
      </c>
      <c r="AJ43" s="237" t="e">
        <f>1-(((INDEX('DOE Stack Loss Data'!$C$4:$V$43,MATCH('Combustion Reports'!AE$20,'DOE Stack Loss Data'!$B$4:$B$43)+1,MATCH('Baseline Efficiency'!AJ19,'DOE Stack Loss Data'!$C$3:$V$3)+1)-INDEX('DOE Stack Loss Data'!$C$4:$V$43,MATCH('Combustion Reports'!AE$20,'DOE Stack Loss Data'!$B$4:$B$43),MATCH('Baseline Efficiency'!AJ19,'DOE Stack Loss Data'!$C$3:$V$3)+1))/10*('Combustion Reports'!AE$20-INDEX('DOE Stack Loss Data'!$B$4:$B$43,MATCH('Combustion Reports'!AE$20,'DOE Stack Loss Data'!$B$4:$B$43),1))+INDEX('DOE Stack Loss Data'!$C$4:$V$43,MATCH('Combustion Reports'!AE$20,'DOE Stack Loss Data'!$B$4:$B$43),MATCH('Baseline Efficiency'!AJ19,'DOE Stack Loss Data'!$C$3:$V$3)+1)-((INDEX('DOE Stack Loss Data'!$C$4:$V$43,MATCH('Combustion Reports'!AE$20,'DOE Stack Loss Data'!$B$4:$B$43)+1,MATCH('Baseline Efficiency'!AJ19,'DOE Stack Loss Data'!$C$3:$V$3))-INDEX('DOE Stack Loss Data'!$C$4:$V$43,MATCH('Combustion Reports'!AE$20,'DOE Stack Loss Data'!$B$4:$B$43),MATCH('Baseline Efficiency'!AJ19,'DOE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Efficiency'!AJ19,'DOE Stack Loss Data'!$C$3:$V$3))))/(INDEX('DOE Stack Loss Data'!$C$3:$V$3,1,MATCH('Baseline Efficiency'!AJ19,'DOE Stack Loss Data'!$C$3:$V$3)+1)-INDEX('DOE Stack Loss Data'!$C$3:$V$3,1,MATCH('Baseline Efficiency'!AJ19,'DOE Stack Loss Data'!$C$3:$V$3)))*('Baseline Efficiency'!AJ19-INDEX('DOE Stack Loss Data'!$C$3:$V$3,1,MATCH('Baseline Efficiency'!AJ19,'DOE Stack Loss Data'!$C$3:$V$3)))+(INDEX('DOE Stack Loss Data'!$C$4:$V$43,MATCH('Combustion Reports'!AE$20,'DOE Stack Loss Data'!$B$4:$B$43)+1,MATCH('Baseline Efficiency'!AJ19,'DOE Stack Loss Data'!$C$3:$V$3))-INDEX('DOE Stack Loss Data'!$C$4:$V$43,MATCH('Combustion Reports'!AE$20,'DOE Stack Loss Data'!$B$4:$B$43),MATCH('Baseline Efficiency'!AJ19,'DOE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Efficiency'!AJ19,'DOE Stack Loss Data'!$C$3:$V$3)))</f>
        <v>#N/A</v>
      </c>
      <c r="AK43" s="201" t="e">
        <f>1-(((INDEX('DOE Stack Loss Data'!$C$4:$V$43,MATCH('Combustion Reports'!AF$20,'DOE Stack Loss Data'!$B$4:$B$43)+1,MATCH('Baseline Efficiency'!AK19,'DOE Stack Loss Data'!$C$3:$V$3)+1)-INDEX('DOE Stack Loss Data'!$C$4:$V$43,MATCH('Combustion Reports'!AF$20,'DOE Stack Loss Data'!$B$4:$B$43),MATCH('Baseline Efficiency'!AK19,'DOE Stack Loss Data'!$C$3:$V$3)+1))/10*('Combustion Reports'!AF$20-INDEX('DOE Stack Loss Data'!$B$4:$B$43,MATCH('Combustion Reports'!AF$20,'DOE Stack Loss Data'!$B$4:$B$43),1))+INDEX('DOE Stack Loss Data'!$C$4:$V$43,MATCH('Combustion Reports'!AF$20,'DOE Stack Loss Data'!$B$4:$B$43),MATCH('Baseline Efficiency'!AK19,'DOE Stack Loss Data'!$C$3:$V$3)+1)-((INDEX('DOE Stack Loss Data'!$C$4:$V$43,MATCH('Combustion Reports'!AF$20,'DOE Stack Loss Data'!$B$4:$B$43)+1,MATCH('Baseline Efficiency'!AK19,'DOE Stack Loss Data'!$C$3:$V$3))-INDEX('DOE Stack Loss Data'!$C$4:$V$43,MATCH('Combustion Reports'!AF$20,'DOE Stack Loss Data'!$B$4:$B$43),MATCH('Baseline Efficiency'!AK19,'DOE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Efficiency'!AK19,'DOE Stack Loss Data'!$C$3:$V$3))))/(INDEX('DOE Stack Loss Data'!$C$3:$V$3,1,MATCH('Baseline Efficiency'!AK19,'DOE Stack Loss Data'!$C$3:$V$3)+1)-INDEX('DOE Stack Loss Data'!$C$3:$V$3,1,MATCH('Baseline Efficiency'!AK19,'DOE Stack Loss Data'!$C$3:$V$3)))*('Baseline Efficiency'!AK19-INDEX('DOE Stack Loss Data'!$C$3:$V$3,1,MATCH('Baseline Efficiency'!AK19,'DOE Stack Loss Data'!$C$3:$V$3)))+(INDEX('DOE Stack Loss Data'!$C$4:$V$43,MATCH('Combustion Reports'!AF$20,'DOE Stack Loss Data'!$B$4:$B$43)+1,MATCH('Baseline Efficiency'!AK19,'DOE Stack Loss Data'!$C$3:$V$3))-INDEX('DOE Stack Loss Data'!$C$4:$V$43,MATCH('Combustion Reports'!AF$20,'DOE Stack Loss Data'!$B$4:$B$43),MATCH('Baseline Efficiency'!AK19,'DOE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Efficiency'!AK19,'DOE Stack Loss Data'!$C$3:$V$3)))</f>
        <v>#N/A</v>
      </c>
      <c r="AL43" s="237" t="e">
        <f>1-(((INDEX('DOE Stack Loss Data'!$C$4:$V$43,MATCH('Combustion Reports'!AG$20,'DOE Stack Loss Data'!$B$4:$B$43)+1,MATCH('Baseline Efficiency'!AL19,'DOE Stack Loss Data'!$C$3:$V$3)+1)-INDEX('DOE Stack Loss Data'!$C$4:$V$43,MATCH('Combustion Reports'!AG$20,'DOE Stack Loss Data'!$B$4:$B$43),MATCH('Baseline Efficiency'!AL19,'DOE Stack Loss Data'!$C$3:$V$3)+1))/10*('Combustion Reports'!AG$20-INDEX('DOE Stack Loss Data'!$B$4:$B$43,MATCH('Combustion Reports'!AG$20,'DOE Stack Loss Data'!$B$4:$B$43),1))+INDEX('DOE Stack Loss Data'!$C$4:$V$43,MATCH('Combustion Reports'!AG$20,'DOE Stack Loss Data'!$B$4:$B$43),MATCH('Baseline Efficiency'!AL19,'DOE Stack Loss Data'!$C$3:$V$3)+1)-((INDEX('DOE Stack Loss Data'!$C$4:$V$43,MATCH('Combustion Reports'!AG$20,'DOE Stack Loss Data'!$B$4:$B$43)+1,MATCH('Baseline Efficiency'!AL19,'DOE Stack Loss Data'!$C$3:$V$3))-INDEX('DOE Stack Loss Data'!$C$4:$V$43,MATCH('Combustion Reports'!AG$20,'DOE Stack Loss Data'!$B$4:$B$43),MATCH('Baseline Efficiency'!AL19,'DOE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Efficiency'!AL19,'DOE Stack Loss Data'!$C$3:$V$3))))/(INDEX('DOE Stack Loss Data'!$C$3:$V$3,1,MATCH('Baseline Efficiency'!AL19,'DOE Stack Loss Data'!$C$3:$V$3)+1)-INDEX('DOE Stack Loss Data'!$C$3:$V$3,1,MATCH('Baseline Efficiency'!AL19,'DOE Stack Loss Data'!$C$3:$V$3)))*('Baseline Efficiency'!AL19-INDEX('DOE Stack Loss Data'!$C$3:$V$3,1,MATCH('Baseline Efficiency'!AL19,'DOE Stack Loss Data'!$C$3:$V$3)))+(INDEX('DOE Stack Loss Data'!$C$4:$V$43,MATCH('Combustion Reports'!AG$20,'DOE Stack Loss Data'!$B$4:$B$43)+1,MATCH('Baseline Efficiency'!AL19,'DOE Stack Loss Data'!$C$3:$V$3))-INDEX('DOE Stack Loss Data'!$C$4:$V$43,MATCH('Combustion Reports'!AG$20,'DOE Stack Loss Data'!$B$4:$B$43),MATCH('Baseline Efficiency'!AL19,'DOE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Efficiency'!AL19,'DOE Stack Loss Data'!$C$3:$V$3)))</f>
        <v>#N/A</v>
      </c>
      <c r="AM43" s="201" t="e">
        <f>1-(((INDEX('DOE Stack Loss Data'!$C$4:$V$43,MATCH('Combustion Reports'!AH$20,'DOE Stack Loss Data'!$B$4:$B$43)+1,MATCH('Baseline Efficiency'!AM19,'DOE Stack Loss Data'!$C$3:$V$3)+1)-INDEX('DOE Stack Loss Data'!$C$4:$V$43,MATCH('Combustion Reports'!AH$20,'DOE Stack Loss Data'!$B$4:$B$43),MATCH('Baseline Efficiency'!AM19,'DOE Stack Loss Data'!$C$3:$V$3)+1))/10*('Combustion Reports'!AH$20-INDEX('DOE Stack Loss Data'!$B$4:$B$43,MATCH('Combustion Reports'!AH$20,'DOE Stack Loss Data'!$B$4:$B$43),1))+INDEX('DOE Stack Loss Data'!$C$4:$V$43,MATCH('Combustion Reports'!AH$20,'DOE Stack Loss Data'!$B$4:$B$43),MATCH('Baseline Efficiency'!AM19,'DOE Stack Loss Data'!$C$3:$V$3)+1)-((INDEX('DOE Stack Loss Data'!$C$4:$V$43,MATCH('Combustion Reports'!AH$20,'DOE Stack Loss Data'!$B$4:$B$43)+1,MATCH('Baseline Efficiency'!AM19,'DOE Stack Loss Data'!$C$3:$V$3))-INDEX('DOE Stack Loss Data'!$C$4:$V$43,MATCH('Combustion Reports'!AH$20,'DOE Stack Loss Data'!$B$4:$B$43),MATCH('Baseline Efficiency'!AM19,'DOE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Efficiency'!AM19,'DOE Stack Loss Data'!$C$3:$V$3))))/(INDEX('DOE Stack Loss Data'!$C$3:$V$3,1,MATCH('Baseline Efficiency'!AM19,'DOE Stack Loss Data'!$C$3:$V$3)+1)-INDEX('DOE Stack Loss Data'!$C$3:$V$3,1,MATCH('Baseline Efficiency'!AM19,'DOE Stack Loss Data'!$C$3:$V$3)))*('Baseline Efficiency'!AM19-INDEX('DOE Stack Loss Data'!$C$3:$V$3,1,MATCH('Baseline Efficiency'!AM19,'DOE Stack Loss Data'!$C$3:$V$3)))+(INDEX('DOE Stack Loss Data'!$C$4:$V$43,MATCH('Combustion Reports'!AH$20,'DOE Stack Loss Data'!$B$4:$B$43)+1,MATCH('Baseline Efficiency'!AM19,'DOE Stack Loss Data'!$C$3:$V$3))-INDEX('DOE Stack Loss Data'!$C$4:$V$43,MATCH('Combustion Reports'!AH$20,'DOE Stack Loss Data'!$B$4:$B$43),MATCH('Baseline Efficiency'!AM19,'DOE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Efficiency'!AM19,'DOE Stack Loss Data'!$C$3:$V$3)))</f>
        <v>#N/A</v>
      </c>
      <c r="AN43" s="237" t="e">
        <f>1-(((INDEX('DOE Stack Loss Data'!$C$4:$V$43,MATCH('Combustion Reports'!AI$20,'DOE Stack Loss Data'!$B$4:$B$43)+1,MATCH('Baseline Efficiency'!AN19,'DOE Stack Loss Data'!$C$3:$V$3)+1)-INDEX('DOE Stack Loss Data'!$C$4:$V$43,MATCH('Combustion Reports'!AI$20,'DOE Stack Loss Data'!$B$4:$B$43),MATCH('Baseline Efficiency'!AN19,'DOE Stack Loss Data'!$C$3:$V$3)+1))/10*('Combustion Reports'!AI$20-INDEX('DOE Stack Loss Data'!$B$4:$B$43,MATCH('Combustion Reports'!AI$20,'DOE Stack Loss Data'!$B$4:$B$43),1))+INDEX('DOE Stack Loss Data'!$C$4:$V$43,MATCH('Combustion Reports'!AI$20,'DOE Stack Loss Data'!$B$4:$B$43),MATCH('Baseline Efficiency'!AN19,'DOE Stack Loss Data'!$C$3:$V$3)+1)-((INDEX('DOE Stack Loss Data'!$C$4:$V$43,MATCH('Combustion Reports'!AI$20,'DOE Stack Loss Data'!$B$4:$B$43)+1,MATCH('Baseline Efficiency'!AN19,'DOE Stack Loss Data'!$C$3:$V$3))-INDEX('DOE Stack Loss Data'!$C$4:$V$43,MATCH('Combustion Reports'!AI$20,'DOE Stack Loss Data'!$B$4:$B$43),MATCH('Baseline Efficiency'!AN19,'DOE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Efficiency'!AN19,'DOE Stack Loss Data'!$C$3:$V$3))))/(INDEX('DOE Stack Loss Data'!$C$3:$V$3,1,MATCH('Baseline Efficiency'!AN19,'DOE Stack Loss Data'!$C$3:$V$3)+1)-INDEX('DOE Stack Loss Data'!$C$3:$V$3,1,MATCH('Baseline Efficiency'!AN19,'DOE Stack Loss Data'!$C$3:$V$3)))*('Baseline Efficiency'!AN19-INDEX('DOE Stack Loss Data'!$C$3:$V$3,1,MATCH('Baseline Efficiency'!AN19,'DOE Stack Loss Data'!$C$3:$V$3)))+(INDEX('DOE Stack Loss Data'!$C$4:$V$43,MATCH('Combustion Reports'!AI$20,'DOE Stack Loss Data'!$B$4:$B$43)+1,MATCH('Baseline Efficiency'!AN19,'DOE Stack Loss Data'!$C$3:$V$3))-INDEX('DOE Stack Loss Data'!$C$4:$V$43,MATCH('Combustion Reports'!AI$20,'DOE Stack Loss Data'!$B$4:$B$43),MATCH('Baseline Efficiency'!AN19,'DOE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Efficiency'!AN19,'DOE Stack Loss Data'!$C$3:$V$3)))</f>
        <v>#N/A</v>
      </c>
      <c r="AO43" s="237" t="e">
        <f>1-(((INDEX('DOE Stack Loss Data'!$C$4:$V$43,MATCH('Combustion Reports'!AJ$20,'DOE Stack Loss Data'!$B$4:$B$43)+1,MATCH('Baseline Efficiency'!AO19,'DOE Stack Loss Data'!$C$3:$V$3)+1)-INDEX('DOE Stack Loss Data'!$C$4:$V$43,MATCH('Combustion Reports'!AJ$20,'DOE Stack Loss Data'!$B$4:$B$43),MATCH('Baseline Efficiency'!AO19,'DOE Stack Loss Data'!$C$3:$V$3)+1))/10*('Combustion Reports'!AJ$20-INDEX('DOE Stack Loss Data'!$B$4:$B$43,MATCH('Combustion Reports'!AJ$20,'DOE Stack Loss Data'!$B$4:$B$43),1))+INDEX('DOE Stack Loss Data'!$C$4:$V$43,MATCH('Combustion Reports'!AJ$20,'DOE Stack Loss Data'!$B$4:$B$43),MATCH('Baseline Efficiency'!AO19,'DOE Stack Loss Data'!$C$3:$V$3)+1)-((INDEX('DOE Stack Loss Data'!$C$4:$V$43,MATCH('Combustion Reports'!AJ$20,'DOE Stack Loss Data'!$B$4:$B$43)+1,MATCH('Baseline Efficiency'!AO19,'DOE Stack Loss Data'!$C$3:$V$3))-INDEX('DOE Stack Loss Data'!$C$4:$V$43,MATCH('Combustion Reports'!AJ$20,'DOE Stack Loss Data'!$B$4:$B$43),MATCH('Baseline Efficiency'!AO19,'DOE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Efficiency'!AO19,'DOE Stack Loss Data'!$C$3:$V$3))))/(INDEX('DOE Stack Loss Data'!$C$3:$V$3,1,MATCH('Baseline Efficiency'!AO19,'DOE Stack Loss Data'!$C$3:$V$3)+1)-INDEX('DOE Stack Loss Data'!$C$3:$V$3,1,MATCH('Baseline Efficiency'!AO19,'DOE Stack Loss Data'!$C$3:$V$3)))*('Baseline Efficiency'!AO19-INDEX('DOE Stack Loss Data'!$C$3:$V$3,1,MATCH('Baseline Efficiency'!AO19,'DOE Stack Loss Data'!$C$3:$V$3)))+(INDEX('DOE Stack Loss Data'!$C$4:$V$43,MATCH('Combustion Reports'!AJ$20,'DOE Stack Loss Data'!$B$4:$B$43)+1,MATCH('Baseline Efficiency'!AO19,'DOE Stack Loss Data'!$C$3:$V$3))-INDEX('DOE Stack Loss Data'!$C$4:$V$43,MATCH('Combustion Reports'!AJ$20,'DOE Stack Loss Data'!$B$4:$B$43),MATCH('Baseline Efficiency'!AO19,'DOE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Efficiency'!AO19,'DOE Stack Loss Data'!$C$3:$V$3)))</f>
        <v>#N/A</v>
      </c>
      <c r="AP43" s="209" t="e">
        <f>1-(((INDEX('DOE Stack Loss Data'!$C$4:$V$43,MATCH('Combustion Reports'!AK$20,'DOE Stack Loss Data'!$B$4:$B$43)+1,MATCH('Baseline Efficiency'!AP19,'DOE Stack Loss Data'!$C$3:$V$3)+1)-INDEX('DOE Stack Loss Data'!$C$4:$V$43,MATCH('Combustion Reports'!AK$20,'DOE Stack Loss Data'!$B$4:$B$43),MATCH('Baseline Efficiency'!AP19,'DOE Stack Loss Data'!$C$3:$V$3)+1))/10*('Combustion Reports'!AK$20-INDEX('DOE Stack Loss Data'!$B$4:$B$43,MATCH('Combustion Reports'!AK$20,'DOE Stack Loss Data'!$B$4:$B$43),1))+INDEX('DOE Stack Loss Data'!$C$4:$V$43,MATCH('Combustion Reports'!AK$20,'DOE Stack Loss Data'!$B$4:$B$43),MATCH('Baseline Efficiency'!AP19,'DOE Stack Loss Data'!$C$3:$V$3)+1)-((INDEX('DOE Stack Loss Data'!$C$4:$V$43,MATCH('Combustion Reports'!AK$20,'DOE Stack Loss Data'!$B$4:$B$43)+1,MATCH('Baseline Efficiency'!AP19,'DOE Stack Loss Data'!$C$3:$V$3))-INDEX('DOE Stack Loss Data'!$C$4:$V$43,MATCH('Combustion Reports'!AK$20,'DOE Stack Loss Data'!$B$4:$B$43),MATCH('Baseline Efficiency'!AP19,'DOE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Efficiency'!AP19,'DOE Stack Loss Data'!$C$3:$V$3))))/(INDEX('DOE Stack Loss Data'!$C$3:$V$3,1,MATCH('Baseline Efficiency'!AP19,'DOE Stack Loss Data'!$C$3:$V$3)+1)-INDEX('DOE Stack Loss Data'!$C$3:$V$3,1,MATCH('Baseline Efficiency'!AP19,'DOE Stack Loss Data'!$C$3:$V$3)))*('Baseline Efficiency'!AP19-INDEX('DOE Stack Loss Data'!$C$3:$V$3,1,MATCH('Baseline Efficiency'!AP19,'DOE Stack Loss Data'!$C$3:$V$3)))+(INDEX('DOE Stack Loss Data'!$C$4:$V$43,MATCH('Combustion Reports'!AK$20,'DOE Stack Loss Data'!$B$4:$B$43)+1,MATCH('Baseline Efficiency'!AP19,'DOE Stack Loss Data'!$C$3:$V$3))-INDEX('DOE Stack Loss Data'!$C$4:$V$43,MATCH('Combustion Reports'!AK$20,'DOE Stack Loss Data'!$B$4:$B$43),MATCH('Baseline Efficiency'!AP19,'DOE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Efficiency'!AP19,'DOE Stack Loss Data'!$C$3:$V$3)))</f>
        <v>#N/A</v>
      </c>
      <c r="AR43" s="236">
        <v>55</v>
      </c>
      <c r="AS43" s="545">
        <v>677</v>
      </c>
      <c r="AT43" s="202">
        <f t="shared" si="11"/>
        <v>55</v>
      </c>
      <c r="AU43" s="237" t="e">
        <f>1-(((INDEX('DOE Stack Loss Data'!$C$4:$V$43,MATCH('Combustion Reports'!AB$26,'DOE Stack Loss Data'!$B$4:$B$43)+1,MATCH('Baseline Efficiency'!AU19,'DOE Stack Loss Data'!$C$3:$V$3)+1)-INDEX('DOE Stack Loss Data'!$C$4:$V$43,MATCH('Combustion Reports'!AB$26,'DOE Stack Loss Data'!$B$4:$B$43),MATCH('Baseline Efficiency'!AU19,'DOE Stack Loss Data'!$C$3:$V$3)+1))/10*('Combustion Reports'!AB$26-INDEX('DOE Stack Loss Data'!$B$4:$B$43,MATCH('Combustion Reports'!AB$26,'DOE Stack Loss Data'!$B$4:$B$43),1))+INDEX('DOE Stack Loss Data'!$C$4:$V$43,MATCH('Combustion Reports'!AB$26,'DOE Stack Loss Data'!$B$4:$B$43),MATCH('Baseline Efficiency'!AU19,'DOE Stack Loss Data'!$C$3:$V$3)+1)-((INDEX('DOE Stack Loss Data'!$C$4:$V$43,MATCH('Combustion Reports'!AB$26,'DOE Stack Loss Data'!$B$4:$B$43)+1,MATCH('Baseline Efficiency'!AU19,'DOE Stack Loss Data'!$C$3:$V$3))-INDEX('DOE Stack Loss Data'!$C$4:$V$43,MATCH('Combustion Reports'!AB$26,'DOE Stack Loss Data'!$B$4:$B$43),MATCH('Baseline Efficiency'!AU19,'DOE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Efficiency'!AU19,'DOE Stack Loss Data'!$C$3:$V$3))))/(INDEX('DOE Stack Loss Data'!$C$3:$V$3,1,MATCH('Baseline Efficiency'!AU19,'DOE Stack Loss Data'!$C$3:$V$3)+1)-INDEX('DOE Stack Loss Data'!$C$3:$V$3,1,MATCH('Baseline Efficiency'!AU19,'DOE Stack Loss Data'!$C$3:$V$3)))*('Baseline Efficiency'!AU19-INDEX('DOE Stack Loss Data'!$C$3:$V$3,1,MATCH('Baseline Efficiency'!AU19,'DOE Stack Loss Data'!$C$3:$V$3)))+(INDEX('DOE Stack Loss Data'!$C$4:$V$43,MATCH('Combustion Reports'!AB$26,'DOE Stack Loss Data'!$B$4:$B$43)+1,MATCH('Baseline Efficiency'!AU19,'DOE Stack Loss Data'!$C$3:$V$3))-INDEX('DOE Stack Loss Data'!$C$4:$V$43,MATCH('Combustion Reports'!AB$26,'DOE Stack Loss Data'!$B$4:$B$43),MATCH('Baseline Efficiency'!AU19,'DOE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Efficiency'!AU19,'DOE Stack Loss Data'!$C$3:$V$3)))</f>
        <v>#N/A</v>
      </c>
      <c r="AV43" s="237" t="e">
        <f>1-(((INDEX('DOE Stack Loss Data'!$C$4:$V$43,MATCH('Combustion Reports'!AC$26,'DOE Stack Loss Data'!$B$4:$B$43)+1,MATCH('Baseline Efficiency'!AV19,'DOE Stack Loss Data'!$C$3:$V$3)+1)-INDEX('DOE Stack Loss Data'!$C$4:$V$43,MATCH('Combustion Reports'!AC$26,'DOE Stack Loss Data'!$B$4:$B$43),MATCH('Baseline Efficiency'!AV19,'DOE Stack Loss Data'!$C$3:$V$3)+1))/10*('Combustion Reports'!AC$26-INDEX('DOE Stack Loss Data'!$B$4:$B$43,MATCH('Combustion Reports'!AC$26,'DOE Stack Loss Data'!$B$4:$B$43),1))+INDEX('DOE Stack Loss Data'!$C$4:$V$43,MATCH('Combustion Reports'!AC$26,'DOE Stack Loss Data'!$B$4:$B$43),MATCH('Baseline Efficiency'!AV19,'DOE Stack Loss Data'!$C$3:$V$3)+1)-((INDEX('DOE Stack Loss Data'!$C$4:$V$43,MATCH('Combustion Reports'!AC$26,'DOE Stack Loss Data'!$B$4:$B$43)+1,MATCH('Baseline Efficiency'!AV19,'DOE Stack Loss Data'!$C$3:$V$3))-INDEX('DOE Stack Loss Data'!$C$4:$V$43,MATCH('Combustion Reports'!AC$26,'DOE Stack Loss Data'!$B$4:$B$43),MATCH('Baseline Efficiency'!AV19,'DOE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Efficiency'!AV19,'DOE Stack Loss Data'!$C$3:$V$3))))/(INDEX('DOE Stack Loss Data'!$C$3:$V$3,1,MATCH('Baseline Efficiency'!AV19,'DOE Stack Loss Data'!$C$3:$V$3)+1)-INDEX('DOE Stack Loss Data'!$C$3:$V$3,1,MATCH('Baseline Efficiency'!AV19,'DOE Stack Loss Data'!$C$3:$V$3)))*('Baseline Efficiency'!AV19-INDEX('DOE Stack Loss Data'!$C$3:$V$3,1,MATCH('Baseline Efficiency'!AV19,'DOE Stack Loss Data'!$C$3:$V$3)))+(INDEX('DOE Stack Loss Data'!$C$4:$V$43,MATCH('Combustion Reports'!AC$26,'DOE Stack Loss Data'!$B$4:$B$43)+1,MATCH('Baseline Efficiency'!AV19,'DOE Stack Loss Data'!$C$3:$V$3))-INDEX('DOE Stack Loss Data'!$C$4:$V$43,MATCH('Combustion Reports'!AC$26,'DOE Stack Loss Data'!$B$4:$B$43),MATCH('Baseline Efficiency'!AV19,'DOE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Efficiency'!AV19,'DOE Stack Loss Data'!$C$3:$V$3)))</f>
        <v>#N/A</v>
      </c>
      <c r="AW43" s="207" t="e">
        <f>1-(((INDEX('DOE Stack Loss Data'!$C$4:$V$43,MATCH('Combustion Reports'!AD$26,'DOE Stack Loss Data'!$B$4:$B$43)+1,MATCH('Baseline Efficiency'!AW19,'DOE Stack Loss Data'!$C$3:$V$3)+1)-INDEX('DOE Stack Loss Data'!$C$4:$V$43,MATCH('Combustion Reports'!AD$26,'DOE Stack Loss Data'!$B$4:$B$43),MATCH('Baseline Efficiency'!AW19,'DOE Stack Loss Data'!$C$3:$V$3)+1))/10*('Combustion Reports'!AD$26-INDEX('DOE Stack Loss Data'!$B$4:$B$43,MATCH('Combustion Reports'!AD$26,'DOE Stack Loss Data'!$B$4:$B$43),1))+INDEX('DOE Stack Loss Data'!$C$4:$V$43,MATCH('Combustion Reports'!AD$26,'DOE Stack Loss Data'!$B$4:$B$43),MATCH('Baseline Efficiency'!AW19,'DOE Stack Loss Data'!$C$3:$V$3)+1)-((INDEX('DOE Stack Loss Data'!$C$4:$V$43,MATCH('Combustion Reports'!AD$26,'DOE Stack Loss Data'!$B$4:$B$43)+1,MATCH('Baseline Efficiency'!AW19,'DOE Stack Loss Data'!$C$3:$V$3))-INDEX('DOE Stack Loss Data'!$C$4:$V$43,MATCH('Combustion Reports'!AD$26,'DOE Stack Loss Data'!$B$4:$B$43),MATCH('Baseline Efficiency'!AW19,'DOE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Efficiency'!AW19,'DOE Stack Loss Data'!$C$3:$V$3))))/(INDEX('DOE Stack Loss Data'!$C$3:$V$3,1,MATCH('Baseline Efficiency'!AW19,'DOE Stack Loss Data'!$C$3:$V$3)+1)-INDEX('DOE Stack Loss Data'!$C$3:$V$3,1,MATCH('Baseline Efficiency'!AW19,'DOE Stack Loss Data'!$C$3:$V$3)))*('Baseline Efficiency'!AW19-INDEX('DOE Stack Loss Data'!$C$3:$V$3,1,MATCH('Baseline Efficiency'!AW19,'DOE Stack Loss Data'!$C$3:$V$3)))+(INDEX('DOE Stack Loss Data'!$C$4:$V$43,MATCH('Combustion Reports'!AD$26,'DOE Stack Loss Data'!$B$4:$B$43)+1,MATCH('Baseline Efficiency'!AW19,'DOE Stack Loss Data'!$C$3:$V$3))-INDEX('DOE Stack Loss Data'!$C$4:$V$43,MATCH('Combustion Reports'!AD$26,'DOE Stack Loss Data'!$B$4:$B$43),MATCH('Baseline Efficiency'!AW19,'DOE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Efficiency'!AW19,'DOE Stack Loss Data'!$C$3:$V$3)))</f>
        <v>#N/A</v>
      </c>
      <c r="AX43" s="237" t="e">
        <f>1-(((INDEX('DOE Stack Loss Data'!$C$4:$V$43,MATCH('Combustion Reports'!AE$26,'DOE Stack Loss Data'!$B$4:$B$43)+1,MATCH('Baseline Efficiency'!AX19,'DOE Stack Loss Data'!$C$3:$V$3)+1)-INDEX('DOE Stack Loss Data'!$C$4:$V$43,MATCH('Combustion Reports'!AE$26,'DOE Stack Loss Data'!$B$4:$B$43),MATCH('Baseline Efficiency'!AX19,'DOE Stack Loss Data'!$C$3:$V$3)+1))/10*('Combustion Reports'!AE$26-INDEX('DOE Stack Loss Data'!$B$4:$B$43,MATCH('Combustion Reports'!AE$26,'DOE Stack Loss Data'!$B$4:$B$43),1))+INDEX('DOE Stack Loss Data'!$C$4:$V$43,MATCH('Combustion Reports'!AE$26,'DOE Stack Loss Data'!$B$4:$B$43),MATCH('Baseline Efficiency'!AX19,'DOE Stack Loss Data'!$C$3:$V$3)+1)-((INDEX('DOE Stack Loss Data'!$C$4:$V$43,MATCH('Combustion Reports'!AE$26,'DOE Stack Loss Data'!$B$4:$B$43)+1,MATCH('Baseline Efficiency'!AX19,'DOE Stack Loss Data'!$C$3:$V$3))-INDEX('DOE Stack Loss Data'!$C$4:$V$43,MATCH('Combustion Reports'!AE$26,'DOE Stack Loss Data'!$B$4:$B$43),MATCH('Baseline Efficiency'!AX19,'DOE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Efficiency'!AX19,'DOE Stack Loss Data'!$C$3:$V$3))))/(INDEX('DOE Stack Loss Data'!$C$3:$V$3,1,MATCH('Baseline Efficiency'!AX19,'DOE Stack Loss Data'!$C$3:$V$3)+1)-INDEX('DOE Stack Loss Data'!$C$3:$V$3,1,MATCH('Baseline Efficiency'!AX19,'DOE Stack Loss Data'!$C$3:$V$3)))*('Baseline Efficiency'!AX19-INDEX('DOE Stack Loss Data'!$C$3:$V$3,1,MATCH('Baseline Efficiency'!AX19,'DOE Stack Loss Data'!$C$3:$V$3)))+(INDEX('DOE Stack Loss Data'!$C$4:$V$43,MATCH('Combustion Reports'!AE$26,'DOE Stack Loss Data'!$B$4:$B$43)+1,MATCH('Baseline Efficiency'!AX19,'DOE Stack Loss Data'!$C$3:$V$3))-INDEX('DOE Stack Loss Data'!$C$4:$V$43,MATCH('Combustion Reports'!AE$26,'DOE Stack Loss Data'!$B$4:$B$43),MATCH('Baseline Efficiency'!AX19,'DOE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Efficiency'!AX19,'DOE Stack Loss Data'!$C$3:$V$3)))</f>
        <v>#N/A</v>
      </c>
      <c r="AY43" s="201" t="e">
        <f>1-(((INDEX('DOE Stack Loss Data'!$C$4:$V$43,MATCH('Combustion Reports'!AF$26,'DOE Stack Loss Data'!$B$4:$B$43)+1,MATCH('Baseline Efficiency'!AY19,'DOE Stack Loss Data'!$C$3:$V$3)+1)-INDEX('DOE Stack Loss Data'!$C$4:$V$43,MATCH('Combustion Reports'!AF$26,'DOE Stack Loss Data'!$B$4:$B$43),MATCH('Baseline Efficiency'!AY19,'DOE Stack Loss Data'!$C$3:$V$3)+1))/10*('Combustion Reports'!AF$26-INDEX('DOE Stack Loss Data'!$B$4:$B$43,MATCH('Combustion Reports'!AF$26,'DOE Stack Loss Data'!$B$4:$B$43),1))+INDEX('DOE Stack Loss Data'!$C$4:$V$43,MATCH('Combustion Reports'!AF$26,'DOE Stack Loss Data'!$B$4:$B$43),MATCH('Baseline Efficiency'!AY19,'DOE Stack Loss Data'!$C$3:$V$3)+1)-((INDEX('DOE Stack Loss Data'!$C$4:$V$43,MATCH('Combustion Reports'!AF$26,'DOE Stack Loss Data'!$B$4:$B$43)+1,MATCH('Baseline Efficiency'!AY19,'DOE Stack Loss Data'!$C$3:$V$3))-INDEX('DOE Stack Loss Data'!$C$4:$V$43,MATCH('Combustion Reports'!AF$26,'DOE Stack Loss Data'!$B$4:$B$43),MATCH('Baseline Efficiency'!AY19,'DOE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Efficiency'!AY19,'DOE Stack Loss Data'!$C$3:$V$3))))/(INDEX('DOE Stack Loss Data'!$C$3:$V$3,1,MATCH('Baseline Efficiency'!AY19,'DOE Stack Loss Data'!$C$3:$V$3)+1)-INDEX('DOE Stack Loss Data'!$C$3:$V$3,1,MATCH('Baseline Efficiency'!AY19,'DOE Stack Loss Data'!$C$3:$V$3)))*('Baseline Efficiency'!AY19-INDEX('DOE Stack Loss Data'!$C$3:$V$3,1,MATCH('Baseline Efficiency'!AY19,'DOE Stack Loss Data'!$C$3:$V$3)))+(INDEX('DOE Stack Loss Data'!$C$4:$V$43,MATCH('Combustion Reports'!AF$26,'DOE Stack Loss Data'!$B$4:$B$43)+1,MATCH('Baseline Efficiency'!AY19,'DOE Stack Loss Data'!$C$3:$V$3))-INDEX('DOE Stack Loss Data'!$C$4:$V$43,MATCH('Combustion Reports'!AF$26,'DOE Stack Loss Data'!$B$4:$B$43),MATCH('Baseline Efficiency'!AY19,'DOE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Efficiency'!AY19,'DOE Stack Loss Data'!$C$3:$V$3)))</f>
        <v>#N/A</v>
      </c>
      <c r="AZ43" s="237" t="e">
        <f>1-(((INDEX('DOE Stack Loss Data'!$C$4:$V$43,MATCH('Combustion Reports'!AG$26,'DOE Stack Loss Data'!$B$4:$B$43)+1,MATCH('Baseline Efficiency'!AZ19,'DOE Stack Loss Data'!$C$3:$V$3)+1)-INDEX('DOE Stack Loss Data'!$C$4:$V$43,MATCH('Combustion Reports'!AG$26,'DOE Stack Loss Data'!$B$4:$B$43),MATCH('Baseline Efficiency'!AZ19,'DOE Stack Loss Data'!$C$3:$V$3)+1))/10*('Combustion Reports'!AG$26-INDEX('DOE Stack Loss Data'!$B$4:$B$43,MATCH('Combustion Reports'!AG$26,'DOE Stack Loss Data'!$B$4:$B$43),1))+INDEX('DOE Stack Loss Data'!$C$4:$V$43,MATCH('Combustion Reports'!AG$26,'DOE Stack Loss Data'!$B$4:$B$43),MATCH('Baseline Efficiency'!AZ19,'DOE Stack Loss Data'!$C$3:$V$3)+1)-((INDEX('DOE Stack Loss Data'!$C$4:$V$43,MATCH('Combustion Reports'!AG$26,'DOE Stack Loss Data'!$B$4:$B$43)+1,MATCH('Baseline Efficiency'!AZ19,'DOE Stack Loss Data'!$C$3:$V$3))-INDEX('DOE Stack Loss Data'!$C$4:$V$43,MATCH('Combustion Reports'!AG$26,'DOE Stack Loss Data'!$B$4:$B$43),MATCH('Baseline Efficiency'!AZ19,'DOE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Efficiency'!AZ19,'DOE Stack Loss Data'!$C$3:$V$3))))/(INDEX('DOE Stack Loss Data'!$C$3:$V$3,1,MATCH('Baseline Efficiency'!AZ19,'DOE Stack Loss Data'!$C$3:$V$3)+1)-INDEX('DOE Stack Loss Data'!$C$3:$V$3,1,MATCH('Baseline Efficiency'!AZ19,'DOE Stack Loss Data'!$C$3:$V$3)))*('Baseline Efficiency'!AZ19-INDEX('DOE Stack Loss Data'!$C$3:$V$3,1,MATCH('Baseline Efficiency'!AZ19,'DOE Stack Loss Data'!$C$3:$V$3)))+(INDEX('DOE Stack Loss Data'!$C$4:$V$43,MATCH('Combustion Reports'!AG$26,'DOE Stack Loss Data'!$B$4:$B$43)+1,MATCH('Baseline Efficiency'!AZ19,'DOE Stack Loss Data'!$C$3:$V$3))-INDEX('DOE Stack Loss Data'!$C$4:$V$43,MATCH('Combustion Reports'!AG$26,'DOE Stack Loss Data'!$B$4:$B$43),MATCH('Baseline Efficiency'!AZ19,'DOE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Efficiency'!AZ19,'DOE Stack Loss Data'!$C$3:$V$3)))</f>
        <v>#N/A</v>
      </c>
      <c r="BA43" s="201" t="e">
        <f>1-(((INDEX('DOE Stack Loss Data'!$C$4:$V$43,MATCH('Combustion Reports'!AH$26,'DOE Stack Loss Data'!$B$4:$B$43)+1,MATCH('Baseline Efficiency'!BA19,'DOE Stack Loss Data'!$C$3:$V$3)+1)-INDEX('DOE Stack Loss Data'!$C$4:$V$43,MATCH('Combustion Reports'!AH$26,'DOE Stack Loss Data'!$B$4:$B$43),MATCH('Baseline Efficiency'!BA19,'DOE Stack Loss Data'!$C$3:$V$3)+1))/10*('Combustion Reports'!AH$26-INDEX('DOE Stack Loss Data'!$B$4:$B$43,MATCH('Combustion Reports'!AH$26,'DOE Stack Loss Data'!$B$4:$B$43),1))+INDEX('DOE Stack Loss Data'!$C$4:$V$43,MATCH('Combustion Reports'!AH$26,'DOE Stack Loss Data'!$B$4:$B$43),MATCH('Baseline Efficiency'!BA19,'DOE Stack Loss Data'!$C$3:$V$3)+1)-((INDEX('DOE Stack Loss Data'!$C$4:$V$43,MATCH('Combustion Reports'!AH$26,'DOE Stack Loss Data'!$B$4:$B$43)+1,MATCH('Baseline Efficiency'!BA19,'DOE Stack Loss Data'!$C$3:$V$3))-INDEX('DOE Stack Loss Data'!$C$4:$V$43,MATCH('Combustion Reports'!AH$26,'DOE Stack Loss Data'!$B$4:$B$43),MATCH('Baseline Efficiency'!BA19,'DOE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Efficiency'!BA19,'DOE Stack Loss Data'!$C$3:$V$3))))/(INDEX('DOE Stack Loss Data'!$C$3:$V$3,1,MATCH('Baseline Efficiency'!BA19,'DOE Stack Loss Data'!$C$3:$V$3)+1)-INDEX('DOE Stack Loss Data'!$C$3:$V$3,1,MATCH('Baseline Efficiency'!BA19,'DOE Stack Loss Data'!$C$3:$V$3)))*('Baseline Efficiency'!BA19-INDEX('DOE Stack Loss Data'!$C$3:$V$3,1,MATCH('Baseline Efficiency'!BA19,'DOE Stack Loss Data'!$C$3:$V$3)))+(INDEX('DOE Stack Loss Data'!$C$4:$V$43,MATCH('Combustion Reports'!AH$26,'DOE Stack Loss Data'!$B$4:$B$43)+1,MATCH('Baseline Efficiency'!BA19,'DOE Stack Loss Data'!$C$3:$V$3))-INDEX('DOE Stack Loss Data'!$C$4:$V$43,MATCH('Combustion Reports'!AH$26,'DOE Stack Loss Data'!$B$4:$B$43),MATCH('Baseline Efficiency'!BA19,'DOE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Efficiency'!BA19,'DOE Stack Loss Data'!$C$3:$V$3)))</f>
        <v>#N/A</v>
      </c>
      <c r="BB43" s="237" t="e">
        <f>1-(((INDEX('DOE Stack Loss Data'!$C$4:$V$43,MATCH('Combustion Reports'!AI$26,'DOE Stack Loss Data'!$B$4:$B$43)+1,MATCH('Baseline Efficiency'!BB19,'DOE Stack Loss Data'!$C$3:$V$3)+1)-INDEX('DOE Stack Loss Data'!$C$4:$V$43,MATCH('Combustion Reports'!AI$26,'DOE Stack Loss Data'!$B$4:$B$43),MATCH('Baseline Efficiency'!BB19,'DOE Stack Loss Data'!$C$3:$V$3)+1))/10*('Combustion Reports'!AI$26-INDEX('DOE Stack Loss Data'!$B$4:$B$43,MATCH('Combustion Reports'!AI$26,'DOE Stack Loss Data'!$B$4:$B$43),1))+INDEX('DOE Stack Loss Data'!$C$4:$V$43,MATCH('Combustion Reports'!AI$26,'DOE Stack Loss Data'!$B$4:$B$43),MATCH('Baseline Efficiency'!BB19,'DOE Stack Loss Data'!$C$3:$V$3)+1)-((INDEX('DOE Stack Loss Data'!$C$4:$V$43,MATCH('Combustion Reports'!AI$26,'DOE Stack Loss Data'!$B$4:$B$43)+1,MATCH('Baseline Efficiency'!BB19,'DOE Stack Loss Data'!$C$3:$V$3))-INDEX('DOE Stack Loss Data'!$C$4:$V$43,MATCH('Combustion Reports'!AI$26,'DOE Stack Loss Data'!$B$4:$B$43),MATCH('Baseline Efficiency'!BB19,'DOE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Efficiency'!BB19,'DOE Stack Loss Data'!$C$3:$V$3))))/(INDEX('DOE Stack Loss Data'!$C$3:$V$3,1,MATCH('Baseline Efficiency'!BB19,'DOE Stack Loss Data'!$C$3:$V$3)+1)-INDEX('DOE Stack Loss Data'!$C$3:$V$3,1,MATCH('Baseline Efficiency'!BB19,'DOE Stack Loss Data'!$C$3:$V$3)))*('Baseline Efficiency'!BB19-INDEX('DOE Stack Loss Data'!$C$3:$V$3,1,MATCH('Baseline Efficiency'!BB19,'DOE Stack Loss Data'!$C$3:$V$3)))+(INDEX('DOE Stack Loss Data'!$C$4:$V$43,MATCH('Combustion Reports'!AI$26,'DOE Stack Loss Data'!$B$4:$B$43)+1,MATCH('Baseline Efficiency'!BB19,'DOE Stack Loss Data'!$C$3:$V$3))-INDEX('DOE Stack Loss Data'!$C$4:$V$43,MATCH('Combustion Reports'!AI$26,'DOE Stack Loss Data'!$B$4:$B$43),MATCH('Baseline Efficiency'!BB19,'DOE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Efficiency'!BB19,'DOE Stack Loss Data'!$C$3:$V$3)))</f>
        <v>#N/A</v>
      </c>
      <c r="BC43" s="237" t="e">
        <f>1-(((INDEX('DOE Stack Loss Data'!$C$4:$V$43,MATCH('Combustion Reports'!AJ$26,'DOE Stack Loss Data'!$B$4:$B$43)+1,MATCH('Baseline Efficiency'!BC19,'DOE Stack Loss Data'!$C$3:$V$3)+1)-INDEX('DOE Stack Loss Data'!$C$4:$V$43,MATCH('Combustion Reports'!AJ$26,'DOE Stack Loss Data'!$B$4:$B$43),MATCH('Baseline Efficiency'!BC19,'DOE Stack Loss Data'!$C$3:$V$3)+1))/10*('Combustion Reports'!AJ$26-INDEX('DOE Stack Loss Data'!$B$4:$B$43,MATCH('Combustion Reports'!AJ$26,'DOE Stack Loss Data'!$B$4:$B$43),1))+INDEX('DOE Stack Loss Data'!$C$4:$V$43,MATCH('Combustion Reports'!AJ$26,'DOE Stack Loss Data'!$B$4:$B$43),MATCH('Baseline Efficiency'!BC19,'DOE Stack Loss Data'!$C$3:$V$3)+1)-((INDEX('DOE Stack Loss Data'!$C$4:$V$43,MATCH('Combustion Reports'!AJ$26,'DOE Stack Loss Data'!$B$4:$B$43)+1,MATCH('Baseline Efficiency'!BC19,'DOE Stack Loss Data'!$C$3:$V$3))-INDEX('DOE Stack Loss Data'!$C$4:$V$43,MATCH('Combustion Reports'!AJ$26,'DOE Stack Loss Data'!$B$4:$B$43),MATCH('Baseline Efficiency'!BC19,'DOE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Efficiency'!BC19,'DOE Stack Loss Data'!$C$3:$V$3))))/(INDEX('DOE Stack Loss Data'!$C$3:$V$3,1,MATCH('Baseline Efficiency'!BC19,'DOE Stack Loss Data'!$C$3:$V$3)+1)-INDEX('DOE Stack Loss Data'!$C$3:$V$3,1,MATCH('Baseline Efficiency'!BC19,'DOE Stack Loss Data'!$C$3:$V$3)))*('Baseline Efficiency'!BC19-INDEX('DOE Stack Loss Data'!$C$3:$V$3,1,MATCH('Baseline Efficiency'!BC19,'DOE Stack Loss Data'!$C$3:$V$3)))+(INDEX('DOE Stack Loss Data'!$C$4:$V$43,MATCH('Combustion Reports'!AJ$26,'DOE Stack Loss Data'!$B$4:$B$43)+1,MATCH('Baseline Efficiency'!BC19,'DOE Stack Loss Data'!$C$3:$V$3))-INDEX('DOE Stack Loss Data'!$C$4:$V$43,MATCH('Combustion Reports'!AJ$26,'DOE Stack Loss Data'!$B$4:$B$43),MATCH('Baseline Efficiency'!BC19,'DOE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Efficiency'!BC19,'DOE Stack Loss Data'!$C$3:$V$3)))</f>
        <v>#N/A</v>
      </c>
      <c r="BD43" s="209" t="e">
        <f>1-(((INDEX('DOE Stack Loss Data'!$C$4:$V$43,MATCH('Combustion Reports'!AK$26,'DOE Stack Loss Data'!$B$4:$B$43)+1,MATCH('Baseline Efficiency'!BD19,'DOE Stack Loss Data'!$C$3:$V$3)+1)-INDEX('DOE Stack Loss Data'!$C$4:$V$43,MATCH('Combustion Reports'!AK$26,'DOE Stack Loss Data'!$B$4:$B$43),MATCH('Baseline Efficiency'!BD19,'DOE Stack Loss Data'!$C$3:$V$3)+1))/10*('Combustion Reports'!AK$26-INDEX('DOE Stack Loss Data'!$B$4:$B$43,MATCH('Combustion Reports'!AK$26,'DOE Stack Loss Data'!$B$4:$B$43),1))+INDEX('DOE Stack Loss Data'!$C$4:$V$43,MATCH('Combustion Reports'!AK$26,'DOE Stack Loss Data'!$B$4:$B$43),MATCH('Baseline Efficiency'!BD19,'DOE Stack Loss Data'!$C$3:$V$3)+1)-((INDEX('DOE Stack Loss Data'!$C$4:$V$43,MATCH('Combustion Reports'!AK$26,'DOE Stack Loss Data'!$B$4:$B$43)+1,MATCH('Baseline Efficiency'!BD19,'DOE Stack Loss Data'!$C$3:$V$3))-INDEX('DOE Stack Loss Data'!$C$4:$V$43,MATCH('Combustion Reports'!AK$26,'DOE Stack Loss Data'!$B$4:$B$43),MATCH('Baseline Efficiency'!BD19,'DOE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Efficiency'!BD19,'DOE Stack Loss Data'!$C$3:$V$3))))/(INDEX('DOE Stack Loss Data'!$C$3:$V$3,1,MATCH('Baseline Efficiency'!BD19,'DOE Stack Loss Data'!$C$3:$V$3)+1)-INDEX('DOE Stack Loss Data'!$C$3:$V$3,1,MATCH('Baseline Efficiency'!BD19,'DOE Stack Loss Data'!$C$3:$V$3)))*('Baseline Efficiency'!BD19-INDEX('DOE Stack Loss Data'!$C$3:$V$3,1,MATCH('Baseline Efficiency'!BD19,'DOE Stack Loss Data'!$C$3:$V$3)))+(INDEX('DOE Stack Loss Data'!$C$4:$V$43,MATCH('Combustion Reports'!AK$26,'DOE Stack Loss Data'!$B$4:$B$43)+1,MATCH('Baseline Efficiency'!BD19,'DOE Stack Loss Data'!$C$3:$V$3))-INDEX('DOE Stack Loss Data'!$C$4:$V$43,MATCH('Combustion Reports'!AK$26,'DOE Stack Loss Data'!$B$4:$B$43),MATCH('Baseline Efficiency'!BD19,'DOE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Efficiency'!BD19,'DOE Stack Loss Data'!$C$3:$V$3)))</f>
        <v>#N/A</v>
      </c>
    </row>
    <row r="44" spans="2:56">
      <c r="B44" s="236">
        <v>60</v>
      </c>
      <c r="C44" s="545">
        <v>848</v>
      </c>
      <c r="D44" s="202">
        <f t="shared" si="8"/>
        <v>95</v>
      </c>
      <c r="E44" s="237" t="e">
        <f>1-(((INDEX('DOE Stack Loss Data'!$C$4:$V$43,MATCH('Combustion Reports'!AB$8,'DOE Stack Loss Data'!$B$4:$B$43)+1,MATCH('Baseline Efficiency'!E20,'DOE Stack Loss Data'!$C$3:$V$3)+1)-INDEX('DOE Stack Loss Data'!$C$4:$V$43,MATCH('Combustion Reports'!AB$8,'DOE Stack Loss Data'!$B$4:$B$43),MATCH('Baseline Efficiency'!E20,'DOE Stack Loss Data'!$C$3:$V$3)+1))/10*('Combustion Reports'!AB$8-INDEX('DOE Stack Loss Data'!$B$4:$B$43,MATCH('Combustion Reports'!AB$8,'DOE Stack Loss Data'!$B$4:$B$43),1))+INDEX('DOE Stack Loss Data'!$C$4:$V$43,MATCH('Combustion Reports'!AB$8,'DOE Stack Loss Data'!$B$4:$B$43),MATCH('Baseline Efficiency'!E20,'DOE Stack Loss Data'!$C$3:$V$3)+1)-((INDEX('DOE Stack Loss Data'!$C$4:$V$43,MATCH('Combustion Reports'!AB$8,'DOE Stack Loss Data'!$B$4:$B$43)+1,MATCH('Baseline Efficiency'!E20,'DOE Stack Loss Data'!$C$3:$V$3))-INDEX('DOE Stack Loss Data'!$C$4:$V$43,MATCH('Combustion Reports'!AB$8,'DOE Stack Loss Data'!$B$4:$B$43),MATCH('Baseline Efficiency'!E20,'DOE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Efficiency'!E20,'DOE Stack Loss Data'!$C$3:$V$3))))/(INDEX('DOE Stack Loss Data'!$C$3:$V$3,1,MATCH('Baseline Efficiency'!E20,'DOE Stack Loss Data'!$C$3:$V$3)+1)-INDEX('DOE Stack Loss Data'!$C$3:$V$3,1,MATCH('Baseline Efficiency'!E20,'DOE Stack Loss Data'!$C$3:$V$3)))*('Baseline Efficiency'!E20-INDEX('DOE Stack Loss Data'!$C$3:$V$3,1,MATCH('Baseline Efficiency'!E20,'DOE Stack Loss Data'!$C$3:$V$3)))+(INDEX('DOE Stack Loss Data'!$C$4:$V$43,MATCH('Combustion Reports'!AB$8,'DOE Stack Loss Data'!$B$4:$B$43)+1,MATCH('Baseline Efficiency'!E20,'DOE Stack Loss Data'!$C$3:$V$3))-INDEX('DOE Stack Loss Data'!$C$4:$V$43,MATCH('Combustion Reports'!AB$8,'DOE Stack Loss Data'!$B$4:$B$43),MATCH('Baseline Efficiency'!E20,'DOE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Efficiency'!E20,'DOE Stack Loss Data'!$C$3:$V$3)))</f>
        <v>#N/A</v>
      </c>
      <c r="F44" s="237" t="e">
        <f>1-(((INDEX('DOE Stack Loss Data'!$C$4:$V$43,MATCH('Combustion Reports'!AC$8,'DOE Stack Loss Data'!$B$4:$B$43)+1,MATCH('Baseline Efficiency'!F20,'DOE Stack Loss Data'!$C$3:$V$3)+1)-INDEX('DOE Stack Loss Data'!$C$4:$V$43,MATCH('Combustion Reports'!AC$8,'DOE Stack Loss Data'!$B$4:$B$43),MATCH('Baseline Efficiency'!F20,'DOE Stack Loss Data'!$C$3:$V$3)+1))/10*('Combustion Reports'!AC$8-INDEX('DOE Stack Loss Data'!$B$4:$B$43,MATCH('Combustion Reports'!AC$8,'DOE Stack Loss Data'!$B$4:$B$43),1))+INDEX('DOE Stack Loss Data'!$C$4:$V$43,MATCH('Combustion Reports'!AC$8,'DOE Stack Loss Data'!$B$4:$B$43),MATCH('Baseline Efficiency'!F20,'DOE Stack Loss Data'!$C$3:$V$3)+1)-((INDEX('DOE Stack Loss Data'!$C$4:$V$43,MATCH('Combustion Reports'!AC$8,'DOE Stack Loss Data'!$B$4:$B$43)+1,MATCH('Baseline Efficiency'!F20,'DOE Stack Loss Data'!$C$3:$V$3))-INDEX('DOE Stack Loss Data'!$C$4:$V$43,MATCH('Combustion Reports'!AC$8,'DOE Stack Loss Data'!$B$4:$B$43),MATCH('Baseline Efficiency'!F20,'DOE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Efficiency'!F20,'DOE Stack Loss Data'!$C$3:$V$3))))/(INDEX('DOE Stack Loss Data'!$C$3:$V$3,1,MATCH('Baseline Efficiency'!F20,'DOE Stack Loss Data'!$C$3:$V$3)+1)-INDEX('DOE Stack Loss Data'!$C$3:$V$3,1,MATCH('Baseline Efficiency'!F20,'DOE Stack Loss Data'!$C$3:$V$3)))*('Baseline Efficiency'!F20-INDEX('DOE Stack Loss Data'!$C$3:$V$3,1,MATCH('Baseline Efficiency'!F20,'DOE Stack Loss Data'!$C$3:$V$3)))+(INDEX('DOE Stack Loss Data'!$C$4:$V$43,MATCH('Combustion Reports'!AC$8,'DOE Stack Loss Data'!$B$4:$B$43)+1,MATCH('Baseline Efficiency'!F20,'DOE Stack Loss Data'!$C$3:$V$3))-INDEX('DOE Stack Loss Data'!$C$4:$V$43,MATCH('Combustion Reports'!AC$8,'DOE Stack Loss Data'!$B$4:$B$43),MATCH('Baseline Efficiency'!F20,'DOE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Efficiency'!F20,'DOE Stack Loss Data'!$C$3:$V$3)))</f>
        <v>#N/A</v>
      </c>
      <c r="G44" s="207" t="e">
        <f>1-(((INDEX('DOE Stack Loss Data'!$C$4:$V$43,MATCH('Combustion Reports'!AD$8,'DOE Stack Loss Data'!$B$4:$B$43)+1,MATCH('Baseline Efficiency'!G20,'DOE Stack Loss Data'!$C$3:$V$3)+1)-INDEX('DOE Stack Loss Data'!$C$4:$V$43,MATCH('Combustion Reports'!AD$8,'DOE Stack Loss Data'!$B$4:$B$43),MATCH('Baseline Efficiency'!G20,'DOE Stack Loss Data'!$C$3:$V$3)+1))/10*('Combustion Reports'!AD$8-INDEX('DOE Stack Loss Data'!$B$4:$B$43,MATCH('Combustion Reports'!AD$8,'DOE Stack Loss Data'!$B$4:$B$43),1))+INDEX('DOE Stack Loss Data'!$C$4:$V$43,MATCH('Combustion Reports'!AD$8,'DOE Stack Loss Data'!$B$4:$B$43),MATCH('Baseline Efficiency'!G20,'DOE Stack Loss Data'!$C$3:$V$3)+1)-((INDEX('DOE Stack Loss Data'!$C$4:$V$43,MATCH('Combustion Reports'!AD$8,'DOE Stack Loss Data'!$B$4:$B$43)+1,MATCH('Baseline Efficiency'!G20,'DOE Stack Loss Data'!$C$3:$V$3))-INDEX('DOE Stack Loss Data'!$C$4:$V$43,MATCH('Combustion Reports'!AD$8,'DOE Stack Loss Data'!$B$4:$B$43),MATCH('Baseline Efficiency'!G20,'DOE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Efficiency'!G20,'DOE Stack Loss Data'!$C$3:$V$3))))/(INDEX('DOE Stack Loss Data'!$C$3:$V$3,1,MATCH('Baseline Efficiency'!G20,'DOE Stack Loss Data'!$C$3:$V$3)+1)-INDEX('DOE Stack Loss Data'!$C$3:$V$3,1,MATCH('Baseline Efficiency'!G20,'DOE Stack Loss Data'!$C$3:$V$3)))*('Baseline Efficiency'!G20-INDEX('DOE Stack Loss Data'!$C$3:$V$3,1,MATCH('Baseline Efficiency'!G20,'DOE Stack Loss Data'!$C$3:$V$3)))+(INDEX('DOE Stack Loss Data'!$C$4:$V$43,MATCH('Combustion Reports'!AD$8,'DOE Stack Loss Data'!$B$4:$B$43)+1,MATCH('Baseline Efficiency'!G20,'DOE Stack Loss Data'!$C$3:$V$3))-INDEX('DOE Stack Loss Data'!$C$4:$V$43,MATCH('Combustion Reports'!AD$8,'DOE Stack Loss Data'!$B$4:$B$43),MATCH('Baseline Efficiency'!G20,'DOE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Efficiency'!G20,'DOE Stack Loss Data'!$C$3:$V$3)))</f>
        <v>#N/A</v>
      </c>
      <c r="H44" s="237" t="e">
        <f>1-(((INDEX('DOE Stack Loss Data'!$C$4:$V$43,MATCH('Combustion Reports'!AE$8,'DOE Stack Loss Data'!$B$4:$B$43)+1,MATCH('Baseline Efficiency'!H20,'DOE Stack Loss Data'!$C$3:$V$3)+1)-INDEX('DOE Stack Loss Data'!$C$4:$V$43,MATCH('Combustion Reports'!AE$8,'DOE Stack Loss Data'!$B$4:$B$43),MATCH('Baseline Efficiency'!H20,'DOE Stack Loss Data'!$C$3:$V$3)+1))/10*('Combustion Reports'!AE$8-INDEX('DOE Stack Loss Data'!$B$4:$B$43,MATCH('Combustion Reports'!AE$8,'DOE Stack Loss Data'!$B$4:$B$43),1))+INDEX('DOE Stack Loss Data'!$C$4:$V$43,MATCH('Combustion Reports'!AE$8,'DOE Stack Loss Data'!$B$4:$B$43),MATCH('Baseline Efficiency'!H20,'DOE Stack Loss Data'!$C$3:$V$3)+1)-((INDEX('DOE Stack Loss Data'!$C$4:$V$43,MATCH('Combustion Reports'!AE$8,'DOE Stack Loss Data'!$B$4:$B$43)+1,MATCH('Baseline Efficiency'!H20,'DOE Stack Loss Data'!$C$3:$V$3))-INDEX('DOE Stack Loss Data'!$C$4:$V$43,MATCH('Combustion Reports'!AE$8,'DOE Stack Loss Data'!$B$4:$B$43),MATCH('Baseline Efficiency'!H20,'DOE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Efficiency'!H20,'DOE Stack Loss Data'!$C$3:$V$3))))/(INDEX('DOE Stack Loss Data'!$C$3:$V$3,1,MATCH('Baseline Efficiency'!H20,'DOE Stack Loss Data'!$C$3:$V$3)+1)-INDEX('DOE Stack Loss Data'!$C$3:$V$3,1,MATCH('Baseline Efficiency'!H20,'DOE Stack Loss Data'!$C$3:$V$3)))*('Baseline Efficiency'!H20-INDEX('DOE Stack Loss Data'!$C$3:$V$3,1,MATCH('Baseline Efficiency'!H20,'DOE Stack Loss Data'!$C$3:$V$3)))+(INDEX('DOE Stack Loss Data'!$C$4:$V$43,MATCH('Combustion Reports'!AE$8,'DOE Stack Loss Data'!$B$4:$B$43)+1,MATCH('Baseline Efficiency'!H20,'DOE Stack Loss Data'!$C$3:$V$3))-INDEX('DOE Stack Loss Data'!$C$4:$V$43,MATCH('Combustion Reports'!AE$8,'DOE Stack Loss Data'!$B$4:$B$43),MATCH('Baseline Efficiency'!H20,'DOE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Efficiency'!H20,'DOE Stack Loss Data'!$C$3:$V$3)))</f>
        <v>#N/A</v>
      </c>
      <c r="I44" s="201" t="e">
        <f>1-(((INDEX('DOE Stack Loss Data'!$C$4:$V$43,MATCH('Combustion Reports'!AF$8,'DOE Stack Loss Data'!$B$4:$B$43)+1,MATCH('Baseline Efficiency'!I20,'DOE Stack Loss Data'!$C$3:$V$3)+1)-INDEX('DOE Stack Loss Data'!$C$4:$V$43,MATCH('Combustion Reports'!AF$8,'DOE Stack Loss Data'!$B$4:$B$43),MATCH('Baseline Efficiency'!I20,'DOE Stack Loss Data'!$C$3:$V$3)+1))/10*('Combustion Reports'!AF$8-INDEX('DOE Stack Loss Data'!$B$4:$B$43,MATCH('Combustion Reports'!AF$8,'DOE Stack Loss Data'!$B$4:$B$43),1))+INDEX('DOE Stack Loss Data'!$C$4:$V$43,MATCH('Combustion Reports'!AF$8,'DOE Stack Loss Data'!$B$4:$B$43),MATCH('Baseline Efficiency'!I20,'DOE Stack Loss Data'!$C$3:$V$3)+1)-((INDEX('DOE Stack Loss Data'!$C$4:$V$43,MATCH('Combustion Reports'!AF$8,'DOE Stack Loss Data'!$B$4:$B$43)+1,MATCH('Baseline Efficiency'!I20,'DOE Stack Loss Data'!$C$3:$V$3))-INDEX('DOE Stack Loss Data'!$C$4:$V$43,MATCH('Combustion Reports'!AF$8,'DOE Stack Loss Data'!$B$4:$B$43),MATCH('Baseline Efficiency'!I20,'DOE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Efficiency'!I20,'DOE Stack Loss Data'!$C$3:$V$3))))/(INDEX('DOE Stack Loss Data'!$C$3:$V$3,1,MATCH('Baseline Efficiency'!I20,'DOE Stack Loss Data'!$C$3:$V$3)+1)-INDEX('DOE Stack Loss Data'!$C$3:$V$3,1,MATCH('Baseline Efficiency'!I20,'DOE Stack Loss Data'!$C$3:$V$3)))*('Baseline Efficiency'!I20-INDEX('DOE Stack Loss Data'!$C$3:$V$3,1,MATCH('Baseline Efficiency'!I20,'DOE Stack Loss Data'!$C$3:$V$3)))+(INDEX('DOE Stack Loss Data'!$C$4:$V$43,MATCH('Combustion Reports'!AF$8,'DOE Stack Loss Data'!$B$4:$B$43)+1,MATCH('Baseline Efficiency'!I20,'DOE Stack Loss Data'!$C$3:$V$3))-INDEX('DOE Stack Loss Data'!$C$4:$V$43,MATCH('Combustion Reports'!AF$8,'DOE Stack Loss Data'!$B$4:$B$43),MATCH('Baseline Efficiency'!I20,'DOE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Efficiency'!I20,'DOE Stack Loss Data'!$C$3:$V$3)))</f>
        <v>#N/A</v>
      </c>
      <c r="J44" s="237" t="e">
        <f>1-(((INDEX('DOE Stack Loss Data'!$C$4:$V$43,MATCH('Combustion Reports'!AG$8,'DOE Stack Loss Data'!$B$4:$B$43)+1,MATCH('Baseline Efficiency'!J20,'DOE Stack Loss Data'!$C$3:$V$3)+1)-INDEX('DOE Stack Loss Data'!$C$4:$V$43,MATCH('Combustion Reports'!AG$8,'DOE Stack Loss Data'!$B$4:$B$43),MATCH('Baseline Efficiency'!J20,'DOE Stack Loss Data'!$C$3:$V$3)+1))/10*('Combustion Reports'!AG$8-INDEX('DOE Stack Loss Data'!$B$4:$B$43,MATCH('Combustion Reports'!AG$8,'DOE Stack Loss Data'!$B$4:$B$43),1))+INDEX('DOE Stack Loss Data'!$C$4:$V$43,MATCH('Combustion Reports'!AG$8,'DOE Stack Loss Data'!$B$4:$B$43),MATCH('Baseline Efficiency'!J20,'DOE Stack Loss Data'!$C$3:$V$3)+1)-((INDEX('DOE Stack Loss Data'!$C$4:$V$43,MATCH('Combustion Reports'!AG$8,'DOE Stack Loss Data'!$B$4:$B$43)+1,MATCH('Baseline Efficiency'!J20,'DOE Stack Loss Data'!$C$3:$V$3))-INDEX('DOE Stack Loss Data'!$C$4:$V$43,MATCH('Combustion Reports'!AG$8,'DOE Stack Loss Data'!$B$4:$B$43),MATCH('Baseline Efficiency'!J20,'DOE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Efficiency'!J20,'DOE Stack Loss Data'!$C$3:$V$3))))/(INDEX('DOE Stack Loss Data'!$C$3:$V$3,1,MATCH('Baseline Efficiency'!J20,'DOE Stack Loss Data'!$C$3:$V$3)+1)-INDEX('DOE Stack Loss Data'!$C$3:$V$3,1,MATCH('Baseline Efficiency'!J20,'DOE Stack Loss Data'!$C$3:$V$3)))*('Baseline Efficiency'!J20-INDEX('DOE Stack Loss Data'!$C$3:$V$3,1,MATCH('Baseline Efficiency'!J20,'DOE Stack Loss Data'!$C$3:$V$3)))+(INDEX('DOE Stack Loss Data'!$C$4:$V$43,MATCH('Combustion Reports'!AG$8,'DOE Stack Loss Data'!$B$4:$B$43)+1,MATCH('Baseline Efficiency'!J20,'DOE Stack Loss Data'!$C$3:$V$3))-INDEX('DOE Stack Loss Data'!$C$4:$V$43,MATCH('Combustion Reports'!AG$8,'DOE Stack Loss Data'!$B$4:$B$43),MATCH('Baseline Efficiency'!J20,'DOE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Efficiency'!J20,'DOE Stack Loss Data'!$C$3:$V$3)))</f>
        <v>#N/A</v>
      </c>
      <c r="K44" s="201" t="e">
        <f>1-(((INDEX('DOE Stack Loss Data'!$C$4:$V$43,MATCH('Combustion Reports'!AH$8,'DOE Stack Loss Data'!$B$4:$B$43)+1,MATCH('Baseline Efficiency'!K20,'DOE Stack Loss Data'!$C$3:$V$3)+1)-INDEX('DOE Stack Loss Data'!$C$4:$V$43,MATCH('Combustion Reports'!AH$8,'DOE Stack Loss Data'!$B$4:$B$43),MATCH('Baseline Efficiency'!K20,'DOE Stack Loss Data'!$C$3:$V$3)+1))/10*('Combustion Reports'!AH$8-INDEX('DOE Stack Loss Data'!$B$4:$B$43,MATCH('Combustion Reports'!AH$8,'DOE Stack Loss Data'!$B$4:$B$43),1))+INDEX('DOE Stack Loss Data'!$C$4:$V$43,MATCH('Combustion Reports'!AH$8,'DOE Stack Loss Data'!$B$4:$B$43),MATCH('Baseline Efficiency'!K20,'DOE Stack Loss Data'!$C$3:$V$3)+1)-((INDEX('DOE Stack Loss Data'!$C$4:$V$43,MATCH('Combustion Reports'!AH$8,'DOE Stack Loss Data'!$B$4:$B$43)+1,MATCH('Baseline Efficiency'!K20,'DOE Stack Loss Data'!$C$3:$V$3))-INDEX('DOE Stack Loss Data'!$C$4:$V$43,MATCH('Combustion Reports'!AH$8,'DOE Stack Loss Data'!$B$4:$B$43),MATCH('Baseline Efficiency'!K20,'DOE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Efficiency'!K20,'DOE Stack Loss Data'!$C$3:$V$3))))/(INDEX('DOE Stack Loss Data'!$C$3:$V$3,1,MATCH('Baseline Efficiency'!K20,'DOE Stack Loss Data'!$C$3:$V$3)+1)-INDEX('DOE Stack Loss Data'!$C$3:$V$3,1,MATCH('Baseline Efficiency'!K20,'DOE Stack Loss Data'!$C$3:$V$3)))*('Baseline Efficiency'!K20-INDEX('DOE Stack Loss Data'!$C$3:$V$3,1,MATCH('Baseline Efficiency'!K20,'DOE Stack Loss Data'!$C$3:$V$3)))+(INDEX('DOE Stack Loss Data'!$C$4:$V$43,MATCH('Combustion Reports'!AH$8,'DOE Stack Loss Data'!$B$4:$B$43)+1,MATCH('Baseline Efficiency'!K20,'DOE Stack Loss Data'!$C$3:$V$3))-INDEX('DOE Stack Loss Data'!$C$4:$V$43,MATCH('Combustion Reports'!AH$8,'DOE Stack Loss Data'!$B$4:$B$43),MATCH('Baseline Efficiency'!K20,'DOE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Efficiency'!K20,'DOE Stack Loss Data'!$C$3:$V$3)))</f>
        <v>#N/A</v>
      </c>
      <c r="L44" s="237" t="e">
        <f>1-(((INDEX('DOE Stack Loss Data'!$C$4:$V$43,MATCH('Combustion Reports'!AI$8,'DOE Stack Loss Data'!$B$4:$B$43)+1,MATCH('Baseline Efficiency'!L20,'DOE Stack Loss Data'!$C$3:$V$3)+1)-INDEX('DOE Stack Loss Data'!$C$4:$V$43,MATCH('Combustion Reports'!AI$8,'DOE Stack Loss Data'!$B$4:$B$43),MATCH('Baseline Efficiency'!L20,'DOE Stack Loss Data'!$C$3:$V$3)+1))/10*('Combustion Reports'!AI$8-INDEX('DOE Stack Loss Data'!$B$4:$B$43,MATCH('Combustion Reports'!AI$8,'DOE Stack Loss Data'!$B$4:$B$43),1))+INDEX('DOE Stack Loss Data'!$C$4:$V$43,MATCH('Combustion Reports'!AI$8,'DOE Stack Loss Data'!$B$4:$B$43),MATCH('Baseline Efficiency'!L20,'DOE Stack Loss Data'!$C$3:$V$3)+1)-((INDEX('DOE Stack Loss Data'!$C$4:$V$43,MATCH('Combustion Reports'!AI$8,'DOE Stack Loss Data'!$B$4:$B$43)+1,MATCH('Baseline Efficiency'!L20,'DOE Stack Loss Data'!$C$3:$V$3))-INDEX('DOE Stack Loss Data'!$C$4:$V$43,MATCH('Combustion Reports'!AI$8,'DOE Stack Loss Data'!$B$4:$B$43),MATCH('Baseline Efficiency'!L20,'DOE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Efficiency'!L20,'DOE Stack Loss Data'!$C$3:$V$3))))/(INDEX('DOE Stack Loss Data'!$C$3:$V$3,1,MATCH('Baseline Efficiency'!L20,'DOE Stack Loss Data'!$C$3:$V$3)+1)-INDEX('DOE Stack Loss Data'!$C$3:$V$3,1,MATCH('Baseline Efficiency'!L20,'DOE Stack Loss Data'!$C$3:$V$3)))*('Baseline Efficiency'!L20-INDEX('DOE Stack Loss Data'!$C$3:$V$3,1,MATCH('Baseline Efficiency'!L20,'DOE Stack Loss Data'!$C$3:$V$3)))+(INDEX('DOE Stack Loss Data'!$C$4:$V$43,MATCH('Combustion Reports'!AI$8,'DOE Stack Loss Data'!$B$4:$B$43)+1,MATCH('Baseline Efficiency'!L20,'DOE Stack Loss Data'!$C$3:$V$3))-INDEX('DOE Stack Loss Data'!$C$4:$V$43,MATCH('Combustion Reports'!AI$8,'DOE Stack Loss Data'!$B$4:$B$43),MATCH('Baseline Efficiency'!L20,'DOE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Efficiency'!L20,'DOE Stack Loss Data'!$C$3:$V$3)))</f>
        <v>#N/A</v>
      </c>
      <c r="M44" s="237" t="e">
        <f>1-(((INDEX('DOE Stack Loss Data'!$C$4:$V$43,MATCH('Combustion Reports'!AJ$8,'DOE Stack Loss Data'!$B$4:$B$43)+1,MATCH('Baseline Efficiency'!M20,'DOE Stack Loss Data'!$C$3:$V$3)+1)-INDEX('DOE Stack Loss Data'!$C$4:$V$43,MATCH('Combustion Reports'!AJ$8,'DOE Stack Loss Data'!$B$4:$B$43),MATCH('Baseline Efficiency'!M20,'DOE Stack Loss Data'!$C$3:$V$3)+1))/10*('Combustion Reports'!AJ$8-INDEX('DOE Stack Loss Data'!$B$4:$B$43,MATCH('Combustion Reports'!AJ$8,'DOE Stack Loss Data'!$B$4:$B$43),1))+INDEX('DOE Stack Loss Data'!$C$4:$V$43,MATCH('Combustion Reports'!AJ$8,'DOE Stack Loss Data'!$B$4:$B$43),MATCH('Baseline Efficiency'!M20,'DOE Stack Loss Data'!$C$3:$V$3)+1)-((INDEX('DOE Stack Loss Data'!$C$4:$V$43,MATCH('Combustion Reports'!AJ$8,'DOE Stack Loss Data'!$B$4:$B$43)+1,MATCH('Baseline Efficiency'!M20,'DOE Stack Loss Data'!$C$3:$V$3))-INDEX('DOE Stack Loss Data'!$C$4:$V$43,MATCH('Combustion Reports'!AJ$8,'DOE Stack Loss Data'!$B$4:$B$43),MATCH('Baseline Efficiency'!M20,'DOE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Efficiency'!M20,'DOE Stack Loss Data'!$C$3:$V$3))))/(INDEX('DOE Stack Loss Data'!$C$3:$V$3,1,MATCH('Baseline Efficiency'!M20,'DOE Stack Loss Data'!$C$3:$V$3)+1)-INDEX('DOE Stack Loss Data'!$C$3:$V$3,1,MATCH('Baseline Efficiency'!M20,'DOE Stack Loss Data'!$C$3:$V$3)))*('Baseline Efficiency'!M20-INDEX('DOE Stack Loss Data'!$C$3:$V$3,1,MATCH('Baseline Efficiency'!M20,'DOE Stack Loss Data'!$C$3:$V$3)))+(INDEX('DOE Stack Loss Data'!$C$4:$V$43,MATCH('Combustion Reports'!AJ$8,'DOE Stack Loss Data'!$B$4:$B$43)+1,MATCH('Baseline Efficiency'!M20,'DOE Stack Loss Data'!$C$3:$V$3))-INDEX('DOE Stack Loss Data'!$C$4:$V$43,MATCH('Combustion Reports'!AJ$8,'DOE Stack Loss Data'!$B$4:$B$43),MATCH('Baseline Efficiency'!M20,'DOE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Efficiency'!M20,'DOE Stack Loss Data'!$C$3:$V$3)))</f>
        <v>#N/A</v>
      </c>
      <c r="N44" s="209" t="e">
        <f>1-(((INDEX('DOE Stack Loss Data'!$C$4:$V$43,MATCH('Combustion Reports'!AK$8,'DOE Stack Loss Data'!$B$4:$B$43)+1,MATCH('Baseline Efficiency'!N20,'DOE Stack Loss Data'!$C$3:$V$3)+1)-INDEX('DOE Stack Loss Data'!$C$4:$V$43,MATCH('Combustion Reports'!AK$8,'DOE Stack Loss Data'!$B$4:$B$43),MATCH('Baseline Efficiency'!N20,'DOE Stack Loss Data'!$C$3:$V$3)+1))/10*('Combustion Reports'!AK$8-INDEX('DOE Stack Loss Data'!$B$4:$B$43,MATCH('Combustion Reports'!AK$8,'DOE Stack Loss Data'!$B$4:$B$43),1))+INDEX('DOE Stack Loss Data'!$C$4:$V$43,MATCH('Combustion Reports'!AK$8,'DOE Stack Loss Data'!$B$4:$B$43),MATCH('Baseline Efficiency'!N20,'DOE Stack Loss Data'!$C$3:$V$3)+1)-((INDEX('DOE Stack Loss Data'!$C$4:$V$43,MATCH('Combustion Reports'!AK$8,'DOE Stack Loss Data'!$B$4:$B$43)+1,MATCH('Baseline Efficiency'!N20,'DOE Stack Loss Data'!$C$3:$V$3))-INDEX('DOE Stack Loss Data'!$C$4:$V$43,MATCH('Combustion Reports'!AK$8,'DOE Stack Loss Data'!$B$4:$B$43),MATCH('Baseline Efficiency'!N20,'DOE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Efficiency'!N20,'DOE Stack Loss Data'!$C$3:$V$3))))/(INDEX('DOE Stack Loss Data'!$C$3:$V$3,1,MATCH('Baseline Efficiency'!N20,'DOE Stack Loss Data'!$C$3:$V$3)+1)-INDEX('DOE Stack Loss Data'!$C$3:$V$3,1,MATCH('Baseline Efficiency'!N20,'DOE Stack Loss Data'!$C$3:$V$3)))*('Baseline Efficiency'!N20-INDEX('DOE Stack Loss Data'!$C$3:$V$3,1,MATCH('Baseline Efficiency'!N20,'DOE Stack Loss Data'!$C$3:$V$3)))+(INDEX('DOE Stack Loss Data'!$C$4:$V$43,MATCH('Combustion Reports'!AK$8,'DOE Stack Loss Data'!$B$4:$B$43)+1,MATCH('Baseline Efficiency'!N20,'DOE Stack Loss Data'!$C$3:$V$3))-INDEX('DOE Stack Loss Data'!$C$4:$V$43,MATCH('Combustion Reports'!AK$8,'DOE Stack Loss Data'!$B$4:$B$43),MATCH('Baseline Efficiency'!N20,'DOE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Efficiency'!N20,'DOE Stack Loss Data'!$C$3:$V$3)))</f>
        <v>#N/A</v>
      </c>
      <c r="P44" s="236">
        <v>60</v>
      </c>
      <c r="Q44" s="545">
        <v>848</v>
      </c>
      <c r="R44" s="202">
        <f t="shared" si="9"/>
        <v>95</v>
      </c>
      <c r="S44" s="237" t="e">
        <f>1-(((INDEX('DOE Stack Loss Data'!$C$4:$V$43,MATCH('Combustion Reports'!$AB$14,'DOE Stack Loss Data'!$B$4:$B$43)+1,MATCH('Baseline Efficiency'!S20,'DOE Stack Loss Data'!$C$3:$V$3)+1)-INDEX('DOE Stack Loss Data'!$C$4:$V$43,MATCH('Combustion Reports'!$AB$14,'DOE Stack Loss Data'!$B$4:$B$43),MATCH('Baseline Efficiency'!S20,'DOE Stack Loss Data'!$C$3:$V$3)+1))/10*('Combustion Reports'!$AB$14-INDEX('DOE Stack Loss Data'!$B$4:$B$43,MATCH('Combustion Reports'!$AB$14,'DOE Stack Loss Data'!$B$4:$B$43),1))+INDEX('DOE Stack Loss Data'!$C$4:$V$43,MATCH('Combustion Reports'!$AB$14,'DOE Stack Loss Data'!$B$4:$B$43),MATCH('Baseline Efficiency'!S20,'DOE Stack Loss Data'!$C$3:$V$3)+1)-((INDEX('DOE Stack Loss Data'!$C$4:$V$43,MATCH('Combustion Reports'!$AB$14,'DOE Stack Loss Data'!$B$4:$B$43)+1,MATCH('Baseline Efficiency'!S20,'DOE Stack Loss Data'!$C$3:$V$3))-INDEX('DOE Stack Loss Data'!$C$4:$V$43,MATCH('Combustion Reports'!$AB$14,'DOE Stack Loss Data'!$B$4:$B$43),MATCH('Baseline Efficiency'!S20,'DOE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Efficiency'!S20,'DOE Stack Loss Data'!$C$3:$V$3))))/(INDEX('DOE Stack Loss Data'!$C$3:$V$3,1,MATCH('Baseline Efficiency'!S20,'DOE Stack Loss Data'!$C$3:$V$3)+1)-INDEX('DOE Stack Loss Data'!$C$3:$V$3,1,MATCH('Baseline Efficiency'!S20,'DOE Stack Loss Data'!$C$3:$V$3)))*('Baseline Efficiency'!S20-INDEX('DOE Stack Loss Data'!$C$3:$V$3,1,MATCH('Baseline Efficiency'!S20,'DOE Stack Loss Data'!$C$3:$V$3)))+(INDEX('DOE Stack Loss Data'!$C$4:$V$43,MATCH('Combustion Reports'!$AB$14,'DOE Stack Loss Data'!$B$4:$B$43)+1,MATCH('Baseline Efficiency'!S20,'DOE Stack Loss Data'!$C$3:$V$3))-INDEX('DOE Stack Loss Data'!$C$4:$V$43,MATCH('Combustion Reports'!$AB$14,'DOE Stack Loss Data'!$B$4:$B$43),MATCH('Baseline Efficiency'!S20,'DOE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Efficiency'!S20,'DOE Stack Loss Data'!$C$3:$V$3)))</f>
        <v>#N/A</v>
      </c>
      <c r="T44" s="237" t="e">
        <f>1-(((INDEX('DOE Stack Loss Data'!$C$4:$V$43,MATCH('Combustion Reports'!AC$14,'DOE Stack Loss Data'!$B$4:$B$43)+1,MATCH('Baseline Efficiency'!T20,'DOE Stack Loss Data'!$C$3:$V$3)+1)-INDEX('DOE Stack Loss Data'!$C$4:$V$43,MATCH('Combustion Reports'!AC$14,'DOE Stack Loss Data'!$B$4:$B$43),MATCH('Baseline Efficiency'!T20,'DOE Stack Loss Data'!$C$3:$V$3)+1))/10*('Combustion Reports'!AC$14-INDEX('DOE Stack Loss Data'!$B$4:$B$43,MATCH('Combustion Reports'!AC$14,'DOE Stack Loss Data'!$B$4:$B$43),1))+INDEX('DOE Stack Loss Data'!$C$4:$V$43,MATCH('Combustion Reports'!AC$14,'DOE Stack Loss Data'!$B$4:$B$43),MATCH('Baseline Efficiency'!T20,'DOE Stack Loss Data'!$C$3:$V$3)+1)-((INDEX('DOE Stack Loss Data'!$C$4:$V$43,MATCH('Combustion Reports'!AC$14,'DOE Stack Loss Data'!$B$4:$B$43)+1,MATCH('Baseline Efficiency'!T20,'DOE Stack Loss Data'!$C$3:$V$3))-INDEX('DOE Stack Loss Data'!$C$4:$V$43,MATCH('Combustion Reports'!AC$14,'DOE Stack Loss Data'!$B$4:$B$43),MATCH('Baseline Efficiency'!T20,'DOE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Efficiency'!T20,'DOE Stack Loss Data'!$C$3:$V$3))))/(INDEX('DOE Stack Loss Data'!$C$3:$V$3,1,MATCH('Baseline Efficiency'!T20,'DOE Stack Loss Data'!$C$3:$V$3)+1)-INDEX('DOE Stack Loss Data'!$C$3:$V$3,1,MATCH('Baseline Efficiency'!T20,'DOE Stack Loss Data'!$C$3:$V$3)))*('Baseline Efficiency'!T20-INDEX('DOE Stack Loss Data'!$C$3:$V$3,1,MATCH('Baseline Efficiency'!T20,'DOE Stack Loss Data'!$C$3:$V$3)))+(INDEX('DOE Stack Loss Data'!$C$4:$V$43,MATCH('Combustion Reports'!AC$14,'DOE Stack Loss Data'!$B$4:$B$43)+1,MATCH('Baseline Efficiency'!T20,'DOE Stack Loss Data'!$C$3:$V$3))-INDEX('DOE Stack Loss Data'!$C$4:$V$43,MATCH('Combustion Reports'!AC$14,'DOE Stack Loss Data'!$B$4:$B$43),MATCH('Baseline Efficiency'!T20,'DOE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Efficiency'!T20,'DOE Stack Loss Data'!$C$3:$V$3)))</f>
        <v>#N/A</v>
      </c>
      <c r="U44" s="207" t="e">
        <f>1-(((INDEX('DOE Stack Loss Data'!$C$4:$V$43,MATCH('Combustion Reports'!AD$14,'DOE Stack Loss Data'!$B$4:$B$43)+1,MATCH('Baseline Efficiency'!U20,'DOE Stack Loss Data'!$C$3:$V$3)+1)-INDEX('DOE Stack Loss Data'!$C$4:$V$43,MATCH('Combustion Reports'!AD$14,'DOE Stack Loss Data'!$B$4:$B$43),MATCH('Baseline Efficiency'!U20,'DOE Stack Loss Data'!$C$3:$V$3)+1))/10*('Combustion Reports'!AD$14-INDEX('DOE Stack Loss Data'!$B$4:$B$43,MATCH('Combustion Reports'!AD$14,'DOE Stack Loss Data'!$B$4:$B$43),1))+INDEX('DOE Stack Loss Data'!$C$4:$V$43,MATCH('Combustion Reports'!AD$14,'DOE Stack Loss Data'!$B$4:$B$43),MATCH('Baseline Efficiency'!U20,'DOE Stack Loss Data'!$C$3:$V$3)+1)-((INDEX('DOE Stack Loss Data'!$C$4:$V$43,MATCH('Combustion Reports'!AD$14,'DOE Stack Loss Data'!$B$4:$B$43)+1,MATCH('Baseline Efficiency'!U20,'DOE Stack Loss Data'!$C$3:$V$3))-INDEX('DOE Stack Loss Data'!$C$4:$V$43,MATCH('Combustion Reports'!AD$14,'DOE Stack Loss Data'!$B$4:$B$43),MATCH('Baseline Efficiency'!U20,'DOE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Efficiency'!U20,'DOE Stack Loss Data'!$C$3:$V$3))))/(INDEX('DOE Stack Loss Data'!$C$3:$V$3,1,MATCH('Baseline Efficiency'!U20,'DOE Stack Loss Data'!$C$3:$V$3)+1)-INDEX('DOE Stack Loss Data'!$C$3:$V$3,1,MATCH('Baseline Efficiency'!U20,'DOE Stack Loss Data'!$C$3:$V$3)))*('Baseline Efficiency'!U20-INDEX('DOE Stack Loss Data'!$C$3:$V$3,1,MATCH('Baseline Efficiency'!U20,'DOE Stack Loss Data'!$C$3:$V$3)))+(INDEX('DOE Stack Loss Data'!$C$4:$V$43,MATCH('Combustion Reports'!AD$14,'DOE Stack Loss Data'!$B$4:$B$43)+1,MATCH('Baseline Efficiency'!U20,'DOE Stack Loss Data'!$C$3:$V$3))-INDEX('DOE Stack Loss Data'!$C$4:$V$43,MATCH('Combustion Reports'!AD$14,'DOE Stack Loss Data'!$B$4:$B$43),MATCH('Baseline Efficiency'!U20,'DOE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Efficiency'!U20,'DOE Stack Loss Data'!$C$3:$V$3)))</f>
        <v>#N/A</v>
      </c>
      <c r="V44" s="237" t="e">
        <f>1-(((INDEX('DOE Stack Loss Data'!$C$4:$V$43,MATCH('Combustion Reports'!AE$14,'DOE Stack Loss Data'!$B$4:$B$43)+1,MATCH('Baseline Efficiency'!V20,'DOE Stack Loss Data'!$C$3:$V$3)+1)-INDEX('DOE Stack Loss Data'!$C$4:$V$43,MATCH('Combustion Reports'!AE$14,'DOE Stack Loss Data'!$B$4:$B$43),MATCH('Baseline Efficiency'!V20,'DOE Stack Loss Data'!$C$3:$V$3)+1))/10*('Combustion Reports'!AE$14-INDEX('DOE Stack Loss Data'!$B$4:$B$43,MATCH('Combustion Reports'!AE$14,'DOE Stack Loss Data'!$B$4:$B$43),1))+INDEX('DOE Stack Loss Data'!$C$4:$V$43,MATCH('Combustion Reports'!AE$14,'DOE Stack Loss Data'!$B$4:$B$43),MATCH('Baseline Efficiency'!V20,'DOE Stack Loss Data'!$C$3:$V$3)+1)-((INDEX('DOE Stack Loss Data'!$C$4:$V$43,MATCH('Combustion Reports'!AE$14,'DOE Stack Loss Data'!$B$4:$B$43)+1,MATCH('Baseline Efficiency'!V20,'DOE Stack Loss Data'!$C$3:$V$3))-INDEX('DOE Stack Loss Data'!$C$4:$V$43,MATCH('Combustion Reports'!AE$14,'DOE Stack Loss Data'!$B$4:$B$43),MATCH('Baseline Efficiency'!V20,'DOE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Efficiency'!V20,'DOE Stack Loss Data'!$C$3:$V$3))))/(INDEX('DOE Stack Loss Data'!$C$3:$V$3,1,MATCH('Baseline Efficiency'!V20,'DOE Stack Loss Data'!$C$3:$V$3)+1)-INDEX('DOE Stack Loss Data'!$C$3:$V$3,1,MATCH('Baseline Efficiency'!V20,'DOE Stack Loss Data'!$C$3:$V$3)))*('Baseline Efficiency'!V20-INDEX('DOE Stack Loss Data'!$C$3:$V$3,1,MATCH('Baseline Efficiency'!V20,'DOE Stack Loss Data'!$C$3:$V$3)))+(INDEX('DOE Stack Loss Data'!$C$4:$V$43,MATCH('Combustion Reports'!AE$14,'DOE Stack Loss Data'!$B$4:$B$43)+1,MATCH('Baseline Efficiency'!V20,'DOE Stack Loss Data'!$C$3:$V$3))-INDEX('DOE Stack Loss Data'!$C$4:$V$43,MATCH('Combustion Reports'!AE$14,'DOE Stack Loss Data'!$B$4:$B$43),MATCH('Baseline Efficiency'!V20,'DOE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Efficiency'!V20,'DOE Stack Loss Data'!$C$3:$V$3)))</f>
        <v>#N/A</v>
      </c>
      <c r="W44" s="201" t="e">
        <f>1-(((INDEX('DOE Stack Loss Data'!$C$4:$V$43,MATCH('Combustion Reports'!AF$14,'DOE Stack Loss Data'!$B$4:$B$43)+1,MATCH('Baseline Efficiency'!W20,'DOE Stack Loss Data'!$C$3:$V$3)+1)-INDEX('DOE Stack Loss Data'!$C$4:$V$43,MATCH('Combustion Reports'!AF$14,'DOE Stack Loss Data'!$B$4:$B$43),MATCH('Baseline Efficiency'!W20,'DOE Stack Loss Data'!$C$3:$V$3)+1))/10*('Combustion Reports'!AF$14-INDEX('DOE Stack Loss Data'!$B$4:$B$43,MATCH('Combustion Reports'!AF$14,'DOE Stack Loss Data'!$B$4:$B$43),1))+INDEX('DOE Stack Loss Data'!$C$4:$V$43,MATCH('Combustion Reports'!AF$14,'DOE Stack Loss Data'!$B$4:$B$43),MATCH('Baseline Efficiency'!W20,'DOE Stack Loss Data'!$C$3:$V$3)+1)-((INDEX('DOE Stack Loss Data'!$C$4:$V$43,MATCH('Combustion Reports'!AF$14,'DOE Stack Loss Data'!$B$4:$B$43)+1,MATCH('Baseline Efficiency'!W20,'DOE Stack Loss Data'!$C$3:$V$3))-INDEX('DOE Stack Loss Data'!$C$4:$V$43,MATCH('Combustion Reports'!AF$14,'DOE Stack Loss Data'!$B$4:$B$43),MATCH('Baseline Efficiency'!W20,'DOE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Efficiency'!W20,'DOE Stack Loss Data'!$C$3:$V$3))))/(INDEX('DOE Stack Loss Data'!$C$3:$V$3,1,MATCH('Baseline Efficiency'!W20,'DOE Stack Loss Data'!$C$3:$V$3)+1)-INDEX('DOE Stack Loss Data'!$C$3:$V$3,1,MATCH('Baseline Efficiency'!W20,'DOE Stack Loss Data'!$C$3:$V$3)))*('Baseline Efficiency'!W20-INDEX('DOE Stack Loss Data'!$C$3:$V$3,1,MATCH('Baseline Efficiency'!W20,'DOE Stack Loss Data'!$C$3:$V$3)))+(INDEX('DOE Stack Loss Data'!$C$4:$V$43,MATCH('Combustion Reports'!AF$14,'DOE Stack Loss Data'!$B$4:$B$43)+1,MATCH('Baseline Efficiency'!W20,'DOE Stack Loss Data'!$C$3:$V$3))-INDEX('DOE Stack Loss Data'!$C$4:$V$43,MATCH('Combustion Reports'!AF$14,'DOE Stack Loss Data'!$B$4:$B$43),MATCH('Baseline Efficiency'!W20,'DOE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Efficiency'!W20,'DOE Stack Loss Data'!$C$3:$V$3)))</f>
        <v>#N/A</v>
      </c>
      <c r="X44" s="237" t="e">
        <f>1-(((INDEX('DOE Stack Loss Data'!$C$4:$V$43,MATCH('Combustion Reports'!AG$14,'DOE Stack Loss Data'!$B$4:$B$43)+1,MATCH('Baseline Efficiency'!X20,'DOE Stack Loss Data'!$C$3:$V$3)+1)-INDEX('DOE Stack Loss Data'!$C$4:$V$43,MATCH('Combustion Reports'!AG$14,'DOE Stack Loss Data'!$B$4:$B$43),MATCH('Baseline Efficiency'!X20,'DOE Stack Loss Data'!$C$3:$V$3)+1))/10*('Combustion Reports'!AG$14-INDEX('DOE Stack Loss Data'!$B$4:$B$43,MATCH('Combustion Reports'!AG$14,'DOE Stack Loss Data'!$B$4:$B$43),1))+INDEX('DOE Stack Loss Data'!$C$4:$V$43,MATCH('Combustion Reports'!AG$14,'DOE Stack Loss Data'!$B$4:$B$43),MATCH('Baseline Efficiency'!X20,'DOE Stack Loss Data'!$C$3:$V$3)+1)-((INDEX('DOE Stack Loss Data'!$C$4:$V$43,MATCH('Combustion Reports'!AG$14,'DOE Stack Loss Data'!$B$4:$B$43)+1,MATCH('Baseline Efficiency'!X20,'DOE Stack Loss Data'!$C$3:$V$3))-INDEX('DOE Stack Loss Data'!$C$4:$V$43,MATCH('Combustion Reports'!AG$14,'DOE Stack Loss Data'!$B$4:$B$43),MATCH('Baseline Efficiency'!X20,'DOE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Efficiency'!X20,'DOE Stack Loss Data'!$C$3:$V$3))))/(INDEX('DOE Stack Loss Data'!$C$3:$V$3,1,MATCH('Baseline Efficiency'!X20,'DOE Stack Loss Data'!$C$3:$V$3)+1)-INDEX('DOE Stack Loss Data'!$C$3:$V$3,1,MATCH('Baseline Efficiency'!X20,'DOE Stack Loss Data'!$C$3:$V$3)))*('Baseline Efficiency'!X20-INDEX('DOE Stack Loss Data'!$C$3:$V$3,1,MATCH('Baseline Efficiency'!X20,'DOE Stack Loss Data'!$C$3:$V$3)))+(INDEX('DOE Stack Loss Data'!$C$4:$V$43,MATCH('Combustion Reports'!AG$14,'DOE Stack Loss Data'!$B$4:$B$43)+1,MATCH('Baseline Efficiency'!X20,'DOE Stack Loss Data'!$C$3:$V$3))-INDEX('DOE Stack Loss Data'!$C$4:$V$43,MATCH('Combustion Reports'!AG$14,'DOE Stack Loss Data'!$B$4:$B$43),MATCH('Baseline Efficiency'!X20,'DOE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Efficiency'!X20,'DOE Stack Loss Data'!$C$3:$V$3)))</f>
        <v>#N/A</v>
      </c>
      <c r="Y44" s="201" t="e">
        <f>1-(((INDEX('DOE Stack Loss Data'!$C$4:$V$43,MATCH('Combustion Reports'!AH$14,'DOE Stack Loss Data'!$B$4:$B$43)+1,MATCH('Baseline Efficiency'!Y20,'DOE Stack Loss Data'!$C$3:$V$3)+1)-INDEX('DOE Stack Loss Data'!$C$4:$V$43,MATCH('Combustion Reports'!AH$14,'DOE Stack Loss Data'!$B$4:$B$43),MATCH('Baseline Efficiency'!Y20,'DOE Stack Loss Data'!$C$3:$V$3)+1))/10*('Combustion Reports'!AH$14-INDEX('DOE Stack Loss Data'!$B$4:$B$43,MATCH('Combustion Reports'!AH$14,'DOE Stack Loss Data'!$B$4:$B$43),1))+INDEX('DOE Stack Loss Data'!$C$4:$V$43,MATCH('Combustion Reports'!AH$14,'DOE Stack Loss Data'!$B$4:$B$43),MATCH('Baseline Efficiency'!Y20,'DOE Stack Loss Data'!$C$3:$V$3)+1)-((INDEX('DOE Stack Loss Data'!$C$4:$V$43,MATCH('Combustion Reports'!AH$14,'DOE Stack Loss Data'!$B$4:$B$43)+1,MATCH('Baseline Efficiency'!Y20,'DOE Stack Loss Data'!$C$3:$V$3))-INDEX('DOE Stack Loss Data'!$C$4:$V$43,MATCH('Combustion Reports'!AH$14,'DOE Stack Loss Data'!$B$4:$B$43),MATCH('Baseline Efficiency'!Y20,'DOE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Efficiency'!Y20,'DOE Stack Loss Data'!$C$3:$V$3))))/(INDEX('DOE Stack Loss Data'!$C$3:$V$3,1,MATCH('Baseline Efficiency'!Y20,'DOE Stack Loss Data'!$C$3:$V$3)+1)-INDEX('DOE Stack Loss Data'!$C$3:$V$3,1,MATCH('Baseline Efficiency'!Y20,'DOE Stack Loss Data'!$C$3:$V$3)))*('Baseline Efficiency'!Y20-INDEX('DOE Stack Loss Data'!$C$3:$V$3,1,MATCH('Baseline Efficiency'!Y20,'DOE Stack Loss Data'!$C$3:$V$3)))+(INDEX('DOE Stack Loss Data'!$C$4:$V$43,MATCH('Combustion Reports'!AH$14,'DOE Stack Loss Data'!$B$4:$B$43)+1,MATCH('Baseline Efficiency'!Y20,'DOE Stack Loss Data'!$C$3:$V$3))-INDEX('DOE Stack Loss Data'!$C$4:$V$43,MATCH('Combustion Reports'!AH$14,'DOE Stack Loss Data'!$B$4:$B$43),MATCH('Baseline Efficiency'!Y20,'DOE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Efficiency'!Y20,'DOE Stack Loss Data'!$C$3:$V$3)))</f>
        <v>#N/A</v>
      </c>
      <c r="Z44" s="237" t="e">
        <f>1-(((INDEX('DOE Stack Loss Data'!$C$4:$V$43,MATCH('Combustion Reports'!AI$14,'DOE Stack Loss Data'!$B$4:$B$43)+1,MATCH('Baseline Efficiency'!Z20,'DOE Stack Loss Data'!$C$3:$V$3)+1)-INDEX('DOE Stack Loss Data'!$C$4:$V$43,MATCH('Combustion Reports'!AI$14,'DOE Stack Loss Data'!$B$4:$B$43),MATCH('Baseline Efficiency'!Z20,'DOE Stack Loss Data'!$C$3:$V$3)+1))/10*('Combustion Reports'!AI$14-INDEX('DOE Stack Loss Data'!$B$4:$B$43,MATCH('Combustion Reports'!AI$14,'DOE Stack Loss Data'!$B$4:$B$43),1))+INDEX('DOE Stack Loss Data'!$C$4:$V$43,MATCH('Combustion Reports'!AI$14,'DOE Stack Loss Data'!$B$4:$B$43),MATCH('Baseline Efficiency'!Z20,'DOE Stack Loss Data'!$C$3:$V$3)+1)-((INDEX('DOE Stack Loss Data'!$C$4:$V$43,MATCH('Combustion Reports'!AI$14,'DOE Stack Loss Data'!$B$4:$B$43)+1,MATCH('Baseline Efficiency'!Z20,'DOE Stack Loss Data'!$C$3:$V$3))-INDEX('DOE Stack Loss Data'!$C$4:$V$43,MATCH('Combustion Reports'!AI$14,'DOE Stack Loss Data'!$B$4:$B$43),MATCH('Baseline Efficiency'!Z20,'DOE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Efficiency'!Z20,'DOE Stack Loss Data'!$C$3:$V$3))))/(INDEX('DOE Stack Loss Data'!$C$3:$V$3,1,MATCH('Baseline Efficiency'!Z20,'DOE Stack Loss Data'!$C$3:$V$3)+1)-INDEX('DOE Stack Loss Data'!$C$3:$V$3,1,MATCH('Baseline Efficiency'!Z20,'DOE Stack Loss Data'!$C$3:$V$3)))*('Baseline Efficiency'!Z20-INDEX('DOE Stack Loss Data'!$C$3:$V$3,1,MATCH('Baseline Efficiency'!Z20,'DOE Stack Loss Data'!$C$3:$V$3)))+(INDEX('DOE Stack Loss Data'!$C$4:$V$43,MATCH('Combustion Reports'!AI$14,'DOE Stack Loss Data'!$B$4:$B$43)+1,MATCH('Baseline Efficiency'!Z20,'DOE Stack Loss Data'!$C$3:$V$3))-INDEX('DOE Stack Loss Data'!$C$4:$V$43,MATCH('Combustion Reports'!AI$14,'DOE Stack Loss Data'!$B$4:$B$43),MATCH('Baseline Efficiency'!Z20,'DOE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Efficiency'!Z20,'DOE Stack Loss Data'!$C$3:$V$3)))</f>
        <v>#N/A</v>
      </c>
      <c r="AA44" s="237" t="e">
        <f>1-(((INDEX('DOE Stack Loss Data'!$C$4:$V$43,MATCH('Combustion Reports'!AJ$14,'DOE Stack Loss Data'!$B$4:$B$43)+1,MATCH('Baseline Efficiency'!AA20,'DOE Stack Loss Data'!$C$3:$V$3)+1)-INDEX('DOE Stack Loss Data'!$C$4:$V$43,MATCH('Combustion Reports'!AJ$14,'DOE Stack Loss Data'!$B$4:$B$43),MATCH('Baseline Efficiency'!AA20,'DOE Stack Loss Data'!$C$3:$V$3)+1))/10*('Combustion Reports'!AJ$14-INDEX('DOE Stack Loss Data'!$B$4:$B$43,MATCH('Combustion Reports'!AJ$14,'DOE Stack Loss Data'!$B$4:$B$43),1))+INDEX('DOE Stack Loss Data'!$C$4:$V$43,MATCH('Combustion Reports'!AJ$14,'DOE Stack Loss Data'!$B$4:$B$43),MATCH('Baseline Efficiency'!AA20,'DOE Stack Loss Data'!$C$3:$V$3)+1)-((INDEX('DOE Stack Loss Data'!$C$4:$V$43,MATCH('Combustion Reports'!AJ$14,'DOE Stack Loss Data'!$B$4:$B$43)+1,MATCH('Baseline Efficiency'!AA20,'DOE Stack Loss Data'!$C$3:$V$3))-INDEX('DOE Stack Loss Data'!$C$4:$V$43,MATCH('Combustion Reports'!AJ$14,'DOE Stack Loss Data'!$B$4:$B$43),MATCH('Baseline Efficiency'!AA20,'DOE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Efficiency'!AA20,'DOE Stack Loss Data'!$C$3:$V$3))))/(INDEX('DOE Stack Loss Data'!$C$3:$V$3,1,MATCH('Baseline Efficiency'!AA20,'DOE Stack Loss Data'!$C$3:$V$3)+1)-INDEX('DOE Stack Loss Data'!$C$3:$V$3,1,MATCH('Baseline Efficiency'!AA20,'DOE Stack Loss Data'!$C$3:$V$3)))*('Baseline Efficiency'!AA20-INDEX('DOE Stack Loss Data'!$C$3:$V$3,1,MATCH('Baseline Efficiency'!AA20,'DOE Stack Loss Data'!$C$3:$V$3)))+(INDEX('DOE Stack Loss Data'!$C$4:$V$43,MATCH('Combustion Reports'!AJ$14,'DOE Stack Loss Data'!$B$4:$B$43)+1,MATCH('Baseline Efficiency'!AA20,'DOE Stack Loss Data'!$C$3:$V$3))-INDEX('DOE Stack Loss Data'!$C$4:$V$43,MATCH('Combustion Reports'!AJ$14,'DOE Stack Loss Data'!$B$4:$B$43),MATCH('Baseline Efficiency'!AA20,'DOE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Efficiency'!AA20,'DOE Stack Loss Data'!$C$3:$V$3)))</f>
        <v>#N/A</v>
      </c>
      <c r="AB44" s="209" t="e">
        <f>1-(((INDEX('DOE Stack Loss Data'!$C$4:$V$43,MATCH('Combustion Reports'!AK$14,'DOE Stack Loss Data'!$B$4:$B$43)+1,MATCH('Baseline Efficiency'!AB20,'DOE Stack Loss Data'!$C$3:$V$3)+1)-INDEX('DOE Stack Loss Data'!$C$4:$V$43,MATCH('Combustion Reports'!AK$14,'DOE Stack Loss Data'!$B$4:$B$43),MATCH('Baseline Efficiency'!AB20,'DOE Stack Loss Data'!$C$3:$V$3)+1))/10*('Combustion Reports'!AK$14-INDEX('DOE Stack Loss Data'!$B$4:$B$43,MATCH('Combustion Reports'!AK$14,'DOE Stack Loss Data'!$B$4:$B$43),1))+INDEX('DOE Stack Loss Data'!$C$4:$V$43,MATCH('Combustion Reports'!AK$14,'DOE Stack Loss Data'!$B$4:$B$43),MATCH('Baseline Efficiency'!AB20,'DOE Stack Loss Data'!$C$3:$V$3)+1)-((INDEX('DOE Stack Loss Data'!$C$4:$V$43,MATCH('Combustion Reports'!AK$14,'DOE Stack Loss Data'!$B$4:$B$43)+1,MATCH('Baseline Efficiency'!AB20,'DOE Stack Loss Data'!$C$3:$V$3))-INDEX('DOE Stack Loss Data'!$C$4:$V$43,MATCH('Combustion Reports'!AK$14,'DOE Stack Loss Data'!$B$4:$B$43),MATCH('Baseline Efficiency'!AB20,'DOE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Efficiency'!AB20,'DOE Stack Loss Data'!$C$3:$V$3))))/(INDEX('DOE Stack Loss Data'!$C$3:$V$3,1,MATCH('Baseline Efficiency'!AB20,'DOE Stack Loss Data'!$C$3:$V$3)+1)-INDEX('DOE Stack Loss Data'!$C$3:$V$3,1,MATCH('Baseline Efficiency'!AB20,'DOE Stack Loss Data'!$C$3:$V$3)))*('Baseline Efficiency'!AB20-INDEX('DOE Stack Loss Data'!$C$3:$V$3,1,MATCH('Baseline Efficiency'!AB20,'DOE Stack Loss Data'!$C$3:$V$3)))+(INDEX('DOE Stack Loss Data'!$C$4:$V$43,MATCH('Combustion Reports'!AK$14,'DOE Stack Loss Data'!$B$4:$B$43)+1,MATCH('Baseline Efficiency'!AB20,'DOE Stack Loss Data'!$C$3:$V$3))-INDEX('DOE Stack Loss Data'!$C$4:$V$43,MATCH('Combustion Reports'!AK$14,'DOE Stack Loss Data'!$B$4:$B$43),MATCH('Baseline Efficiency'!AB20,'DOE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Efficiency'!AB20,'DOE Stack Loss Data'!$C$3:$V$3)))</f>
        <v>#N/A</v>
      </c>
      <c r="AD44" s="236">
        <v>60</v>
      </c>
      <c r="AE44" s="545">
        <v>848</v>
      </c>
      <c r="AF44" s="202">
        <f t="shared" si="10"/>
        <v>95</v>
      </c>
      <c r="AG44" s="237" t="e">
        <f>1-(((INDEX('DOE Stack Loss Data'!$C$4:$V$43,MATCH('Combustion Reports'!AB$20,'DOE Stack Loss Data'!$B$4:$B$43)+1,MATCH('Baseline Efficiency'!AG20,'DOE Stack Loss Data'!$C$3:$V$3)+1)-INDEX('DOE Stack Loss Data'!$C$4:$V$43,MATCH('Combustion Reports'!AB$20,'DOE Stack Loss Data'!$B$4:$B$43),MATCH('Baseline Efficiency'!AG20,'DOE Stack Loss Data'!$C$3:$V$3)+1))/10*('Combustion Reports'!AB$20-INDEX('DOE Stack Loss Data'!$B$4:$B$43,MATCH('Combustion Reports'!AB$20,'DOE Stack Loss Data'!$B$4:$B$43),1))+INDEX('DOE Stack Loss Data'!$C$4:$V$43,MATCH('Combustion Reports'!AB$20,'DOE Stack Loss Data'!$B$4:$B$43),MATCH('Baseline Efficiency'!AG20,'DOE Stack Loss Data'!$C$3:$V$3)+1)-((INDEX('DOE Stack Loss Data'!$C$4:$V$43,MATCH('Combustion Reports'!AB$20,'DOE Stack Loss Data'!$B$4:$B$43)+1,MATCH('Baseline Efficiency'!AG20,'DOE Stack Loss Data'!$C$3:$V$3))-INDEX('DOE Stack Loss Data'!$C$4:$V$43,MATCH('Combustion Reports'!AB$20,'DOE Stack Loss Data'!$B$4:$B$43),MATCH('Baseline Efficiency'!AG20,'DOE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Efficiency'!AG20,'DOE Stack Loss Data'!$C$3:$V$3))))/(INDEX('DOE Stack Loss Data'!$C$3:$V$3,1,MATCH('Baseline Efficiency'!AG20,'DOE Stack Loss Data'!$C$3:$V$3)+1)-INDEX('DOE Stack Loss Data'!$C$3:$V$3,1,MATCH('Baseline Efficiency'!AG20,'DOE Stack Loss Data'!$C$3:$V$3)))*('Baseline Efficiency'!AG20-INDEX('DOE Stack Loss Data'!$C$3:$V$3,1,MATCH('Baseline Efficiency'!AG20,'DOE Stack Loss Data'!$C$3:$V$3)))+(INDEX('DOE Stack Loss Data'!$C$4:$V$43,MATCH('Combustion Reports'!AB$20,'DOE Stack Loss Data'!$B$4:$B$43)+1,MATCH('Baseline Efficiency'!AG20,'DOE Stack Loss Data'!$C$3:$V$3))-INDEX('DOE Stack Loss Data'!$C$4:$V$43,MATCH('Combustion Reports'!AB$20,'DOE Stack Loss Data'!$B$4:$B$43),MATCH('Baseline Efficiency'!AG20,'DOE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Efficiency'!AG20,'DOE Stack Loss Data'!$C$3:$V$3)))</f>
        <v>#N/A</v>
      </c>
      <c r="AH44" s="237" t="e">
        <f>1-(((INDEX('DOE Stack Loss Data'!$C$4:$V$43,MATCH('Combustion Reports'!AC$20,'DOE Stack Loss Data'!$B$4:$B$43)+1,MATCH('Baseline Efficiency'!AH20,'DOE Stack Loss Data'!$C$3:$V$3)+1)-INDEX('DOE Stack Loss Data'!$C$4:$V$43,MATCH('Combustion Reports'!AC$20,'DOE Stack Loss Data'!$B$4:$B$43),MATCH('Baseline Efficiency'!AH20,'DOE Stack Loss Data'!$C$3:$V$3)+1))/10*('Combustion Reports'!AC$20-INDEX('DOE Stack Loss Data'!$B$4:$B$43,MATCH('Combustion Reports'!AC$20,'DOE Stack Loss Data'!$B$4:$B$43),1))+INDEX('DOE Stack Loss Data'!$C$4:$V$43,MATCH('Combustion Reports'!AC$20,'DOE Stack Loss Data'!$B$4:$B$43),MATCH('Baseline Efficiency'!AH20,'DOE Stack Loss Data'!$C$3:$V$3)+1)-((INDEX('DOE Stack Loss Data'!$C$4:$V$43,MATCH('Combustion Reports'!AC$20,'DOE Stack Loss Data'!$B$4:$B$43)+1,MATCH('Baseline Efficiency'!AH20,'DOE Stack Loss Data'!$C$3:$V$3))-INDEX('DOE Stack Loss Data'!$C$4:$V$43,MATCH('Combustion Reports'!AC$20,'DOE Stack Loss Data'!$B$4:$B$43),MATCH('Baseline Efficiency'!AH20,'DOE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Efficiency'!AH20,'DOE Stack Loss Data'!$C$3:$V$3))))/(INDEX('DOE Stack Loss Data'!$C$3:$V$3,1,MATCH('Baseline Efficiency'!AH20,'DOE Stack Loss Data'!$C$3:$V$3)+1)-INDEX('DOE Stack Loss Data'!$C$3:$V$3,1,MATCH('Baseline Efficiency'!AH20,'DOE Stack Loss Data'!$C$3:$V$3)))*('Baseline Efficiency'!AH20-INDEX('DOE Stack Loss Data'!$C$3:$V$3,1,MATCH('Baseline Efficiency'!AH20,'DOE Stack Loss Data'!$C$3:$V$3)))+(INDEX('DOE Stack Loss Data'!$C$4:$V$43,MATCH('Combustion Reports'!AC$20,'DOE Stack Loss Data'!$B$4:$B$43)+1,MATCH('Baseline Efficiency'!AH20,'DOE Stack Loss Data'!$C$3:$V$3))-INDEX('DOE Stack Loss Data'!$C$4:$V$43,MATCH('Combustion Reports'!AC$20,'DOE Stack Loss Data'!$B$4:$B$43),MATCH('Baseline Efficiency'!AH20,'DOE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Efficiency'!AH20,'DOE Stack Loss Data'!$C$3:$V$3)))</f>
        <v>#N/A</v>
      </c>
      <c r="AI44" s="207" t="e">
        <f>1-(((INDEX('DOE Stack Loss Data'!$C$4:$V$43,MATCH('Combustion Reports'!AD$20,'DOE Stack Loss Data'!$B$4:$B$43)+1,MATCH('Baseline Efficiency'!AI20,'DOE Stack Loss Data'!$C$3:$V$3)+1)-INDEX('DOE Stack Loss Data'!$C$4:$V$43,MATCH('Combustion Reports'!AD$20,'DOE Stack Loss Data'!$B$4:$B$43),MATCH('Baseline Efficiency'!AI20,'DOE Stack Loss Data'!$C$3:$V$3)+1))/10*('Combustion Reports'!AD$20-INDEX('DOE Stack Loss Data'!$B$4:$B$43,MATCH('Combustion Reports'!AD$20,'DOE Stack Loss Data'!$B$4:$B$43),1))+INDEX('DOE Stack Loss Data'!$C$4:$V$43,MATCH('Combustion Reports'!AD$20,'DOE Stack Loss Data'!$B$4:$B$43),MATCH('Baseline Efficiency'!AI20,'DOE Stack Loss Data'!$C$3:$V$3)+1)-((INDEX('DOE Stack Loss Data'!$C$4:$V$43,MATCH('Combustion Reports'!AD$20,'DOE Stack Loss Data'!$B$4:$B$43)+1,MATCH('Baseline Efficiency'!AI20,'DOE Stack Loss Data'!$C$3:$V$3))-INDEX('DOE Stack Loss Data'!$C$4:$V$43,MATCH('Combustion Reports'!AD$20,'DOE Stack Loss Data'!$B$4:$B$43),MATCH('Baseline Efficiency'!AI20,'DOE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Efficiency'!AI20,'DOE Stack Loss Data'!$C$3:$V$3))))/(INDEX('DOE Stack Loss Data'!$C$3:$V$3,1,MATCH('Baseline Efficiency'!AI20,'DOE Stack Loss Data'!$C$3:$V$3)+1)-INDEX('DOE Stack Loss Data'!$C$3:$V$3,1,MATCH('Baseline Efficiency'!AI20,'DOE Stack Loss Data'!$C$3:$V$3)))*('Baseline Efficiency'!AI20-INDEX('DOE Stack Loss Data'!$C$3:$V$3,1,MATCH('Baseline Efficiency'!AI20,'DOE Stack Loss Data'!$C$3:$V$3)))+(INDEX('DOE Stack Loss Data'!$C$4:$V$43,MATCH('Combustion Reports'!AD$20,'DOE Stack Loss Data'!$B$4:$B$43)+1,MATCH('Baseline Efficiency'!AI20,'DOE Stack Loss Data'!$C$3:$V$3))-INDEX('DOE Stack Loss Data'!$C$4:$V$43,MATCH('Combustion Reports'!AD$20,'DOE Stack Loss Data'!$B$4:$B$43),MATCH('Baseline Efficiency'!AI20,'DOE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Efficiency'!AI20,'DOE Stack Loss Data'!$C$3:$V$3)))</f>
        <v>#N/A</v>
      </c>
      <c r="AJ44" s="237" t="e">
        <f>1-(((INDEX('DOE Stack Loss Data'!$C$4:$V$43,MATCH('Combustion Reports'!AE$20,'DOE Stack Loss Data'!$B$4:$B$43)+1,MATCH('Baseline Efficiency'!AJ20,'DOE Stack Loss Data'!$C$3:$V$3)+1)-INDEX('DOE Stack Loss Data'!$C$4:$V$43,MATCH('Combustion Reports'!AE$20,'DOE Stack Loss Data'!$B$4:$B$43),MATCH('Baseline Efficiency'!AJ20,'DOE Stack Loss Data'!$C$3:$V$3)+1))/10*('Combustion Reports'!AE$20-INDEX('DOE Stack Loss Data'!$B$4:$B$43,MATCH('Combustion Reports'!AE$20,'DOE Stack Loss Data'!$B$4:$B$43),1))+INDEX('DOE Stack Loss Data'!$C$4:$V$43,MATCH('Combustion Reports'!AE$20,'DOE Stack Loss Data'!$B$4:$B$43),MATCH('Baseline Efficiency'!AJ20,'DOE Stack Loss Data'!$C$3:$V$3)+1)-((INDEX('DOE Stack Loss Data'!$C$4:$V$43,MATCH('Combustion Reports'!AE$20,'DOE Stack Loss Data'!$B$4:$B$43)+1,MATCH('Baseline Efficiency'!AJ20,'DOE Stack Loss Data'!$C$3:$V$3))-INDEX('DOE Stack Loss Data'!$C$4:$V$43,MATCH('Combustion Reports'!AE$20,'DOE Stack Loss Data'!$B$4:$B$43),MATCH('Baseline Efficiency'!AJ20,'DOE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Efficiency'!AJ20,'DOE Stack Loss Data'!$C$3:$V$3))))/(INDEX('DOE Stack Loss Data'!$C$3:$V$3,1,MATCH('Baseline Efficiency'!AJ20,'DOE Stack Loss Data'!$C$3:$V$3)+1)-INDEX('DOE Stack Loss Data'!$C$3:$V$3,1,MATCH('Baseline Efficiency'!AJ20,'DOE Stack Loss Data'!$C$3:$V$3)))*('Baseline Efficiency'!AJ20-INDEX('DOE Stack Loss Data'!$C$3:$V$3,1,MATCH('Baseline Efficiency'!AJ20,'DOE Stack Loss Data'!$C$3:$V$3)))+(INDEX('DOE Stack Loss Data'!$C$4:$V$43,MATCH('Combustion Reports'!AE$20,'DOE Stack Loss Data'!$B$4:$B$43)+1,MATCH('Baseline Efficiency'!AJ20,'DOE Stack Loss Data'!$C$3:$V$3))-INDEX('DOE Stack Loss Data'!$C$4:$V$43,MATCH('Combustion Reports'!AE$20,'DOE Stack Loss Data'!$B$4:$B$43),MATCH('Baseline Efficiency'!AJ20,'DOE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Efficiency'!AJ20,'DOE Stack Loss Data'!$C$3:$V$3)))</f>
        <v>#N/A</v>
      </c>
      <c r="AK44" s="201" t="e">
        <f>1-(((INDEX('DOE Stack Loss Data'!$C$4:$V$43,MATCH('Combustion Reports'!AF$20,'DOE Stack Loss Data'!$B$4:$B$43)+1,MATCH('Baseline Efficiency'!AK20,'DOE Stack Loss Data'!$C$3:$V$3)+1)-INDEX('DOE Stack Loss Data'!$C$4:$V$43,MATCH('Combustion Reports'!AF$20,'DOE Stack Loss Data'!$B$4:$B$43),MATCH('Baseline Efficiency'!AK20,'DOE Stack Loss Data'!$C$3:$V$3)+1))/10*('Combustion Reports'!AF$20-INDEX('DOE Stack Loss Data'!$B$4:$B$43,MATCH('Combustion Reports'!AF$20,'DOE Stack Loss Data'!$B$4:$B$43),1))+INDEX('DOE Stack Loss Data'!$C$4:$V$43,MATCH('Combustion Reports'!AF$20,'DOE Stack Loss Data'!$B$4:$B$43),MATCH('Baseline Efficiency'!AK20,'DOE Stack Loss Data'!$C$3:$V$3)+1)-((INDEX('DOE Stack Loss Data'!$C$4:$V$43,MATCH('Combustion Reports'!AF$20,'DOE Stack Loss Data'!$B$4:$B$43)+1,MATCH('Baseline Efficiency'!AK20,'DOE Stack Loss Data'!$C$3:$V$3))-INDEX('DOE Stack Loss Data'!$C$4:$V$43,MATCH('Combustion Reports'!AF$20,'DOE Stack Loss Data'!$B$4:$B$43),MATCH('Baseline Efficiency'!AK20,'DOE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Efficiency'!AK20,'DOE Stack Loss Data'!$C$3:$V$3))))/(INDEX('DOE Stack Loss Data'!$C$3:$V$3,1,MATCH('Baseline Efficiency'!AK20,'DOE Stack Loss Data'!$C$3:$V$3)+1)-INDEX('DOE Stack Loss Data'!$C$3:$V$3,1,MATCH('Baseline Efficiency'!AK20,'DOE Stack Loss Data'!$C$3:$V$3)))*('Baseline Efficiency'!AK20-INDEX('DOE Stack Loss Data'!$C$3:$V$3,1,MATCH('Baseline Efficiency'!AK20,'DOE Stack Loss Data'!$C$3:$V$3)))+(INDEX('DOE Stack Loss Data'!$C$4:$V$43,MATCH('Combustion Reports'!AF$20,'DOE Stack Loss Data'!$B$4:$B$43)+1,MATCH('Baseline Efficiency'!AK20,'DOE Stack Loss Data'!$C$3:$V$3))-INDEX('DOE Stack Loss Data'!$C$4:$V$43,MATCH('Combustion Reports'!AF$20,'DOE Stack Loss Data'!$B$4:$B$43),MATCH('Baseline Efficiency'!AK20,'DOE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Efficiency'!AK20,'DOE Stack Loss Data'!$C$3:$V$3)))</f>
        <v>#N/A</v>
      </c>
      <c r="AL44" s="237" t="e">
        <f>1-(((INDEX('DOE Stack Loss Data'!$C$4:$V$43,MATCH('Combustion Reports'!AG$20,'DOE Stack Loss Data'!$B$4:$B$43)+1,MATCH('Baseline Efficiency'!AL20,'DOE Stack Loss Data'!$C$3:$V$3)+1)-INDEX('DOE Stack Loss Data'!$C$4:$V$43,MATCH('Combustion Reports'!AG$20,'DOE Stack Loss Data'!$B$4:$B$43),MATCH('Baseline Efficiency'!AL20,'DOE Stack Loss Data'!$C$3:$V$3)+1))/10*('Combustion Reports'!AG$20-INDEX('DOE Stack Loss Data'!$B$4:$B$43,MATCH('Combustion Reports'!AG$20,'DOE Stack Loss Data'!$B$4:$B$43),1))+INDEX('DOE Stack Loss Data'!$C$4:$V$43,MATCH('Combustion Reports'!AG$20,'DOE Stack Loss Data'!$B$4:$B$43),MATCH('Baseline Efficiency'!AL20,'DOE Stack Loss Data'!$C$3:$V$3)+1)-((INDEX('DOE Stack Loss Data'!$C$4:$V$43,MATCH('Combustion Reports'!AG$20,'DOE Stack Loss Data'!$B$4:$B$43)+1,MATCH('Baseline Efficiency'!AL20,'DOE Stack Loss Data'!$C$3:$V$3))-INDEX('DOE Stack Loss Data'!$C$4:$V$43,MATCH('Combustion Reports'!AG$20,'DOE Stack Loss Data'!$B$4:$B$43),MATCH('Baseline Efficiency'!AL20,'DOE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Efficiency'!AL20,'DOE Stack Loss Data'!$C$3:$V$3))))/(INDEX('DOE Stack Loss Data'!$C$3:$V$3,1,MATCH('Baseline Efficiency'!AL20,'DOE Stack Loss Data'!$C$3:$V$3)+1)-INDEX('DOE Stack Loss Data'!$C$3:$V$3,1,MATCH('Baseline Efficiency'!AL20,'DOE Stack Loss Data'!$C$3:$V$3)))*('Baseline Efficiency'!AL20-INDEX('DOE Stack Loss Data'!$C$3:$V$3,1,MATCH('Baseline Efficiency'!AL20,'DOE Stack Loss Data'!$C$3:$V$3)))+(INDEX('DOE Stack Loss Data'!$C$4:$V$43,MATCH('Combustion Reports'!AG$20,'DOE Stack Loss Data'!$B$4:$B$43)+1,MATCH('Baseline Efficiency'!AL20,'DOE Stack Loss Data'!$C$3:$V$3))-INDEX('DOE Stack Loss Data'!$C$4:$V$43,MATCH('Combustion Reports'!AG$20,'DOE Stack Loss Data'!$B$4:$B$43),MATCH('Baseline Efficiency'!AL20,'DOE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Efficiency'!AL20,'DOE Stack Loss Data'!$C$3:$V$3)))</f>
        <v>#N/A</v>
      </c>
      <c r="AM44" s="201" t="e">
        <f>1-(((INDEX('DOE Stack Loss Data'!$C$4:$V$43,MATCH('Combustion Reports'!AH$20,'DOE Stack Loss Data'!$B$4:$B$43)+1,MATCH('Baseline Efficiency'!AM20,'DOE Stack Loss Data'!$C$3:$V$3)+1)-INDEX('DOE Stack Loss Data'!$C$4:$V$43,MATCH('Combustion Reports'!AH$20,'DOE Stack Loss Data'!$B$4:$B$43),MATCH('Baseline Efficiency'!AM20,'DOE Stack Loss Data'!$C$3:$V$3)+1))/10*('Combustion Reports'!AH$20-INDEX('DOE Stack Loss Data'!$B$4:$B$43,MATCH('Combustion Reports'!AH$20,'DOE Stack Loss Data'!$B$4:$B$43),1))+INDEX('DOE Stack Loss Data'!$C$4:$V$43,MATCH('Combustion Reports'!AH$20,'DOE Stack Loss Data'!$B$4:$B$43),MATCH('Baseline Efficiency'!AM20,'DOE Stack Loss Data'!$C$3:$V$3)+1)-((INDEX('DOE Stack Loss Data'!$C$4:$V$43,MATCH('Combustion Reports'!AH$20,'DOE Stack Loss Data'!$B$4:$B$43)+1,MATCH('Baseline Efficiency'!AM20,'DOE Stack Loss Data'!$C$3:$V$3))-INDEX('DOE Stack Loss Data'!$C$4:$V$43,MATCH('Combustion Reports'!AH$20,'DOE Stack Loss Data'!$B$4:$B$43),MATCH('Baseline Efficiency'!AM20,'DOE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Efficiency'!AM20,'DOE Stack Loss Data'!$C$3:$V$3))))/(INDEX('DOE Stack Loss Data'!$C$3:$V$3,1,MATCH('Baseline Efficiency'!AM20,'DOE Stack Loss Data'!$C$3:$V$3)+1)-INDEX('DOE Stack Loss Data'!$C$3:$V$3,1,MATCH('Baseline Efficiency'!AM20,'DOE Stack Loss Data'!$C$3:$V$3)))*('Baseline Efficiency'!AM20-INDEX('DOE Stack Loss Data'!$C$3:$V$3,1,MATCH('Baseline Efficiency'!AM20,'DOE Stack Loss Data'!$C$3:$V$3)))+(INDEX('DOE Stack Loss Data'!$C$4:$V$43,MATCH('Combustion Reports'!AH$20,'DOE Stack Loss Data'!$B$4:$B$43)+1,MATCH('Baseline Efficiency'!AM20,'DOE Stack Loss Data'!$C$3:$V$3))-INDEX('DOE Stack Loss Data'!$C$4:$V$43,MATCH('Combustion Reports'!AH$20,'DOE Stack Loss Data'!$B$4:$B$43),MATCH('Baseline Efficiency'!AM20,'DOE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Efficiency'!AM20,'DOE Stack Loss Data'!$C$3:$V$3)))</f>
        <v>#N/A</v>
      </c>
      <c r="AN44" s="237" t="e">
        <f>1-(((INDEX('DOE Stack Loss Data'!$C$4:$V$43,MATCH('Combustion Reports'!AI$20,'DOE Stack Loss Data'!$B$4:$B$43)+1,MATCH('Baseline Efficiency'!AN20,'DOE Stack Loss Data'!$C$3:$V$3)+1)-INDEX('DOE Stack Loss Data'!$C$4:$V$43,MATCH('Combustion Reports'!AI$20,'DOE Stack Loss Data'!$B$4:$B$43),MATCH('Baseline Efficiency'!AN20,'DOE Stack Loss Data'!$C$3:$V$3)+1))/10*('Combustion Reports'!AI$20-INDEX('DOE Stack Loss Data'!$B$4:$B$43,MATCH('Combustion Reports'!AI$20,'DOE Stack Loss Data'!$B$4:$B$43),1))+INDEX('DOE Stack Loss Data'!$C$4:$V$43,MATCH('Combustion Reports'!AI$20,'DOE Stack Loss Data'!$B$4:$B$43),MATCH('Baseline Efficiency'!AN20,'DOE Stack Loss Data'!$C$3:$V$3)+1)-((INDEX('DOE Stack Loss Data'!$C$4:$V$43,MATCH('Combustion Reports'!AI$20,'DOE Stack Loss Data'!$B$4:$B$43)+1,MATCH('Baseline Efficiency'!AN20,'DOE Stack Loss Data'!$C$3:$V$3))-INDEX('DOE Stack Loss Data'!$C$4:$V$43,MATCH('Combustion Reports'!AI$20,'DOE Stack Loss Data'!$B$4:$B$43),MATCH('Baseline Efficiency'!AN20,'DOE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Efficiency'!AN20,'DOE Stack Loss Data'!$C$3:$V$3))))/(INDEX('DOE Stack Loss Data'!$C$3:$V$3,1,MATCH('Baseline Efficiency'!AN20,'DOE Stack Loss Data'!$C$3:$V$3)+1)-INDEX('DOE Stack Loss Data'!$C$3:$V$3,1,MATCH('Baseline Efficiency'!AN20,'DOE Stack Loss Data'!$C$3:$V$3)))*('Baseline Efficiency'!AN20-INDEX('DOE Stack Loss Data'!$C$3:$V$3,1,MATCH('Baseline Efficiency'!AN20,'DOE Stack Loss Data'!$C$3:$V$3)))+(INDEX('DOE Stack Loss Data'!$C$4:$V$43,MATCH('Combustion Reports'!AI$20,'DOE Stack Loss Data'!$B$4:$B$43)+1,MATCH('Baseline Efficiency'!AN20,'DOE Stack Loss Data'!$C$3:$V$3))-INDEX('DOE Stack Loss Data'!$C$4:$V$43,MATCH('Combustion Reports'!AI$20,'DOE Stack Loss Data'!$B$4:$B$43),MATCH('Baseline Efficiency'!AN20,'DOE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Efficiency'!AN20,'DOE Stack Loss Data'!$C$3:$V$3)))</f>
        <v>#N/A</v>
      </c>
      <c r="AO44" s="237" t="e">
        <f>1-(((INDEX('DOE Stack Loss Data'!$C$4:$V$43,MATCH('Combustion Reports'!AJ$20,'DOE Stack Loss Data'!$B$4:$B$43)+1,MATCH('Baseline Efficiency'!AO20,'DOE Stack Loss Data'!$C$3:$V$3)+1)-INDEX('DOE Stack Loss Data'!$C$4:$V$43,MATCH('Combustion Reports'!AJ$20,'DOE Stack Loss Data'!$B$4:$B$43),MATCH('Baseline Efficiency'!AO20,'DOE Stack Loss Data'!$C$3:$V$3)+1))/10*('Combustion Reports'!AJ$20-INDEX('DOE Stack Loss Data'!$B$4:$B$43,MATCH('Combustion Reports'!AJ$20,'DOE Stack Loss Data'!$B$4:$B$43),1))+INDEX('DOE Stack Loss Data'!$C$4:$V$43,MATCH('Combustion Reports'!AJ$20,'DOE Stack Loss Data'!$B$4:$B$43),MATCH('Baseline Efficiency'!AO20,'DOE Stack Loss Data'!$C$3:$V$3)+1)-((INDEX('DOE Stack Loss Data'!$C$4:$V$43,MATCH('Combustion Reports'!AJ$20,'DOE Stack Loss Data'!$B$4:$B$43)+1,MATCH('Baseline Efficiency'!AO20,'DOE Stack Loss Data'!$C$3:$V$3))-INDEX('DOE Stack Loss Data'!$C$4:$V$43,MATCH('Combustion Reports'!AJ$20,'DOE Stack Loss Data'!$B$4:$B$43),MATCH('Baseline Efficiency'!AO20,'DOE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Efficiency'!AO20,'DOE Stack Loss Data'!$C$3:$V$3))))/(INDEX('DOE Stack Loss Data'!$C$3:$V$3,1,MATCH('Baseline Efficiency'!AO20,'DOE Stack Loss Data'!$C$3:$V$3)+1)-INDEX('DOE Stack Loss Data'!$C$3:$V$3,1,MATCH('Baseline Efficiency'!AO20,'DOE Stack Loss Data'!$C$3:$V$3)))*('Baseline Efficiency'!AO20-INDEX('DOE Stack Loss Data'!$C$3:$V$3,1,MATCH('Baseline Efficiency'!AO20,'DOE Stack Loss Data'!$C$3:$V$3)))+(INDEX('DOE Stack Loss Data'!$C$4:$V$43,MATCH('Combustion Reports'!AJ$20,'DOE Stack Loss Data'!$B$4:$B$43)+1,MATCH('Baseline Efficiency'!AO20,'DOE Stack Loss Data'!$C$3:$V$3))-INDEX('DOE Stack Loss Data'!$C$4:$V$43,MATCH('Combustion Reports'!AJ$20,'DOE Stack Loss Data'!$B$4:$B$43),MATCH('Baseline Efficiency'!AO20,'DOE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Efficiency'!AO20,'DOE Stack Loss Data'!$C$3:$V$3)))</f>
        <v>#N/A</v>
      </c>
      <c r="AP44" s="209" t="e">
        <f>1-(((INDEX('DOE Stack Loss Data'!$C$4:$V$43,MATCH('Combustion Reports'!AK$20,'DOE Stack Loss Data'!$B$4:$B$43)+1,MATCH('Baseline Efficiency'!AP20,'DOE Stack Loss Data'!$C$3:$V$3)+1)-INDEX('DOE Stack Loss Data'!$C$4:$V$43,MATCH('Combustion Reports'!AK$20,'DOE Stack Loss Data'!$B$4:$B$43),MATCH('Baseline Efficiency'!AP20,'DOE Stack Loss Data'!$C$3:$V$3)+1))/10*('Combustion Reports'!AK$20-INDEX('DOE Stack Loss Data'!$B$4:$B$43,MATCH('Combustion Reports'!AK$20,'DOE Stack Loss Data'!$B$4:$B$43),1))+INDEX('DOE Stack Loss Data'!$C$4:$V$43,MATCH('Combustion Reports'!AK$20,'DOE Stack Loss Data'!$B$4:$B$43),MATCH('Baseline Efficiency'!AP20,'DOE Stack Loss Data'!$C$3:$V$3)+1)-((INDEX('DOE Stack Loss Data'!$C$4:$V$43,MATCH('Combustion Reports'!AK$20,'DOE Stack Loss Data'!$B$4:$B$43)+1,MATCH('Baseline Efficiency'!AP20,'DOE Stack Loss Data'!$C$3:$V$3))-INDEX('DOE Stack Loss Data'!$C$4:$V$43,MATCH('Combustion Reports'!AK$20,'DOE Stack Loss Data'!$B$4:$B$43),MATCH('Baseline Efficiency'!AP20,'DOE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Efficiency'!AP20,'DOE Stack Loss Data'!$C$3:$V$3))))/(INDEX('DOE Stack Loss Data'!$C$3:$V$3,1,MATCH('Baseline Efficiency'!AP20,'DOE Stack Loss Data'!$C$3:$V$3)+1)-INDEX('DOE Stack Loss Data'!$C$3:$V$3,1,MATCH('Baseline Efficiency'!AP20,'DOE Stack Loss Data'!$C$3:$V$3)))*('Baseline Efficiency'!AP20-INDEX('DOE Stack Loss Data'!$C$3:$V$3,1,MATCH('Baseline Efficiency'!AP20,'DOE Stack Loss Data'!$C$3:$V$3)))+(INDEX('DOE Stack Loss Data'!$C$4:$V$43,MATCH('Combustion Reports'!AK$20,'DOE Stack Loss Data'!$B$4:$B$43)+1,MATCH('Baseline Efficiency'!AP20,'DOE Stack Loss Data'!$C$3:$V$3))-INDEX('DOE Stack Loss Data'!$C$4:$V$43,MATCH('Combustion Reports'!AK$20,'DOE Stack Loss Data'!$B$4:$B$43),MATCH('Baseline Efficiency'!AP20,'DOE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Efficiency'!AP20,'DOE Stack Loss Data'!$C$3:$V$3)))</f>
        <v>#N/A</v>
      </c>
      <c r="AR44" s="236">
        <v>60</v>
      </c>
      <c r="AS44" s="545">
        <v>848</v>
      </c>
      <c r="AT44" s="202">
        <f t="shared" si="11"/>
        <v>60</v>
      </c>
      <c r="AU44" s="237" t="e">
        <f>1-(((INDEX('DOE Stack Loss Data'!$C$4:$V$43,MATCH('Combustion Reports'!AB$26,'DOE Stack Loss Data'!$B$4:$B$43)+1,MATCH('Baseline Efficiency'!AU20,'DOE Stack Loss Data'!$C$3:$V$3)+1)-INDEX('DOE Stack Loss Data'!$C$4:$V$43,MATCH('Combustion Reports'!AB$26,'DOE Stack Loss Data'!$B$4:$B$43),MATCH('Baseline Efficiency'!AU20,'DOE Stack Loss Data'!$C$3:$V$3)+1))/10*('Combustion Reports'!AB$26-INDEX('DOE Stack Loss Data'!$B$4:$B$43,MATCH('Combustion Reports'!AB$26,'DOE Stack Loss Data'!$B$4:$B$43),1))+INDEX('DOE Stack Loss Data'!$C$4:$V$43,MATCH('Combustion Reports'!AB$26,'DOE Stack Loss Data'!$B$4:$B$43),MATCH('Baseline Efficiency'!AU20,'DOE Stack Loss Data'!$C$3:$V$3)+1)-((INDEX('DOE Stack Loss Data'!$C$4:$V$43,MATCH('Combustion Reports'!AB$26,'DOE Stack Loss Data'!$B$4:$B$43)+1,MATCH('Baseline Efficiency'!AU20,'DOE Stack Loss Data'!$C$3:$V$3))-INDEX('DOE Stack Loss Data'!$C$4:$V$43,MATCH('Combustion Reports'!AB$26,'DOE Stack Loss Data'!$B$4:$B$43),MATCH('Baseline Efficiency'!AU20,'DOE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Efficiency'!AU20,'DOE Stack Loss Data'!$C$3:$V$3))))/(INDEX('DOE Stack Loss Data'!$C$3:$V$3,1,MATCH('Baseline Efficiency'!AU20,'DOE Stack Loss Data'!$C$3:$V$3)+1)-INDEX('DOE Stack Loss Data'!$C$3:$V$3,1,MATCH('Baseline Efficiency'!AU20,'DOE Stack Loss Data'!$C$3:$V$3)))*('Baseline Efficiency'!AU20-INDEX('DOE Stack Loss Data'!$C$3:$V$3,1,MATCH('Baseline Efficiency'!AU20,'DOE Stack Loss Data'!$C$3:$V$3)))+(INDEX('DOE Stack Loss Data'!$C$4:$V$43,MATCH('Combustion Reports'!AB$26,'DOE Stack Loss Data'!$B$4:$B$43)+1,MATCH('Baseline Efficiency'!AU20,'DOE Stack Loss Data'!$C$3:$V$3))-INDEX('DOE Stack Loss Data'!$C$4:$V$43,MATCH('Combustion Reports'!AB$26,'DOE Stack Loss Data'!$B$4:$B$43),MATCH('Baseline Efficiency'!AU20,'DOE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Efficiency'!AU20,'DOE Stack Loss Data'!$C$3:$V$3)))</f>
        <v>#N/A</v>
      </c>
      <c r="AV44" s="237" t="e">
        <f>1-(((INDEX('DOE Stack Loss Data'!$C$4:$V$43,MATCH('Combustion Reports'!AC$26,'DOE Stack Loss Data'!$B$4:$B$43)+1,MATCH('Baseline Efficiency'!AV20,'DOE Stack Loss Data'!$C$3:$V$3)+1)-INDEX('DOE Stack Loss Data'!$C$4:$V$43,MATCH('Combustion Reports'!AC$26,'DOE Stack Loss Data'!$B$4:$B$43),MATCH('Baseline Efficiency'!AV20,'DOE Stack Loss Data'!$C$3:$V$3)+1))/10*('Combustion Reports'!AC$26-INDEX('DOE Stack Loss Data'!$B$4:$B$43,MATCH('Combustion Reports'!AC$26,'DOE Stack Loss Data'!$B$4:$B$43),1))+INDEX('DOE Stack Loss Data'!$C$4:$V$43,MATCH('Combustion Reports'!AC$26,'DOE Stack Loss Data'!$B$4:$B$43),MATCH('Baseline Efficiency'!AV20,'DOE Stack Loss Data'!$C$3:$V$3)+1)-((INDEX('DOE Stack Loss Data'!$C$4:$V$43,MATCH('Combustion Reports'!AC$26,'DOE Stack Loss Data'!$B$4:$B$43)+1,MATCH('Baseline Efficiency'!AV20,'DOE Stack Loss Data'!$C$3:$V$3))-INDEX('DOE Stack Loss Data'!$C$4:$V$43,MATCH('Combustion Reports'!AC$26,'DOE Stack Loss Data'!$B$4:$B$43),MATCH('Baseline Efficiency'!AV20,'DOE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Efficiency'!AV20,'DOE Stack Loss Data'!$C$3:$V$3))))/(INDEX('DOE Stack Loss Data'!$C$3:$V$3,1,MATCH('Baseline Efficiency'!AV20,'DOE Stack Loss Data'!$C$3:$V$3)+1)-INDEX('DOE Stack Loss Data'!$C$3:$V$3,1,MATCH('Baseline Efficiency'!AV20,'DOE Stack Loss Data'!$C$3:$V$3)))*('Baseline Efficiency'!AV20-INDEX('DOE Stack Loss Data'!$C$3:$V$3,1,MATCH('Baseline Efficiency'!AV20,'DOE Stack Loss Data'!$C$3:$V$3)))+(INDEX('DOE Stack Loss Data'!$C$4:$V$43,MATCH('Combustion Reports'!AC$26,'DOE Stack Loss Data'!$B$4:$B$43)+1,MATCH('Baseline Efficiency'!AV20,'DOE Stack Loss Data'!$C$3:$V$3))-INDEX('DOE Stack Loss Data'!$C$4:$V$43,MATCH('Combustion Reports'!AC$26,'DOE Stack Loss Data'!$B$4:$B$43),MATCH('Baseline Efficiency'!AV20,'DOE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Efficiency'!AV20,'DOE Stack Loss Data'!$C$3:$V$3)))</f>
        <v>#N/A</v>
      </c>
      <c r="AW44" s="207" t="e">
        <f>1-(((INDEX('DOE Stack Loss Data'!$C$4:$V$43,MATCH('Combustion Reports'!AD$26,'DOE Stack Loss Data'!$B$4:$B$43)+1,MATCH('Baseline Efficiency'!AW20,'DOE Stack Loss Data'!$C$3:$V$3)+1)-INDEX('DOE Stack Loss Data'!$C$4:$V$43,MATCH('Combustion Reports'!AD$26,'DOE Stack Loss Data'!$B$4:$B$43),MATCH('Baseline Efficiency'!AW20,'DOE Stack Loss Data'!$C$3:$V$3)+1))/10*('Combustion Reports'!AD$26-INDEX('DOE Stack Loss Data'!$B$4:$B$43,MATCH('Combustion Reports'!AD$26,'DOE Stack Loss Data'!$B$4:$B$43),1))+INDEX('DOE Stack Loss Data'!$C$4:$V$43,MATCH('Combustion Reports'!AD$26,'DOE Stack Loss Data'!$B$4:$B$43),MATCH('Baseline Efficiency'!AW20,'DOE Stack Loss Data'!$C$3:$V$3)+1)-((INDEX('DOE Stack Loss Data'!$C$4:$V$43,MATCH('Combustion Reports'!AD$26,'DOE Stack Loss Data'!$B$4:$B$43)+1,MATCH('Baseline Efficiency'!AW20,'DOE Stack Loss Data'!$C$3:$V$3))-INDEX('DOE Stack Loss Data'!$C$4:$V$43,MATCH('Combustion Reports'!AD$26,'DOE Stack Loss Data'!$B$4:$B$43),MATCH('Baseline Efficiency'!AW20,'DOE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Efficiency'!AW20,'DOE Stack Loss Data'!$C$3:$V$3))))/(INDEX('DOE Stack Loss Data'!$C$3:$V$3,1,MATCH('Baseline Efficiency'!AW20,'DOE Stack Loss Data'!$C$3:$V$3)+1)-INDEX('DOE Stack Loss Data'!$C$3:$V$3,1,MATCH('Baseline Efficiency'!AW20,'DOE Stack Loss Data'!$C$3:$V$3)))*('Baseline Efficiency'!AW20-INDEX('DOE Stack Loss Data'!$C$3:$V$3,1,MATCH('Baseline Efficiency'!AW20,'DOE Stack Loss Data'!$C$3:$V$3)))+(INDEX('DOE Stack Loss Data'!$C$4:$V$43,MATCH('Combustion Reports'!AD$26,'DOE Stack Loss Data'!$B$4:$B$43)+1,MATCH('Baseline Efficiency'!AW20,'DOE Stack Loss Data'!$C$3:$V$3))-INDEX('DOE Stack Loss Data'!$C$4:$V$43,MATCH('Combustion Reports'!AD$26,'DOE Stack Loss Data'!$B$4:$B$43),MATCH('Baseline Efficiency'!AW20,'DOE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Efficiency'!AW20,'DOE Stack Loss Data'!$C$3:$V$3)))</f>
        <v>#N/A</v>
      </c>
      <c r="AX44" s="237" t="e">
        <f>1-(((INDEX('DOE Stack Loss Data'!$C$4:$V$43,MATCH('Combustion Reports'!AE$26,'DOE Stack Loss Data'!$B$4:$B$43)+1,MATCH('Baseline Efficiency'!AX20,'DOE Stack Loss Data'!$C$3:$V$3)+1)-INDEX('DOE Stack Loss Data'!$C$4:$V$43,MATCH('Combustion Reports'!AE$26,'DOE Stack Loss Data'!$B$4:$B$43),MATCH('Baseline Efficiency'!AX20,'DOE Stack Loss Data'!$C$3:$V$3)+1))/10*('Combustion Reports'!AE$26-INDEX('DOE Stack Loss Data'!$B$4:$B$43,MATCH('Combustion Reports'!AE$26,'DOE Stack Loss Data'!$B$4:$B$43),1))+INDEX('DOE Stack Loss Data'!$C$4:$V$43,MATCH('Combustion Reports'!AE$26,'DOE Stack Loss Data'!$B$4:$B$43),MATCH('Baseline Efficiency'!AX20,'DOE Stack Loss Data'!$C$3:$V$3)+1)-((INDEX('DOE Stack Loss Data'!$C$4:$V$43,MATCH('Combustion Reports'!AE$26,'DOE Stack Loss Data'!$B$4:$B$43)+1,MATCH('Baseline Efficiency'!AX20,'DOE Stack Loss Data'!$C$3:$V$3))-INDEX('DOE Stack Loss Data'!$C$4:$V$43,MATCH('Combustion Reports'!AE$26,'DOE Stack Loss Data'!$B$4:$B$43),MATCH('Baseline Efficiency'!AX20,'DOE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Efficiency'!AX20,'DOE Stack Loss Data'!$C$3:$V$3))))/(INDEX('DOE Stack Loss Data'!$C$3:$V$3,1,MATCH('Baseline Efficiency'!AX20,'DOE Stack Loss Data'!$C$3:$V$3)+1)-INDEX('DOE Stack Loss Data'!$C$3:$V$3,1,MATCH('Baseline Efficiency'!AX20,'DOE Stack Loss Data'!$C$3:$V$3)))*('Baseline Efficiency'!AX20-INDEX('DOE Stack Loss Data'!$C$3:$V$3,1,MATCH('Baseline Efficiency'!AX20,'DOE Stack Loss Data'!$C$3:$V$3)))+(INDEX('DOE Stack Loss Data'!$C$4:$V$43,MATCH('Combustion Reports'!AE$26,'DOE Stack Loss Data'!$B$4:$B$43)+1,MATCH('Baseline Efficiency'!AX20,'DOE Stack Loss Data'!$C$3:$V$3))-INDEX('DOE Stack Loss Data'!$C$4:$V$43,MATCH('Combustion Reports'!AE$26,'DOE Stack Loss Data'!$B$4:$B$43),MATCH('Baseline Efficiency'!AX20,'DOE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Efficiency'!AX20,'DOE Stack Loss Data'!$C$3:$V$3)))</f>
        <v>#N/A</v>
      </c>
      <c r="AY44" s="201" t="e">
        <f>1-(((INDEX('DOE Stack Loss Data'!$C$4:$V$43,MATCH('Combustion Reports'!AF$26,'DOE Stack Loss Data'!$B$4:$B$43)+1,MATCH('Baseline Efficiency'!AY20,'DOE Stack Loss Data'!$C$3:$V$3)+1)-INDEX('DOE Stack Loss Data'!$C$4:$V$43,MATCH('Combustion Reports'!AF$26,'DOE Stack Loss Data'!$B$4:$B$43),MATCH('Baseline Efficiency'!AY20,'DOE Stack Loss Data'!$C$3:$V$3)+1))/10*('Combustion Reports'!AF$26-INDEX('DOE Stack Loss Data'!$B$4:$B$43,MATCH('Combustion Reports'!AF$26,'DOE Stack Loss Data'!$B$4:$B$43),1))+INDEX('DOE Stack Loss Data'!$C$4:$V$43,MATCH('Combustion Reports'!AF$26,'DOE Stack Loss Data'!$B$4:$B$43),MATCH('Baseline Efficiency'!AY20,'DOE Stack Loss Data'!$C$3:$V$3)+1)-((INDEX('DOE Stack Loss Data'!$C$4:$V$43,MATCH('Combustion Reports'!AF$26,'DOE Stack Loss Data'!$B$4:$B$43)+1,MATCH('Baseline Efficiency'!AY20,'DOE Stack Loss Data'!$C$3:$V$3))-INDEX('DOE Stack Loss Data'!$C$4:$V$43,MATCH('Combustion Reports'!AF$26,'DOE Stack Loss Data'!$B$4:$B$43),MATCH('Baseline Efficiency'!AY20,'DOE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Efficiency'!AY20,'DOE Stack Loss Data'!$C$3:$V$3))))/(INDEX('DOE Stack Loss Data'!$C$3:$V$3,1,MATCH('Baseline Efficiency'!AY20,'DOE Stack Loss Data'!$C$3:$V$3)+1)-INDEX('DOE Stack Loss Data'!$C$3:$V$3,1,MATCH('Baseline Efficiency'!AY20,'DOE Stack Loss Data'!$C$3:$V$3)))*('Baseline Efficiency'!AY20-INDEX('DOE Stack Loss Data'!$C$3:$V$3,1,MATCH('Baseline Efficiency'!AY20,'DOE Stack Loss Data'!$C$3:$V$3)))+(INDEX('DOE Stack Loss Data'!$C$4:$V$43,MATCH('Combustion Reports'!AF$26,'DOE Stack Loss Data'!$B$4:$B$43)+1,MATCH('Baseline Efficiency'!AY20,'DOE Stack Loss Data'!$C$3:$V$3))-INDEX('DOE Stack Loss Data'!$C$4:$V$43,MATCH('Combustion Reports'!AF$26,'DOE Stack Loss Data'!$B$4:$B$43),MATCH('Baseline Efficiency'!AY20,'DOE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Efficiency'!AY20,'DOE Stack Loss Data'!$C$3:$V$3)))</f>
        <v>#N/A</v>
      </c>
      <c r="AZ44" s="237" t="e">
        <f>1-(((INDEX('DOE Stack Loss Data'!$C$4:$V$43,MATCH('Combustion Reports'!AG$26,'DOE Stack Loss Data'!$B$4:$B$43)+1,MATCH('Baseline Efficiency'!AZ20,'DOE Stack Loss Data'!$C$3:$V$3)+1)-INDEX('DOE Stack Loss Data'!$C$4:$V$43,MATCH('Combustion Reports'!AG$26,'DOE Stack Loss Data'!$B$4:$B$43),MATCH('Baseline Efficiency'!AZ20,'DOE Stack Loss Data'!$C$3:$V$3)+1))/10*('Combustion Reports'!AG$26-INDEX('DOE Stack Loss Data'!$B$4:$B$43,MATCH('Combustion Reports'!AG$26,'DOE Stack Loss Data'!$B$4:$B$43),1))+INDEX('DOE Stack Loss Data'!$C$4:$V$43,MATCH('Combustion Reports'!AG$26,'DOE Stack Loss Data'!$B$4:$B$43),MATCH('Baseline Efficiency'!AZ20,'DOE Stack Loss Data'!$C$3:$V$3)+1)-((INDEX('DOE Stack Loss Data'!$C$4:$V$43,MATCH('Combustion Reports'!AG$26,'DOE Stack Loss Data'!$B$4:$B$43)+1,MATCH('Baseline Efficiency'!AZ20,'DOE Stack Loss Data'!$C$3:$V$3))-INDEX('DOE Stack Loss Data'!$C$4:$V$43,MATCH('Combustion Reports'!AG$26,'DOE Stack Loss Data'!$B$4:$B$43),MATCH('Baseline Efficiency'!AZ20,'DOE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Efficiency'!AZ20,'DOE Stack Loss Data'!$C$3:$V$3))))/(INDEX('DOE Stack Loss Data'!$C$3:$V$3,1,MATCH('Baseline Efficiency'!AZ20,'DOE Stack Loss Data'!$C$3:$V$3)+1)-INDEX('DOE Stack Loss Data'!$C$3:$V$3,1,MATCH('Baseline Efficiency'!AZ20,'DOE Stack Loss Data'!$C$3:$V$3)))*('Baseline Efficiency'!AZ20-INDEX('DOE Stack Loss Data'!$C$3:$V$3,1,MATCH('Baseline Efficiency'!AZ20,'DOE Stack Loss Data'!$C$3:$V$3)))+(INDEX('DOE Stack Loss Data'!$C$4:$V$43,MATCH('Combustion Reports'!AG$26,'DOE Stack Loss Data'!$B$4:$B$43)+1,MATCH('Baseline Efficiency'!AZ20,'DOE Stack Loss Data'!$C$3:$V$3))-INDEX('DOE Stack Loss Data'!$C$4:$V$43,MATCH('Combustion Reports'!AG$26,'DOE Stack Loss Data'!$B$4:$B$43),MATCH('Baseline Efficiency'!AZ20,'DOE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Efficiency'!AZ20,'DOE Stack Loss Data'!$C$3:$V$3)))</f>
        <v>#N/A</v>
      </c>
      <c r="BA44" s="201" t="e">
        <f>1-(((INDEX('DOE Stack Loss Data'!$C$4:$V$43,MATCH('Combustion Reports'!AH$26,'DOE Stack Loss Data'!$B$4:$B$43)+1,MATCH('Baseline Efficiency'!BA20,'DOE Stack Loss Data'!$C$3:$V$3)+1)-INDEX('DOE Stack Loss Data'!$C$4:$V$43,MATCH('Combustion Reports'!AH$26,'DOE Stack Loss Data'!$B$4:$B$43),MATCH('Baseline Efficiency'!BA20,'DOE Stack Loss Data'!$C$3:$V$3)+1))/10*('Combustion Reports'!AH$26-INDEX('DOE Stack Loss Data'!$B$4:$B$43,MATCH('Combustion Reports'!AH$26,'DOE Stack Loss Data'!$B$4:$B$43),1))+INDEX('DOE Stack Loss Data'!$C$4:$V$43,MATCH('Combustion Reports'!AH$26,'DOE Stack Loss Data'!$B$4:$B$43),MATCH('Baseline Efficiency'!BA20,'DOE Stack Loss Data'!$C$3:$V$3)+1)-((INDEX('DOE Stack Loss Data'!$C$4:$V$43,MATCH('Combustion Reports'!AH$26,'DOE Stack Loss Data'!$B$4:$B$43)+1,MATCH('Baseline Efficiency'!BA20,'DOE Stack Loss Data'!$C$3:$V$3))-INDEX('DOE Stack Loss Data'!$C$4:$V$43,MATCH('Combustion Reports'!AH$26,'DOE Stack Loss Data'!$B$4:$B$43),MATCH('Baseline Efficiency'!BA20,'DOE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Efficiency'!BA20,'DOE Stack Loss Data'!$C$3:$V$3))))/(INDEX('DOE Stack Loss Data'!$C$3:$V$3,1,MATCH('Baseline Efficiency'!BA20,'DOE Stack Loss Data'!$C$3:$V$3)+1)-INDEX('DOE Stack Loss Data'!$C$3:$V$3,1,MATCH('Baseline Efficiency'!BA20,'DOE Stack Loss Data'!$C$3:$V$3)))*('Baseline Efficiency'!BA20-INDEX('DOE Stack Loss Data'!$C$3:$V$3,1,MATCH('Baseline Efficiency'!BA20,'DOE Stack Loss Data'!$C$3:$V$3)))+(INDEX('DOE Stack Loss Data'!$C$4:$V$43,MATCH('Combustion Reports'!AH$26,'DOE Stack Loss Data'!$B$4:$B$43)+1,MATCH('Baseline Efficiency'!BA20,'DOE Stack Loss Data'!$C$3:$V$3))-INDEX('DOE Stack Loss Data'!$C$4:$V$43,MATCH('Combustion Reports'!AH$26,'DOE Stack Loss Data'!$B$4:$B$43),MATCH('Baseline Efficiency'!BA20,'DOE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Efficiency'!BA20,'DOE Stack Loss Data'!$C$3:$V$3)))</f>
        <v>#N/A</v>
      </c>
      <c r="BB44" s="237" t="e">
        <f>1-(((INDEX('DOE Stack Loss Data'!$C$4:$V$43,MATCH('Combustion Reports'!AI$26,'DOE Stack Loss Data'!$B$4:$B$43)+1,MATCH('Baseline Efficiency'!BB20,'DOE Stack Loss Data'!$C$3:$V$3)+1)-INDEX('DOE Stack Loss Data'!$C$4:$V$43,MATCH('Combustion Reports'!AI$26,'DOE Stack Loss Data'!$B$4:$B$43),MATCH('Baseline Efficiency'!BB20,'DOE Stack Loss Data'!$C$3:$V$3)+1))/10*('Combustion Reports'!AI$26-INDEX('DOE Stack Loss Data'!$B$4:$B$43,MATCH('Combustion Reports'!AI$26,'DOE Stack Loss Data'!$B$4:$B$43),1))+INDEX('DOE Stack Loss Data'!$C$4:$V$43,MATCH('Combustion Reports'!AI$26,'DOE Stack Loss Data'!$B$4:$B$43),MATCH('Baseline Efficiency'!BB20,'DOE Stack Loss Data'!$C$3:$V$3)+1)-((INDEX('DOE Stack Loss Data'!$C$4:$V$43,MATCH('Combustion Reports'!AI$26,'DOE Stack Loss Data'!$B$4:$B$43)+1,MATCH('Baseline Efficiency'!BB20,'DOE Stack Loss Data'!$C$3:$V$3))-INDEX('DOE Stack Loss Data'!$C$4:$V$43,MATCH('Combustion Reports'!AI$26,'DOE Stack Loss Data'!$B$4:$B$43),MATCH('Baseline Efficiency'!BB20,'DOE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Efficiency'!BB20,'DOE Stack Loss Data'!$C$3:$V$3))))/(INDEX('DOE Stack Loss Data'!$C$3:$V$3,1,MATCH('Baseline Efficiency'!BB20,'DOE Stack Loss Data'!$C$3:$V$3)+1)-INDEX('DOE Stack Loss Data'!$C$3:$V$3,1,MATCH('Baseline Efficiency'!BB20,'DOE Stack Loss Data'!$C$3:$V$3)))*('Baseline Efficiency'!BB20-INDEX('DOE Stack Loss Data'!$C$3:$V$3,1,MATCH('Baseline Efficiency'!BB20,'DOE Stack Loss Data'!$C$3:$V$3)))+(INDEX('DOE Stack Loss Data'!$C$4:$V$43,MATCH('Combustion Reports'!AI$26,'DOE Stack Loss Data'!$B$4:$B$43)+1,MATCH('Baseline Efficiency'!BB20,'DOE Stack Loss Data'!$C$3:$V$3))-INDEX('DOE Stack Loss Data'!$C$4:$V$43,MATCH('Combustion Reports'!AI$26,'DOE Stack Loss Data'!$B$4:$B$43),MATCH('Baseline Efficiency'!BB20,'DOE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Efficiency'!BB20,'DOE Stack Loss Data'!$C$3:$V$3)))</f>
        <v>#N/A</v>
      </c>
      <c r="BC44" s="237" t="e">
        <f>1-(((INDEX('DOE Stack Loss Data'!$C$4:$V$43,MATCH('Combustion Reports'!AJ$26,'DOE Stack Loss Data'!$B$4:$B$43)+1,MATCH('Baseline Efficiency'!BC20,'DOE Stack Loss Data'!$C$3:$V$3)+1)-INDEX('DOE Stack Loss Data'!$C$4:$V$43,MATCH('Combustion Reports'!AJ$26,'DOE Stack Loss Data'!$B$4:$B$43),MATCH('Baseline Efficiency'!BC20,'DOE Stack Loss Data'!$C$3:$V$3)+1))/10*('Combustion Reports'!AJ$26-INDEX('DOE Stack Loss Data'!$B$4:$B$43,MATCH('Combustion Reports'!AJ$26,'DOE Stack Loss Data'!$B$4:$B$43),1))+INDEX('DOE Stack Loss Data'!$C$4:$V$43,MATCH('Combustion Reports'!AJ$26,'DOE Stack Loss Data'!$B$4:$B$43),MATCH('Baseline Efficiency'!BC20,'DOE Stack Loss Data'!$C$3:$V$3)+1)-((INDEX('DOE Stack Loss Data'!$C$4:$V$43,MATCH('Combustion Reports'!AJ$26,'DOE Stack Loss Data'!$B$4:$B$43)+1,MATCH('Baseline Efficiency'!BC20,'DOE Stack Loss Data'!$C$3:$V$3))-INDEX('DOE Stack Loss Data'!$C$4:$V$43,MATCH('Combustion Reports'!AJ$26,'DOE Stack Loss Data'!$B$4:$B$43),MATCH('Baseline Efficiency'!BC20,'DOE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Efficiency'!BC20,'DOE Stack Loss Data'!$C$3:$V$3))))/(INDEX('DOE Stack Loss Data'!$C$3:$V$3,1,MATCH('Baseline Efficiency'!BC20,'DOE Stack Loss Data'!$C$3:$V$3)+1)-INDEX('DOE Stack Loss Data'!$C$3:$V$3,1,MATCH('Baseline Efficiency'!BC20,'DOE Stack Loss Data'!$C$3:$V$3)))*('Baseline Efficiency'!BC20-INDEX('DOE Stack Loss Data'!$C$3:$V$3,1,MATCH('Baseline Efficiency'!BC20,'DOE Stack Loss Data'!$C$3:$V$3)))+(INDEX('DOE Stack Loss Data'!$C$4:$V$43,MATCH('Combustion Reports'!AJ$26,'DOE Stack Loss Data'!$B$4:$B$43)+1,MATCH('Baseline Efficiency'!BC20,'DOE Stack Loss Data'!$C$3:$V$3))-INDEX('DOE Stack Loss Data'!$C$4:$V$43,MATCH('Combustion Reports'!AJ$26,'DOE Stack Loss Data'!$B$4:$B$43),MATCH('Baseline Efficiency'!BC20,'DOE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Efficiency'!BC20,'DOE Stack Loss Data'!$C$3:$V$3)))</f>
        <v>#N/A</v>
      </c>
      <c r="BD44" s="209" t="e">
        <f>1-(((INDEX('DOE Stack Loss Data'!$C$4:$V$43,MATCH('Combustion Reports'!AK$26,'DOE Stack Loss Data'!$B$4:$B$43)+1,MATCH('Baseline Efficiency'!BD20,'DOE Stack Loss Data'!$C$3:$V$3)+1)-INDEX('DOE Stack Loss Data'!$C$4:$V$43,MATCH('Combustion Reports'!AK$26,'DOE Stack Loss Data'!$B$4:$B$43),MATCH('Baseline Efficiency'!BD20,'DOE Stack Loss Data'!$C$3:$V$3)+1))/10*('Combustion Reports'!AK$26-INDEX('DOE Stack Loss Data'!$B$4:$B$43,MATCH('Combustion Reports'!AK$26,'DOE Stack Loss Data'!$B$4:$B$43),1))+INDEX('DOE Stack Loss Data'!$C$4:$V$43,MATCH('Combustion Reports'!AK$26,'DOE Stack Loss Data'!$B$4:$B$43),MATCH('Baseline Efficiency'!BD20,'DOE Stack Loss Data'!$C$3:$V$3)+1)-((INDEX('DOE Stack Loss Data'!$C$4:$V$43,MATCH('Combustion Reports'!AK$26,'DOE Stack Loss Data'!$B$4:$B$43)+1,MATCH('Baseline Efficiency'!BD20,'DOE Stack Loss Data'!$C$3:$V$3))-INDEX('DOE Stack Loss Data'!$C$4:$V$43,MATCH('Combustion Reports'!AK$26,'DOE Stack Loss Data'!$B$4:$B$43),MATCH('Baseline Efficiency'!BD20,'DOE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Efficiency'!BD20,'DOE Stack Loss Data'!$C$3:$V$3))))/(INDEX('DOE Stack Loss Data'!$C$3:$V$3,1,MATCH('Baseline Efficiency'!BD20,'DOE Stack Loss Data'!$C$3:$V$3)+1)-INDEX('DOE Stack Loss Data'!$C$3:$V$3,1,MATCH('Baseline Efficiency'!BD20,'DOE Stack Loss Data'!$C$3:$V$3)))*('Baseline Efficiency'!BD20-INDEX('DOE Stack Loss Data'!$C$3:$V$3,1,MATCH('Baseline Efficiency'!BD20,'DOE Stack Loss Data'!$C$3:$V$3)))+(INDEX('DOE Stack Loss Data'!$C$4:$V$43,MATCH('Combustion Reports'!AK$26,'DOE Stack Loss Data'!$B$4:$B$43)+1,MATCH('Baseline Efficiency'!BD20,'DOE Stack Loss Data'!$C$3:$V$3))-INDEX('DOE Stack Loss Data'!$C$4:$V$43,MATCH('Combustion Reports'!AK$26,'DOE Stack Loss Data'!$B$4:$B$43),MATCH('Baseline Efficiency'!BD20,'DOE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Efficiency'!BD20,'DOE Stack Loss Data'!$C$3:$V$3)))</f>
        <v>#N/A</v>
      </c>
    </row>
    <row r="45" spans="2:56">
      <c r="B45" s="236">
        <v>65</v>
      </c>
      <c r="C45" s="545">
        <v>767</v>
      </c>
      <c r="D45" s="202">
        <f t="shared" si="8"/>
        <v>100</v>
      </c>
      <c r="E45" s="237" t="e">
        <f>1-(((INDEX('DOE Stack Loss Data'!$C$4:$V$43,MATCH('Combustion Reports'!AB$8,'DOE Stack Loss Data'!$B$4:$B$43)+1,MATCH('Baseline Efficiency'!E21,'DOE Stack Loss Data'!$C$3:$V$3)+1)-INDEX('DOE Stack Loss Data'!$C$4:$V$43,MATCH('Combustion Reports'!AB$8,'DOE Stack Loss Data'!$B$4:$B$43),MATCH('Baseline Efficiency'!E21,'DOE Stack Loss Data'!$C$3:$V$3)+1))/10*('Combustion Reports'!AB$8-INDEX('DOE Stack Loss Data'!$B$4:$B$43,MATCH('Combustion Reports'!AB$8,'DOE Stack Loss Data'!$B$4:$B$43),1))+INDEX('DOE Stack Loss Data'!$C$4:$V$43,MATCH('Combustion Reports'!AB$8,'DOE Stack Loss Data'!$B$4:$B$43),MATCH('Baseline Efficiency'!E21,'DOE Stack Loss Data'!$C$3:$V$3)+1)-((INDEX('DOE Stack Loss Data'!$C$4:$V$43,MATCH('Combustion Reports'!AB$8,'DOE Stack Loss Data'!$B$4:$B$43)+1,MATCH('Baseline Efficiency'!E21,'DOE Stack Loss Data'!$C$3:$V$3))-INDEX('DOE Stack Loss Data'!$C$4:$V$43,MATCH('Combustion Reports'!AB$8,'DOE Stack Loss Data'!$B$4:$B$43),MATCH('Baseline Efficiency'!E21,'DOE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Efficiency'!E21,'DOE Stack Loss Data'!$C$3:$V$3))))/(INDEX('DOE Stack Loss Data'!$C$3:$V$3,1,MATCH('Baseline Efficiency'!E21,'DOE Stack Loss Data'!$C$3:$V$3)+1)-INDEX('DOE Stack Loss Data'!$C$3:$V$3,1,MATCH('Baseline Efficiency'!E21,'DOE Stack Loss Data'!$C$3:$V$3)))*('Baseline Efficiency'!E21-INDEX('DOE Stack Loss Data'!$C$3:$V$3,1,MATCH('Baseline Efficiency'!E21,'DOE Stack Loss Data'!$C$3:$V$3)))+(INDEX('DOE Stack Loss Data'!$C$4:$V$43,MATCH('Combustion Reports'!AB$8,'DOE Stack Loss Data'!$B$4:$B$43)+1,MATCH('Baseline Efficiency'!E21,'DOE Stack Loss Data'!$C$3:$V$3))-INDEX('DOE Stack Loss Data'!$C$4:$V$43,MATCH('Combustion Reports'!AB$8,'DOE Stack Loss Data'!$B$4:$B$43),MATCH('Baseline Efficiency'!E21,'DOE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Efficiency'!E21,'DOE Stack Loss Data'!$C$3:$V$3)))</f>
        <v>#N/A</v>
      </c>
      <c r="F45" s="237" t="e">
        <f>1-(((INDEX('DOE Stack Loss Data'!$C$4:$V$43,MATCH('Combustion Reports'!AC$8,'DOE Stack Loss Data'!$B$4:$B$43)+1,MATCH('Baseline Efficiency'!F21,'DOE Stack Loss Data'!$C$3:$V$3)+1)-INDEX('DOE Stack Loss Data'!$C$4:$V$43,MATCH('Combustion Reports'!AC$8,'DOE Stack Loss Data'!$B$4:$B$43),MATCH('Baseline Efficiency'!F21,'DOE Stack Loss Data'!$C$3:$V$3)+1))/10*('Combustion Reports'!AC$8-INDEX('DOE Stack Loss Data'!$B$4:$B$43,MATCH('Combustion Reports'!AC$8,'DOE Stack Loss Data'!$B$4:$B$43),1))+INDEX('DOE Stack Loss Data'!$C$4:$V$43,MATCH('Combustion Reports'!AC$8,'DOE Stack Loss Data'!$B$4:$B$43),MATCH('Baseline Efficiency'!F21,'DOE Stack Loss Data'!$C$3:$V$3)+1)-((INDEX('DOE Stack Loss Data'!$C$4:$V$43,MATCH('Combustion Reports'!AC$8,'DOE Stack Loss Data'!$B$4:$B$43)+1,MATCH('Baseline Efficiency'!F21,'DOE Stack Loss Data'!$C$3:$V$3))-INDEX('DOE Stack Loss Data'!$C$4:$V$43,MATCH('Combustion Reports'!AC$8,'DOE Stack Loss Data'!$B$4:$B$43),MATCH('Baseline Efficiency'!F21,'DOE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Efficiency'!F21,'DOE Stack Loss Data'!$C$3:$V$3))))/(INDEX('DOE Stack Loss Data'!$C$3:$V$3,1,MATCH('Baseline Efficiency'!F21,'DOE Stack Loss Data'!$C$3:$V$3)+1)-INDEX('DOE Stack Loss Data'!$C$3:$V$3,1,MATCH('Baseline Efficiency'!F21,'DOE Stack Loss Data'!$C$3:$V$3)))*('Baseline Efficiency'!F21-INDEX('DOE Stack Loss Data'!$C$3:$V$3,1,MATCH('Baseline Efficiency'!F21,'DOE Stack Loss Data'!$C$3:$V$3)))+(INDEX('DOE Stack Loss Data'!$C$4:$V$43,MATCH('Combustion Reports'!AC$8,'DOE Stack Loss Data'!$B$4:$B$43)+1,MATCH('Baseline Efficiency'!F21,'DOE Stack Loss Data'!$C$3:$V$3))-INDEX('DOE Stack Loss Data'!$C$4:$V$43,MATCH('Combustion Reports'!AC$8,'DOE Stack Loss Data'!$B$4:$B$43),MATCH('Baseline Efficiency'!F21,'DOE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Efficiency'!F21,'DOE Stack Loss Data'!$C$3:$V$3)))</f>
        <v>#N/A</v>
      </c>
      <c r="G45" s="207" t="e">
        <f>1-(((INDEX('DOE Stack Loss Data'!$C$4:$V$43,MATCH('Combustion Reports'!AD$8,'DOE Stack Loss Data'!$B$4:$B$43)+1,MATCH('Baseline Efficiency'!G21,'DOE Stack Loss Data'!$C$3:$V$3)+1)-INDEX('DOE Stack Loss Data'!$C$4:$V$43,MATCH('Combustion Reports'!AD$8,'DOE Stack Loss Data'!$B$4:$B$43),MATCH('Baseline Efficiency'!G21,'DOE Stack Loss Data'!$C$3:$V$3)+1))/10*('Combustion Reports'!AD$8-INDEX('DOE Stack Loss Data'!$B$4:$B$43,MATCH('Combustion Reports'!AD$8,'DOE Stack Loss Data'!$B$4:$B$43),1))+INDEX('DOE Stack Loss Data'!$C$4:$V$43,MATCH('Combustion Reports'!AD$8,'DOE Stack Loss Data'!$B$4:$B$43),MATCH('Baseline Efficiency'!G21,'DOE Stack Loss Data'!$C$3:$V$3)+1)-((INDEX('DOE Stack Loss Data'!$C$4:$V$43,MATCH('Combustion Reports'!AD$8,'DOE Stack Loss Data'!$B$4:$B$43)+1,MATCH('Baseline Efficiency'!G21,'DOE Stack Loss Data'!$C$3:$V$3))-INDEX('DOE Stack Loss Data'!$C$4:$V$43,MATCH('Combustion Reports'!AD$8,'DOE Stack Loss Data'!$B$4:$B$43),MATCH('Baseline Efficiency'!G21,'DOE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Efficiency'!G21,'DOE Stack Loss Data'!$C$3:$V$3))))/(INDEX('DOE Stack Loss Data'!$C$3:$V$3,1,MATCH('Baseline Efficiency'!G21,'DOE Stack Loss Data'!$C$3:$V$3)+1)-INDEX('DOE Stack Loss Data'!$C$3:$V$3,1,MATCH('Baseline Efficiency'!G21,'DOE Stack Loss Data'!$C$3:$V$3)))*('Baseline Efficiency'!G21-INDEX('DOE Stack Loss Data'!$C$3:$V$3,1,MATCH('Baseline Efficiency'!G21,'DOE Stack Loss Data'!$C$3:$V$3)))+(INDEX('DOE Stack Loss Data'!$C$4:$V$43,MATCH('Combustion Reports'!AD$8,'DOE Stack Loss Data'!$B$4:$B$43)+1,MATCH('Baseline Efficiency'!G21,'DOE Stack Loss Data'!$C$3:$V$3))-INDEX('DOE Stack Loss Data'!$C$4:$V$43,MATCH('Combustion Reports'!AD$8,'DOE Stack Loss Data'!$B$4:$B$43),MATCH('Baseline Efficiency'!G21,'DOE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Efficiency'!G21,'DOE Stack Loss Data'!$C$3:$V$3)))</f>
        <v>#N/A</v>
      </c>
      <c r="H45" s="237" t="e">
        <f>1-(((INDEX('DOE Stack Loss Data'!$C$4:$V$43,MATCH('Combustion Reports'!AE$8,'DOE Stack Loss Data'!$B$4:$B$43)+1,MATCH('Baseline Efficiency'!H21,'DOE Stack Loss Data'!$C$3:$V$3)+1)-INDEX('DOE Stack Loss Data'!$C$4:$V$43,MATCH('Combustion Reports'!AE$8,'DOE Stack Loss Data'!$B$4:$B$43),MATCH('Baseline Efficiency'!H21,'DOE Stack Loss Data'!$C$3:$V$3)+1))/10*('Combustion Reports'!AE$8-INDEX('DOE Stack Loss Data'!$B$4:$B$43,MATCH('Combustion Reports'!AE$8,'DOE Stack Loss Data'!$B$4:$B$43),1))+INDEX('DOE Stack Loss Data'!$C$4:$V$43,MATCH('Combustion Reports'!AE$8,'DOE Stack Loss Data'!$B$4:$B$43),MATCH('Baseline Efficiency'!H21,'DOE Stack Loss Data'!$C$3:$V$3)+1)-((INDEX('DOE Stack Loss Data'!$C$4:$V$43,MATCH('Combustion Reports'!AE$8,'DOE Stack Loss Data'!$B$4:$B$43)+1,MATCH('Baseline Efficiency'!H21,'DOE Stack Loss Data'!$C$3:$V$3))-INDEX('DOE Stack Loss Data'!$C$4:$V$43,MATCH('Combustion Reports'!AE$8,'DOE Stack Loss Data'!$B$4:$B$43),MATCH('Baseline Efficiency'!H21,'DOE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Efficiency'!H21,'DOE Stack Loss Data'!$C$3:$V$3))))/(INDEX('DOE Stack Loss Data'!$C$3:$V$3,1,MATCH('Baseline Efficiency'!H21,'DOE Stack Loss Data'!$C$3:$V$3)+1)-INDEX('DOE Stack Loss Data'!$C$3:$V$3,1,MATCH('Baseline Efficiency'!H21,'DOE Stack Loss Data'!$C$3:$V$3)))*('Baseline Efficiency'!H21-INDEX('DOE Stack Loss Data'!$C$3:$V$3,1,MATCH('Baseline Efficiency'!H21,'DOE Stack Loss Data'!$C$3:$V$3)))+(INDEX('DOE Stack Loss Data'!$C$4:$V$43,MATCH('Combustion Reports'!AE$8,'DOE Stack Loss Data'!$B$4:$B$43)+1,MATCH('Baseline Efficiency'!H21,'DOE Stack Loss Data'!$C$3:$V$3))-INDEX('DOE Stack Loss Data'!$C$4:$V$43,MATCH('Combustion Reports'!AE$8,'DOE Stack Loss Data'!$B$4:$B$43),MATCH('Baseline Efficiency'!H21,'DOE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Efficiency'!H21,'DOE Stack Loss Data'!$C$3:$V$3)))</f>
        <v>#N/A</v>
      </c>
      <c r="I45" s="201" t="e">
        <f>1-(((INDEX('DOE Stack Loss Data'!$C$4:$V$43,MATCH('Combustion Reports'!AF$8,'DOE Stack Loss Data'!$B$4:$B$43)+1,MATCH('Baseline Efficiency'!I21,'DOE Stack Loss Data'!$C$3:$V$3)+1)-INDEX('DOE Stack Loss Data'!$C$4:$V$43,MATCH('Combustion Reports'!AF$8,'DOE Stack Loss Data'!$B$4:$B$43),MATCH('Baseline Efficiency'!I21,'DOE Stack Loss Data'!$C$3:$V$3)+1))/10*('Combustion Reports'!AF$8-INDEX('DOE Stack Loss Data'!$B$4:$B$43,MATCH('Combustion Reports'!AF$8,'DOE Stack Loss Data'!$B$4:$B$43),1))+INDEX('DOE Stack Loss Data'!$C$4:$V$43,MATCH('Combustion Reports'!AF$8,'DOE Stack Loss Data'!$B$4:$B$43),MATCH('Baseline Efficiency'!I21,'DOE Stack Loss Data'!$C$3:$V$3)+1)-((INDEX('DOE Stack Loss Data'!$C$4:$V$43,MATCH('Combustion Reports'!AF$8,'DOE Stack Loss Data'!$B$4:$B$43)+1,MATCH('Baseline Efficiency'!I21,'DOE Stack Loss Data'!$C$3:$V$3))-INDEX('DOE Stack Loss Data'!$C$4:$V$43,MATCH('Combustion Reports'!AF$8,'DOE Stack Loss Data'!$B$4:$B$43),MATCH('Baseline Efficiency'!I21,'DOE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Efficiency'!I21,'DOE Stack Loss Data'!$C$3:$V$3))))/(INDEX('DOE Stack Loss Data'!$C$3:$V$3,1,MATCH('Baseline Efficiency'!I21,'DOE Stack Loss Data'!$C$3:$V$3)+1)-INDEX('DOE Stack Loss Data'!$C$3:$V$3,1,MATCH('Baseline Efficiency'!I21,'DOE Stack Loss Data'!$C$3:$V$3)))*('Baseline Efficiency'!I21-INDEX('DOE Stack Loss Data'!$C$3:$V$3,1,MATCH('Baseline Efficiency'!I21,'DOE Stack Loss Data'!$C$3:$V$3)))+(INDEX('DOE Stack Loss Data'!$C$4:$V$43,MATCH('Combustion Reports'!AF$8,'DOE Stack Loss Data'!$B$4:$B$43)+1,MATCH('Baseline Efficiency'!I21,'DOE Stack Loss Data'!$C$3:$V$3))-INDEX('DOE Stack Loss Data'!$C$4:$V$43,MATCH('Combustion Reports'!AF$8,'DOE Stack Loss Data'!$B$4:$B$43),MATCH('Baseline Efficiency'!I21,'DOE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Efficiency'!I21,'DOE Stack Loss Data'!$C$3:$V$3)))</f>
        <v>#N/A</v>
      </c>
      <c r="J45" s="237" t="e">
        <f>1-(((INDEX('DOE Stack Loss Data'!$C$4:$V$43,MATCH('Combustion Reports'!AG$8,'DOE Stack Loss Data'!$B$4:$B$43)+1,MATCH('Baseline Efficiency'!J21,'DOE Stack Loss Data'!$C$3:$V$3)+1)-INDEX('DOE Stack Loss Data'!$C$4:$V$43,MATCH('Combustion Reports'!AG$8,'DOE Stack Loss Data'!$B$4:$B$43),MATCH('Baseline Efficiency'!J21,'DOE Stack Loss Data'!$C$3:$V$3)+1))/10*('Combustion Reports'!AG$8-INDEX('DOE Stack Loss Data'!$B$4:$B$43,MATCH('Combustion Reports'!AG$8,'DOE Stack Loss Data'!$B$4:$B$43),1))+INDEX('DOE Stack Loss Data'!$C$4:$V$43,MATCH('Combustion Reports'!AG$8,'DOE Stack Loss Data'!$B$4:$B$43),MATCH('Baseline Efficiency'!J21,'DOE Stack Loss Data'!$C$3:$V$3)+1)-((INDEX('DOE Stack Loss Data'!$C$4:$V$43,MATCH('Combustion Reports'!AG$8,'DOE Stack Loss Data'!$B$4:$B$43)+1,MATCH('Baseline Efficiency'!J21,'DOE Stack Loss Data'!$C$3:$V$3))-INDEX('DOE Stack Loss Data'!$C$4:$V$43,MATCH('Combustion Reports'!AG$8,'DOE Stack Loss Data'!$B$4:$B$43),MATCH('Baseline Efficiency'!J21,'DOE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Efficiency'!J21,'DOE Stack Loss Data'!$C$3:$V$3))))/(INDEX('DOE Stack Loss Data'!$C$3:$V$3,1,MATCH('Baseline Efficiency'!J21,'DOE Stack Loss Data'!$C$3:$V$3)+1)-INDEX('DOE Stack Loss Data'!$C$3:$V$3,1,MATCH('Baseline Efficiency'!J21,'DOE Stack Loss Data'!$C$3:$V$3)))*('Baseline Efficiency'!J21-INDEX('DOE Stack Loss Data'!$C$3:$V$3,1,MATCH('Baseline Efficiency'!J21,'DOE Stack Loss Data'!$C$3:$V$3)))+(INDEX('DOE Stack Loss Data'!$C$4:$V$43,MATCH('Combustion Reports'!AG$8,'DOE Stack Loss Data'!$B$4:$B$43)+1,MATCH('Baseline Efficiency'!J21,'DOE Stack Loss Data'!$C$3:$V$3))-INDEX('DOE Stack Loss Data'!$C$4:$V$43,MATCH('Combustion Reports'!AG$8,'DOE Stack Loss Data'!$B$4:$B$43),MATCH('Baseline Efficiency'!J21,'DOE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Efficiency'!J21,'DOE Stack Loss Data'!$C$3:$V$3)))</f>
        <v>#N/A</v>
      </c>
      <c r="K45" s="201" t="e">
        <f>1-(((INDEX('DOE Stack Loss Data'!$C$4:$V$43,MATCH('Combustion Reports'!AH$8,'DOE Stack Loss Data'!$B$4:$B$43)+1,MATCH('Baseline Efficiency'!K21,'DOE Stack Loss Data'!$C$3:$V$3)+1)-INDEX('DOE Stack Loss Data'!$C$4:$V$43,MATCH('Combustion Reports'!AH$8,'DOE Stack Loss Data'!$B$4:$B$43),MATCH('Baseline Efficiency'!K21,'DOE Stack Loss Data'!$C$3:$V$3)+1))/10*('Combustion Reports'!AH$8-INDEX('DOE Stack Loss Data'!$B$4:$B$43,MATCH('Combustion Reports'!AH$8,'DOE Stack Loss Data'!$B$4:$B$43),1))+INDEX('DOE Stack Loss Data'!$C$4:$V$43,MATCH('Combustion Reports'!AH$8,'DOE Stack Loss Data'!$B$4:$B$43),MATCH('Baseline Efficiency'!K21,'DOE Stack Loss Data'!$C$3:$V$3)+1)-((INDEX('DOE Stack Loss Data'!$C$4:$V$43,MATCH('Combustion Reports'!AH$8,'DOE Stack Loss Data'!$B$4:$B$43)+1,MATCH('Baseline Efficiency'!K21,'DOE Stack Loss Data'!$C$3:$V$3))-INDEX('DOE Stack Loss Data'!$C$4:$V$43,MATCH('Combustion Reports'!AH$8,'DOE Stack Loss Data'!$B$4:$B$43),MATCH('Baseline Efficiency'!K21,'DOE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Efficiency'!K21,'DOE Stack Loss Data'!$C$3:$V$3))))/(INDEX('DOE Stack Loss Data'!$C$3:$V$3,1,MATCH('Baseline Efficiency'!K21,'DOE Stack Loss Data'!$C$3:$V$3)+1)-INDEX('DOE Stack Loss Data'!$C$3:$V$3,1,MATCH('Baseline Efficiency'!K21,'DOE Stack Loss Data'!$C$3:$V$3)))*('Baseline Efficiency'!K21-INDEX('DOE Stack Loss Data'!$C$3:$V$3,1,MATCH('Baseline Efficiency'!K21,'DOE Stack Loss Data'!$C$3:$V$3)))+(INDEX('DOE Stack Loss Data'!$C$4:$V$43,MATCH('Combustion Reports'!AH$8,'DOE Stack Loss Data'!$B$4:$B$43)+1,MATCH('Baseline Efficiency'!K21,'DOE Stack Loss Data'!$C$3:$V$3))-INDEX('DOE Stack Loss Data'!$C$4:$V$43,MATCH('Combustion Reports'!AH$8,'DOE Stack Loss Data'!$B$4:$B$43),MATCH('Baseline Efficiency'!K21,'DOE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Efficiency'!K21,'DOE Stack Loss Data'!$C$3:$V$3)))</f>
        <v>#N/A</v>
      </c>
      <c r="L45" s="237" t="e">
        <f>1-(((INDEX('DOE Stack Loss Data'!$C$4:$V$43,MATCH('Combustion Reports'!AI$8,'DOE Stack Loss Data'!$B$4:$B$43)+1,MATCH('Baseline Efficiency'!L21,'DOE Stack Loss Data'!$C$3:$V$3)+1)-INDEX('DOE Stack Loss Data'!$C$4:$V$43,MATCH('Combustion Reports'!AI$8,'DOE Stack Loss Data'!$B$4:$B$43),MATCH('Baseline Efficiency'!L21,'DOE Stack Loss Data'!$C$3:$V$3)+1))/10*('Combustion Reports'!AI$8-INDEX('DOE Stack Loss Data'!$B$4:$B$43,MATCH('Combustion Reports'!AI$8,'DOE Stack Loss Data'!$B$4:$B$43),1))+INDEX('DOE Stack Loss Data'!$C$4:$V$43,MATCH('Combustion Reports'!AI$8,'DOE Stack Loss Data'!$B$4:$B$43),MATCH('Baseline Efficiency'!L21,'DOE Stack Loss Data'!$C$3:$V$3)+1)-((INDEX('DOE Stack Loss Data'!$C$4:$V$43,MATCH('Combustion Reports'!AI$8,'DOE Stack Loss Data'!$B$4:$B$43)+1,MATCH('Baseline Efficiency'!L21,'DOE Stack Loss Data'!$C$3:$V$3))-INDEX('DOE Stack Loss Data'!$C$4:$V$43,MATCH('Combustion Reports'!AI$8,'DOE Stack Loss Data'!$B$4:$B$43),MATCH('Baseline Efficiency'!L21,'DOE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Efficiency'!L21,'DOE Stack Loss Data'!$C$3:$V$3))))/(INDEX('DOE Stack Loss Data'!$C$3:$V$3,1,MATCH('Baseline Efficiency'!L21,'DOE Stack Loss Data'!$C$3:$V$3)+1)-INDEX('DOE Stack Loss Data'!$C$3:$V$3,1,MATCH('Baseline Efficiency'!L21,'DOE Stack Loss Data'!$C$3:$V$3)))*('Baseline Efficiency'!L21-INDEX('DOE Stack Loss Data'!$C$3:$V$3,1,MATCH('Baseline Efficiency'!L21,'DOE Stack Loss Data'!$C$3:$V$3)))+(INDEX('DOE Stack Loss Data'!$C$4:$V$43,MATCH('Combustion Reports'!AI$8,'DOE Stack Loss Data'!$B$4:$B$43)+1,MATCH('Baseline Efficiency'!L21,'DOE Stack Loss Data'!$C$3:$V$3))-INDEX('DOE Stack Loss Data'!$C$4:$V$43,MATCH('Combustion Reports'!AI$8,'DOE Stack Loss Data'!$B$4:$B$43),MATCH('Baseline Efficiency'!L21,'DOE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Efficiency'!L21,'DOE Stack Loss Data'!$C$3:$V$3)))</f>
        <v>#N/A</v>
      </c>
      <c r="M45" s="237" t="e">
        <f>1-(((INDEX('DOE Stack Loss Data'!$C$4:$V$43,MATCH('Combustion Reports'!AJ$8,'DOE Stack Loss Data'!$B$4:$B$43)+1,MATCH('Baseline Efficiency'!M21,'DOE Stack Loss Data'!$C$3:$V$3)+1)-INDEX('DOE Stack Loss Data'!$C$4:$V$43,MATCH('Combustion Reports'!AJ$8,'DOE Stack Loss Data'!$B$4:$B$43),MATCH('Baseline Efficiency'!M21,'DOE Stack Loss Data'!$C$3:$V$3)+1))/10*('Combustion Reports'!AJ$8-INDEX('DOE Stack Loss Data'!$B$4:$B$43,MATCH('Combustion Reports'!AJ$8,'DOE Stack Loss Data'!$B$4:$B$43),1))+INDEX('DOE Stack Loss Data'!$C$4:$V$43,MATCH('Combustion Reports'!AJ$8,'DOE Stack Loss Data'!$B$4:$B$43),MATCH('Baseline Efficiency'!M21,'DOE Stack Loss Data'!$C$3:$V$3)+1)-((INDEX('DOE Stack Loss Data'!$C$4:$V$43,MATCH('Combustion Reports'!AJ$8,'DOE Stack Loss Data'!$B$4:$B$43)+1,MATCH('Baseline Efficiency'!M21,'DOE Stack Loss Data'!$C$3:$V$3))-INDEX('DOE Stack Loss Data'!$C$4:$V$43,MATCH('Combustion Reports'!AJ$8,'DOE Stack Loss Data'!$B$4:$B$43),MATCH('Baseline Efficiency'!M21,'DOE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Efficiency'!M21,'DOE Stack Loss Data'!$C$3:$V$3))))/(INDEX('DOE Stack Loss Data'!$C$3:$V$3,1,MATCH('Baseline Efficiency'!M21,'DOE Stack Loss Data'!$C$3:$V$3)+1)-INDEX('DOE Stack Loss Data'!$C$3:$V$3,1,MATCH('Baseline Efficiency'!M21,'DOE Stack Loss Data'!$C$3:$V$3)))*('Baseline Efficiency'!M21-INDEX('DOE Stack Loss Data'!$C$3:$V$3,1,MATCH('Baseline Efficiency'!M21,'DOE Stack Loss Data'!$C$3:$V$3)))+(INDEX('DOE Stack Loss Data'!$C$4:$V$43,MATCH('Combustion Reports'!AJ$8,'DOE Stack Loss Data'!$B$4:$B$43)+1,MATCH('Baseline Efficiency'!M21,'DOE Stack Loss Data'!$C$3:$V$3))-INDEX('DOE Stack Loss Data'!$C$4:$V$43,MATCH('Combustion Reports'!AJ$8,'DOE Stack Loss Data'!$B$4:$B$43),MATCH('Baseline Efficiency'!M21,'DOE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Efficiency'!M21,'DOE Stack Loss Data'!$C$3:$V$3)))</f>
        <v>#N/A</v>
      </c>
      <c r="N45" s="209" t="e">
        <f>1-(((INDEX('DOE Stack Loss Data'!$C$4:$V$43,MATCH('Combustion Reports'!AK$8,'DOE Stack Loss Data'!$B$4:$B$43)+1,MATCH('Baseline Efficiency'!N21,'DOE Stack Loss Data'!$C$3:$V$3)+1)-INDEX('DOE Stack Loss Data'!$C$4:$V$43,MATCH('Combustion Reports'!AK$8,'DOE Stack Loss Data'!$B$4:$B$43),MATCH('Baseline Efficiency'!N21,'DOE Stack Loss Data'!$C$3:$V$3)+1))/10*('Combustion Reports'!AK$8-INDEX('DOE Stack Loss Data'!$B$4:$B$43,MATCH('Combustion Reports'!AK$8,'DOE Stack Loss Data'!$B$4:$B$43),1))+INDEX('DOE Stack Loss Data'!$C$4:$V$43,MATCH('Combustion Reports'!AK$8,'DOE Stack Loss Data'!$B$4:$B$43),MATCH('Baseline Efficiency'!N21,'DOE Stack Loss Data'!$C$3:$V$3)+1)-((INDEX('DOE Stack Loss Data'!$C$4:$V$43,MATCH('Combustion Reports'!AK$8,'DOE Stack Loss Data'!$B$4:$B$43)+1,MATCH('Baseline Efficiency'!N21,'DOE Stack Loss Data'!$C$3:$V$3))-INDEX('DOE Stack Loss Data'!$C$4:$V$43,MATCH('Combustion Reports'!AK$8,'DOE Stack Loss Data'!$B$4:$B$43),MATCH('Baseline Efficiency'!N21,'DOE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Efficiency'!N21,'DOE Stack Loss Data'!$C$3:$V$3))))/(INDEX('DOE Stack Loss Data'!$C$3:$V$3,1,MATCH('Baseline Efficiency'!N21,'DOE Stack Loss Data'!$C$3:$V$3)+1)-INDEX('DOE Stack Loss Data'!$C$3:$V$3,1,MATCH('Baseline Efficiency'!N21,'DOE Stack Loss Data'!$C$3:$V$3)))*('Baseline Efficiency'!N21-INDEX('DOE Stack Loss Data'!$C$3:$V$3,1,MATCH('Baseline Efficiency'!N21,'DOE Stack Loss Data'!$C$3:$V$3)))+(INDEX('DOE Stack Loss Data'!$C$4:$V$43,MATCH('Combustion Reports'!AK$8,'DOE Stack Loss Data'!$B$4:$B$43)+1,MATCH('Baseline Efficiency'!N21,'DOE Stack Loss Data'!$C$3:$V$3))-INDEX('DOE Stack Loss Data'!$C$4:$V$43,MATCH('Combustion Reports'!AK$8,'DOE Stack Loss Data'!$B$4:$B$43),MATCH('Baseline Efficiency'!N21,'DOE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Efficiency'!N21,'DOE Stack Loss Data'!$C$3:$V$3)))</f>
        <v>#N/A</v>
      </c>
      <c r="P45" s="236">
        <v>65</v>
      </c>
      <c r="Q45" s="545">
        <v>767</v>
      </c>
      <c r="R45" s="202">
        <f t="shared" si="9"/>
        <v>100</v>
      </c>
      <c r="S45" s="237" t="e">
        <f>1-(((INDEX('DOE Stack Loss Data'!$C$4:$V$43,MATCH('Combustion Reports'!$AB$14,'DOE Stack Loss Data'!$B$4:$B$43)+1,MATCH('Baseline Efficiency'!S21,'DOE Stack Loss Data'!$C$3:$V$3)+1)-INDEX('DOE Stack Loss Data'!$C$4:$V$43,MATCH('Combustion Reports'!$AB$14,'DOE Stack Loss Data'!$B$4:$B$43),MATCH('Baseline Efficiency'!S21,'DOE Stack Loss Data'!$C$3:$V$3)+1))/10*('Combustion Reports'!$AB$14-INDEX('DOE Stack Loss Data'!$B$4:$B$43,MATCH('Combustion Reports'!$AB$14,'DOE Stack Loss Data'!$B$4:$B$43),1))+INDEX('DOE Stack Loss Data'!$C$4:$V$43,MATCH('Combustion Reports'!$AB$14,'DOE Stack Loss Data'!$B$4:$B$43),MATCH('Baseline Efficiency'!S21,'DOE Stack Loss Data'!$C$3:$V$3)+1)-((INDEX('DOE Stack Loss Data'!$C$4:$V$43,MATCH('Combustion Reports'!$AB$14,'DOE Stack Loss Data'!$B$4:$B$43)+1,MATCH('Baseline Efficiency'!S21,'DOE Stack Loss Data'!$C$3:$V$3))-INDEX('DOE Stack Loss Data'!$C$4:$V$43,MATCH('Combustion Reports'!$AB$14,'DOE Stack Loss Data'!$B$4:$B$43),MATCH('Baseline Efficiency'!S21,'DOE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Efficiency'!S21,'DOE Stack Loss Data'!$C$3:$V$3))))/(INDEX('DOE Stack Loss Data'!$C$3:$V$3,1,MATCH('Baseline Efficiency'!S21,'DOE Stack Loss Data'!$C$3:$V$3)+1)-INDEX('DOE Stack Loss Data'!$C$3:$V$3,1,MATCH('Baseline Efficiency'!S21,'DOE Stack Loss Data'!$C$3:$V$3)))*('Baseline Efficiency'!S21-INDEX('DOE Stack Loss Data'!$C$3:$V$3,1,MATCH('Baseline Efficiency'!S21,'DOE Stack Loss Data'!$C$3:$V$3)))+(INDEX('DOE Stack Loss Data'!$C$4:$V$43,MATCH('Combustion Reports'!$AB$14,'DOE Stack Loss Data'!$B$4:$B$43)+1,MATCH('Baseline Efficiency'!S21,'DOE Stack Loss Data'!$C$3:$V$3))-INDEX('DOE Stack Loss Data'!$C$4:$V$43,MATCH('Combustion Reports'!$AB$14,'DOE Stack Loss Data'!$B$4:$B$43),MATCH('Baseline Efficiency'!S21,'DOE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Efficiency'!S21,'DOE Stack Loss Data'!$C$3:$V$3)))</f>
        <v>#N/A</v>
      </c>
      <c r="T45" s="237" t="e">
        <f>1-(((INDEX('DOE Stack Loss Data'!$C$4:$V$43,MATCH('Combustion Reports'!AC$14,'DOE Stack Loss Data'!$B$4:$B$43)+1,MATCH('Baseline Efficiency'!T21,'DOE Stack Loss Data'!$C$3:$V$3)+1)-INDEX('DOE Stack Loss Data'!$C$4:$V$43,MATCH('Combustion Reports'!AC$14,'DOE Stack Loss Data'!$B$4:$B$43),MATCH('Baseline Efficiency'!T21,'DOE Stack Loss Data'!$C$3:$V$3)+1))/10*('Combustion Reports'!AC$14-INDEX('DOE Stack Loss Data'!$B$4:$B$43,MATCH('Combustion Reports'!AC$14,'DOE Stack Loss Data'!$B$4:$B$43),1))+INDEX('DOE Stack Loss Data'!$C$4:$V$43,MATCH('Combustion Reports'!AC$14,'DOE Stack Loss Data'!$B$4:$B$43),MATCH('Baseline Efficiency'!T21,'DOE Stack Loss Data'!$C$3:$V$3)+1)-((INDEX('DOE Stack Loss Data'!$C$4:$V$43,MATCH('Combustion Reports'!AC$14,'DOE Stack Loss Data'!$B$4:$B$43)+1,MATCH('Baseline Efficiency'!T21,'DOE Stack Loss Data'!$C$3:$V$3))-INDEX('DOE Stack Loss Data'!$C$4:$V$43,MATCH('Combustion Reports'!AC$14,'DOE Stack Loss Data'!$B$4:$B$43),MATCH('Baseline Efficiency'!T21,'DOE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Efficiency'!T21,'DOE Stack Loss Data'!$C$3:$V$3))))/(INDEX('DOE Stack Loss Data'!$C$3:$V$3,1,MATCH('Baseline Efficiency'!T21,'DOE Stack Loss Data'!$C$3:$V$3)+1)-INDEX('DOE Stack Loss Data'!$C$3:$V$3,1,MATCH('Baseline Efficiency'!T21,'DOE Stack Loss Data'!$C$3:$V$3)))*('Baseline Efficiency'!T21-INDEX('DOE Stack Loss Data'!$C$3:$V$3,1,MATCH('Baseline Efficiency'!T21,'DOE Stack Loss Data'!$C$3:$V$3)))+(INDEX('DOE Stack Loss Data'!$C$4:$V$43,MATCH('Combustion Reports'!AC$14,'DOE Stack Loss Data'!$B$4:$B$43)+1,MATCH('Baseline Efficiency'!T21,'DOE Stack Loss Data'!$C$3:$V$3))-INDEX('DOE Stack Loss Data'!$C$4:$V$43,MATCH('Combustion Reports'!AC$14,'DOE Stack Loss Data'!$B$4:$B$43),MATCH('Baseline Efficiency'!T21,'DOE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Efficiency'!T21,'DOE Stack Loss Data'!$C$3:$V$3)))</f>
        <v>#N/A</v>
      </c>
      <c r="U45" s="207" t="e">
        <f>1-(((INDEX('DOE Stack Loss Data'!$C$4:$V$43,MATCH('Combustion Reports'!AD$14,'DOE Stack Loss Data'!$B$4:$B$43)+1,MATCH('Baseline Efficiency'!U21,'DOE Stack Loss Data'!$C$3:$V$3)+1)-INDEX('DOE Stack Loss Data'!$C$4:$V$43,MATCH('Combustion Reports'!AD$14,'DOE Stack Loss Data'!$B$4:$B$43),MATCH('Baseline Efficiency'!U21,'DOE Stack Loss Data'!$C$3:$V$3)+1))/10*('Combustion Reports'!AD$14-INDEX('DOE Stack Loss Data'!$B$4:$B$43,MATCH('Combustion Reports'!AD$14,'DOE Stack Loss Data'!$B$4:$B$43),1))+INDEX('DOE Stack Loss Data'!$C$4:$V$43,MATCH('Combustion Reports'!AD$14,'DOE Stack Loss Data'!$B$4:$B$43),MATCH('Baseline Efficiency'!U21,'DOE Stack Loss Data'!$C$3:$V$3)+1)-((INDEX('DOE Stack Loss Data'!$C$4:$V$43,MATCH('Combustion Reports'!AD$14,'DOE Stack Loss Data'!$B$4:$B$43)+1,MATCH('Baseline Efficiency'!U21,'DOE Stack Loss Data'!$C$3:$V$3))-INDEX('DOE Stack Loss Data'!$C$4:$V$43,MATCH('Combustion Reports'!AD$14,'DOE Stack Loss Data'!$B$4:$B$43),MATCH('Baseline Efficiency'!U21,'DOE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Efficiency'!U21,'DOE Stack Loss Data'!$C$3:$V$3))))/(INDEX('DOE Stack Loss Data'!$C$3:$V$3,1,MATCH('Baseline Efficiency'!U21,'DOE Stack Loss Data'!$C$3:$V$3)+1)-INDEX('DOE Stack Loss Data'!$C$3:$V$3,1,MATCH('Baseline Efficiency'!U21,'DOE Stack Loss Data'!$C$3:$V$3)))*('Baseline Efficiency'!U21-INDEX('DOE Stack Loss Data'!$C$3:$V$3,1,MATCH('Baseline Efficiency'!U21,'DOE Stack Loss Data'!$C$3:$V$3)))+(INDEX('DOE Stack Loss Data'!$C$4:$V$43,MATCH('Combustion Reports'!AD$14,'DOE Stack Loss Data'!$B$4:$B$43)+1,MATCH('Baseline Efficiency'!U21,'DOE Stack Loss Data'!$C$3:$V$3))-INDEX('DOE Stack Loss Data'!$C$4:$V$43,MATCH('Combustion Reports'!AD$14,'DOE Stack Loss Data'!$B$4:$B$43),MATCH('Baseline Efficiency'!U21,'DOE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Efficiency'!U21,'DOE Stack Loss Data'!$C$3:$V$3)))</f>
        <v>#N/A</v>
      </c>
      <c r="V45" s="237" t="e">
        <f>1-(((INDEX('DOE Stack Loss Data'!$C$4:$V$43,MATCH('Combustion Reports'!AE$14,'DOE Stack Loss Data'!$B$4:$B$43)+1,MATCH('Baseline Efficiency'!V21,'DOE Stack Loss Data'!$C$3:$V$3)+1)-INDEX('DOE Stack Loss Data'!$C$4:$V$43,MATCH('Combustion Reports'!AE$14,'DOE Stack Loss Data'!$B$4:$B$43),MATCH('Baseline Efficiency'!V21,'DOE Stack Loss Data'!$C$3:$V$3)+1))/10*('Combustion Reports'!AE$14-INDEX('DOE Stack Loss Data'!$B$4:$B$43,MATCH('Combustion Reports'!AE$14,'DOE Stack Loss Data'!$B$4:$B$43),1))+INDEX('DOE Stack Loss Data'!$C$4:$V$43,MATCH('Combustion Reports'!AE$14,'DOE Stack Loss Data'!$B$4:$B$43),MATCH('Baseline Efficiency'!V21,'DOE Stack Loss Data'!$C$3:$V$3)+1)-((INDEX('DOE Stack Loss Data'!$C$4:$V$43,MATCH('Combustion Reports'!AE$14,'DOE Stack Loss Data'!$B$4:$B$43)+1,MATCH('Baseline Efficiency'!V21,'DOE Stack Loss Data'!$C$3:$V$3))-INDEX('DOE Stack Loss Data'!$C$4:$V$43,MATCH('Combustion Reports'!AE$14,'DOE Stack Loss Data'!$B$4:$B$43),MATCH('Baseline Efficiency'!V21,'DOE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Efficiency'!V21,'DOE Stack Loss Data'!$C$3:$V$3))))/(INDEX('DOE Stack Loss Data'!$C$3:$V$3,1,MATCH('Baseline Efficiency'!V21,'DOE Stack Loss Data'!$C$3:$V$3)+1)-INDEX('DOE Stack Loss Data'!$C$3:$V$3,1,MATCH('Baseline Efficiency'!V21,'DOE Stack Loss Data'!$C$3:$V$3)))*('Baseline Efficiency'!V21-INDEX('DOE Stack Loss Data'!$C$3:$V$3,1,MATCH('Baseline Efficiency'!V21,'DOE Stack Loss Data'!$C$3:$V$3)))+(INDEX('DOE Stack Loss Data'!$C$4:$V$43,MATCH('Combustion Reports'!AE$14,'DOE Stack Loss Data'!$B$4:$B$43)+1,MATCH('Baseline Efficiency'!V21,'DOE Stack Loss Data'!$C$3:$V$3))-INDEX('DOE Stack Loss Data'!$C$4:$V$43,MATCH('Combustion Reports'!AE$14,'DOE Stack Loss Data'!$B$4:$B$43),MATCH('Baseline Efficiency'!V21,'DOE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Efficiency'!V21,'DOE Stack Loss Data'!$C$3:$V$3)))</f>
        <v>#N/A</v>
      </c>
      <c r="W45" s="201" t="e">
        <f>1-(((INDEX('DOE Stack Loss Data'!$C$4:$V$43,MATCH('Combustion Reports'!AF$14,'DOE Stack Loss Data'!$B$4:$B$43)+1,MATCH('Baseline Efficiency'!W21,'DOE Stack Loss Data'!$C$3:$V$3)+1)-INDEX('DOE Stack Loss Data'!$C$4:$V$43,MATCH('Combustion Reports'!AF$14,'DOE Stack Loss Data'!$B$4:$B$43),MATCH('Baseline Efficiency'!W21,'DOE Stack Loss Data'!$C$3:$V$3)+1))/10*('Combustion Reports'!AF$14-INDEX('DOE Stack Loss Data'!$B$4:$B$43,MATCH('Combustion Reports'!AF$14,'DOE Stack Loss Data'!$B$4:$B$43),1))+INDEX('DOE Stack Loss Data'!$C$4:$V$43,MATCH('Combustion Reports'!AF$14,'DOE Stack Loss Data'!$B$4:$B$43),MATCH('Baseline Efficiency'!W21,'DOE Stack Loss Data'!$C$3:$V$3)+1)-((INDEX('DOE Stack Loss Data'!$C$4:$V$43,MATCH('Combustion Reports'!AF$14,'DOE Stack Loss Data'!$B$4:$B$43)+1,MATCH('Baseline Efficiency'!W21,'DOE Stack Loss Data'!$C$3:$V$3))-INDEX('DOE Stack Loss Data'!$C$4:$V$43,MATCH('Combustion Reports'!AF$14,'DOE Stack Loss Data'!$B$4:$B$43),MATCH('Baseline Efficiency'!W21,'DOE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Efficiency'!W21,'DOE Stack Loss Data'!$C$3:$V$3))))/(INDEX('DOE Stack Loss Data'!$C$3:$V$3,1,MATCH('Baseline Efficiency'!W21,'DOE Stack Loss Data'!$C$3:$V$3)+1)-INDEX('DOE Stack Loss Data'!$C$3:$V$3,1,MATCH('Baseline Efficiency'!W21,'DOE Stack Loss Data'!$C$3:$V$3)))*('Baseline Efficiency'!W21-INDEX('DOE Stack Loss Data'!$C$3:$V$3,1,MATCH('Baseline Efficiency'!W21,'DOE Stack Loss Data'!$C$3:$V$3)))+(INDEX('DOE Stack Loss Data'!$C$4:$V$43,MATCH('Combustion Reports'!AF$14,'DOE Stack Loss Data'!$B$4:$B$43)+1,MATCH('Baseline Efficiency'!W21,'DOE Stack Loss Data'!$C$3:$V$3))-INDEX('DOE Stack Loss Data'!$C$4:$V$43,MATCH('Combustion Reports'!AF$14,'DOE Stack Loss Data'!$B$4:$B$43),MATCH('Baseline Efficiency'!W21,'DOE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Efficiency'!W21,'DOE Stack Loss Data'!$C$3:$V$3)))</f>
        <v>#N/A</v>
      </c>
      <c r="X45" s="237" t="e">
        <f>1-(((INDEX('DOE Stack Loss Data'!$C$4:$V$43,MATCH('Combustion Reports'!AG$14,'DOE Stack Loss Data'!$B$4:$B$43)+1,MATCH('Baseline Efficiency'!X21,'DOE Stack Loss Data'!$C$3:$V$3)+1)-INDEX('DOE Stack Loss Data'!$C$4:$V$43,MATCH('Combustion Reports'!AG$14,'DOE Stack Loss Data'!$B$4:$B$43),MATCH('Baseline Efficiency'!X21,'DOE Stack Loss Data'!$C$3:$V$3)+1))/10*('Combustion Reports'!AG$14-INDEX('DOE Stack Loss Data'!$B$4:$B$43,MATCH('Combustion Reports'!AG$14,'DOE Stack Loss Data'!$B$4:$B$43),1))+INDEX('DOE Stack Loss Data'!$C$4:$V$43,MATCH('Combustion Reports'!AG$14,'DOE Stack Loss Data'!$B$4:$B$43),MATCH('Baseline Efficiency'!X21,'DOE Stack Loss Data'!$C$3:$V$3)+1)-((INDEX('DOE Stack Loss Data'!$C$4:$V$43,MATCH('Combustion Reports'!AG$14,'DOE Stack Loss Data'!$B$4:$B$43)+1,MATCH('Baseline Efficiency'!X21,'DOE Stack Loss Data'!$C$3:$V$3))-INDEX('DOE Stack Loss Data'!$C$4:$V$43,MATCH('Combustion Reports'!AG$14,'DOE Stack Loss Data'!$B$4:$B$43),MATCH('Baseline Efficiency'!X21,'DOE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Efficiency'!X21,'DOE Stack Loss Data'!$C$3:$V$3))))/(INDEX('DOE Stack Loss Data'!$C$3:$V$3,1,MATCH('Baseline Efficiency'!X21,'DOE Stack Loss Data'!$C$3:$V$3)+1)-INDEX('DOE Stack Loss Data'!$C$3:$V$3,1,MATCH('Baseline Efficiency'!X21,'DOE Stack Loss Data'!$C$3:$V$3)))*('Baseline Efficiency'!X21-INDEX('DOE Stack Loss Data'!$C$3:$V$3,1,MATCH('Baseline Efficiency'!X21,'DOE Stack Loss Data'!$C$3:$V$3)))+(INDEX('DOE Stack Loss Data'!$C$4:$V$43,MATCH('Combustion Reports'!AG$14,'DOE Stack Loss Data'!$B$4:$B$43)+1,MATCH('Baseline Efficiency'!X21,'DOE Stack Loss Data'!$C$3:$V$3))-INDEX('DOE Stack Loss Data'!$C$4:$V$43,MATCH('Combustion Reports'!AG$14,'DOE Stack Loss Data'!$B$4:$B$43),MATCH('Baseline Efficiency'!X21,'DOE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Efficiency'!X21,'DOE Stack Loss Data'!$C$3:$V$3)))</f>
        <v>#N/A</v>
      </c>
      <c r="Y45" s="201" t="e">
        <f>1-(((INDEX('DOE Stack Loss Data'!$C$4:$V$43,MATCH('Combustion Reports'!AH$14,'DOE Stack Loss Data'!$B$4:$B$43)+1,MATCH('Baseline Efficiency'!Y21,'DOE Stack Loss Data'!$C$3:$V$3)+1)-INDEX('DOE Stack Loss Data'!$C$4:$V$43,MATCH('Combustion Reports'!AH$14,'DOE Stack Loss Data'!$B$4:$B$43),MATCH('Baseline Efficiency'!Y21,'DOE Stack Loss Data'!$C$3:$V$3)+1))/10*('Combustion Reports'!AH$14-INDEX('DOE Stack Loss Data'!$B$4:$B$43,MATCH('Combustion Reports'!AH$14,'DOE Stack Loss Data'!$B$4:$B$43),1))+INDEX('DOE Stack Loss Data'!$C$4:$V$43,MATCH('Combustion Reports'!AH$14,'DOE Stack Loss Data'!$B$4:$B$43),MATCH('Baseline Efficiency'!Y21,'DOE Stack Loss Data'!$C$3:$V$3)+1)-((INDEX('DOE Stack Loss Data'!$C$4:$V$43,MATCH('Combustion Reports'!AH$14,'DOE Stack Loss Data'!$B$4:$B$43)+1,MATCH('Baseline Efficiency'!Y21,'DOE Stack Loss Data'!$C$3:$V$3))-INDEX('DOE Stack Loss Data'!$C$4:$V$43,MATCH('Combustion Reports'!AH$14,'DOE Stack Loss Data'!$B$4:$B$43),MATCH('Baseline Efficiency'!Y21,'DOE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Efficiency'!Y21,'DOE Stack Loss Data'!$C$3:$V$3))))/(INDEX('DOE Stack Loss Data'!$C$3:$V$3,1,MATCH('Baseline Efficiency'!Y21,'DOE Stack Loss Data'!$C$3:$V$3)+1)-INDEX('DOE Stack Loss Data'!$C$3:$V$3,1,MATCH('Baseline Efficiency'!Y21,'DOE Stack Loss Data'!$C$3:$V$3)))*('Baseline Efficiency'!Y21-INDEX('DOE Stack Loss Data'!$C$3:$V$3,1,MATCH('Baseline Efficiency'!Y21,'DOE Stack Loss Data'!$C$3:$V$3)))+(INDEX('DOE Stack Loss Data'!$C$4:$V$43,MATCH('Combustion Reports'!AH$14,'DOE Stack Loss Data'!$B$4:$B$43)+1,MATCH('Baseline Efficiency'!Y21,'DOE Stack Loss Data'!$C$3:$V$3))-INDEX('DOE Stack Loss Data'!$C$4:$V$43,MATCH('Combustion Reports'!AH$14,'DOE Stack Loss Data'!$B$4:$B$43),MATCH('Baseline Efficiency'!Y21,'DOE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Efficiency'!Y21,'DOE Stack Loss Data'!$C$3:$V$3)))</f>
        <v>#N/A</v>
      </c>
      <c r="Z45" s="237" t="e">
        <f>1-(((INDEX('DOE Stack Loss Data'!$C$4:$V$43,MATCH('Combustion Reports'!AI$14,'DOE Stack Loss Data'!$B$4:$B$43)+1,MATCH('Baseline Efficiency'!Z21,'DOE Stack Loss Data'!$C$3:$V$3)+1)-INDEX('DOE Stack Loss Data'!$C$4:$V$43,MATCH('Combustion Reports'!AI$14,'DOE Stack Loss Data'!$B$4:$B$43),MATCH('Baseline Efficiency'!Z21,'DOE Stack Loss Data'!$C$3:$V$3)+1))/10*('Combustion Reports'!AI$14-INDEX('DOE Stack Loss Data'!$B$4:$B$43,MATCH('Combustion Reports'!AI$14,'DOE Stack Loss Data'!$B$4:$B$43),1))+INDEX('DOE Stack Loss Data'!$C$4:$V$43,MATCH('Combustion Reports'!AI$14,'DOE Stack Loss Data'!$B$4:$B$43),MATCH('Baseline Efficiency'!Z21,'DOE Stack Loss Data'!$C$3:$V$3)+1)-((INDEX('DOE Stack Loss Data'!$C$4:$V$43,MATCH('Combustion Reports'!AI$14,'DOE Stack Loss Data'!$B$4:$B$43)+1,MATCH('Baseline Efficiency'!Z21,'DOE Stack Loss Data'!$C$3:$V$3))-INDEX('DOE Stack Loss Data'!$C$4:$V$43,MATCH('Combustion Reports'!AI$14,'DOE Stack Loss Data'!$B$4:$B$43),MATCH('Baseline Efficiency'!Z21,'DOE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Efficiency'!Z21,'DOE Stack Loss Data'!$C$3:$V$3))))/(INDEX('DOE Stack Loss Data'!$C$3:$V$3,1,MATCH('Baseline Efficiency'!Z21,'DOE Stack Loss Data'!$C$3:$V$3)+1)-INDEX('DOE Stack Loss Data'!$C$3:$V$3,1,MATCH('Baseline Efficiency'!Z21,'DOE Stack Loss Data'!$C$3:$V$3)))*('Baseline Efficiency'!Z21-INDEX('DOE Stack Loss Data'!$C$3:$V$3,1,MATCH('Baseline Efficiency'!Z21,'DOE Stack Loss Data'!$C$3:$V$3)))+(INDEX('DOE Stack Loss Data'!$C$4:$V$43,MATCH('Combustion Reports'!AI$14,'DOE Stack Loss Data'!$B$4:$B$43)+1,MATCH('Baseline Efficiency'!Z21,'DOE Stack Loss Data'!$C$3:$V$3))-INDEX('DOE Stack Loss Data'!$C$4:$V$43,MATCH('Combustion Reports'!AI$14,'DOE Stack Loss Data'!$B$4:$B$43),MATCH('Baseline Efficiency'!Z21,'DOE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Efficiency'!Z21,'DOE Stack Loss Data'!$C$3:$V$3)))</f>
        <v>#N/A</v>
      </c>
      <c r="AA45" s="237" t="e">
        <f>1-(((INDEX('DOE Stack Loss Data'!$C$4:$V$43,MATCH('Combustion Reports'!AJ$14,'DOE Stack Loss Data'!$B$4:$B$43)+1,MATCH('Baseline Efficiency'!AA21,'DOE Stack Loss Data'!$C$3:$V$3)+1)-INDEX('DOE Stack Loss Data'!$C$4:$V$43,MATCH('Combustion Reports'!AJ$14,'DOE Stack Loss Data'!$B$4:$B$43),MATCH('Baseline Efficiency'!AA21,'DOE Stack Loss Data'!$C$3:$V$3)+1))/10*('Combustion Reports'!AJ$14-INDEX('DOE Stack Loss Data'!$B$4:$B$43,MATCH('Combustion Reports'!AJ$14,'DOE Stack Loss Data'!$B$4:$B$43),1))+INDEX('DOE Stack Loss Data'!$C$4:$V$43,MATCH('Combustion Reports'!AJ$14,'DOE Stack Loss Data'!$B$4:$B$43),MATCH('Baseline Efficiency'!AA21,'DOE Stack Loss Data'!$C$3:$V$3)+1)-((INDEX('DOE Stack Loss Data'!$C$4:$V$43,MATCH('Combustion Reports'!AJ$14,'DOE Stack Loss Data'!$B$4:$B$43)+1,MATCH('Baseline Efficiency'!AA21,'DOE Stack Loss Data'!$C$3:$V$3))-INDEX('DOE Stack Loss Data'!$C$4:$V$43,MATCH('Combustion Reports'!AJ$14,'DOE Stack Loss Data'!$B$4:$B$43),MATCH('Baseline Efficiency'!AA21,'DOE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Efficiency'!AA21,'DOE Stack Loss Data'!$C$3:$V$3))))/(INDEX('DOE Stack Loss Data'!$C$3:$V$3,1,MATCH('Baseline Efficiency'!AA21,'DOE Stack Loss Data'!$C$3:$V$3)+1)-INDEX('DOE Stack Loss Data'!$C$3:$V$3,1,MATCH('Baseline Efficiency'!AA21,'DOE Stack Loss Data'!$C$3:$V$3)))*('Baseline Efficiency'!AA21-INDEX('DOE Stack Loss Data'!$C$3:$V$3,1,MATCH('Baseline Efficiency'!AA21,'DOE Stack Loss Data'!$C$3:$V$3)))+(INDEX('DOE Stack Loss Data'!$C$4:$V$43,MATCH('Combustion Reports'!AJ$14,'DOE Stack Loss Data'!$B$4:$B$43)+1,MATCH('Baseline Efficiency'!AA21,'DOE Stack Loss Data'!$C$3:$V$3))-INDEX('DOE Stack Loss Data'!$C$4:$V$43,MATCH('Combustion Reports'!AJ$14,'DOE Stack Loss Data'!$B$4:$B$43),MATCH('Baseline Efficiency'!AA21,'DOE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Efficiency'!AA21,'DOE Stack Loss Data'!$C$3:$V$3)))</f>
        <v>#N/A</v>
      </c>
      <c r="AB45" s="209" t="e">
        <f>1-(((INDEX('DOE Stack Loss Data'!$C$4:$V$43,MATCH('Combustion Reports'!AK$14,'DOE Stack Loss Data'!$B$4:$B$43)+1,MATCH('Baseline Efficiency'!AB21,'DOE Stack Loss Data'!$C$3:$V$3)+1)-INDEX('DOE Stack Loss Data'!$C$4:$V$43,MATCH('Combustion Reports'!AK$14,'DOE Stack Loss Data'!$B$4:$B$43),MATCH('Baseline Efficiency'!AB21,'DOE Stack Loss Data'!$C$3:$V$3)+1))/10*('Combustion Reports'!AK$14-INDEX('DOE Stack Loss Data'!$B$4:$B$43,MATCH('Combustion Reports'!AK$14,'DOE Stack Loss Data'!$B$4:$B$43),1))+INDEX('DOE Stack Loss Data'!$C$4:$V$43,MATCH('Combustion Reports'!AK$14,'DOE Stack Loss Data'!$B$4:$B$43),MATCH('Baseline Efficiency'!AB21,'DOE Stack Loss Data'!$C$3:$V$3)+1)-((INDEX('DOE Stack Loss Data'!$C$4:$V$43,MATCH('Combustion Reports'!AK$14,'DOE Stack Loss Data'!$B$4:$B$43)+1,MATCH('Baseline Efficiency'!AB21,'DOE Stack Loss Data'!$C$3:$V$3))-INDEX('DOE Stack Loss Data'!$C$4:$V$43,MATCH('Combustion Reports'!AK$14,'DOE Stack Loss Data'!$B$4:$B$43),MATCH('Baseline Efficiency'!AB21,'DOE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Efficiency'!AB21,'DOE Stack Loss Data'!$C$3:$V$3))))/(INDEX('DOE Stack Loss Data'!$C$3:$V$3,1,MATCH('Baseline Efficiency'!AB21,'DOE Stack Loss Data'!$C$3:$V$3)+1)-INDEX('DOE Stack Loss Data'!$C$3:$V$3,1,MATCH('Baseline Efficiency'!AB21,'DOE Stack Loss Data'!$C$3:$V$3)))*('Baseline Efficiency'!AB21-INDEX('DOE Stack Loss Data'!$C$3:$V$3,1,MATCH('Baseline Efficiency'!AB21,'DOE Stack Loss Data'!$C$3:$V$3)))+(INDEX('DOE Stack Loss Data'!$C$4:$V$43,MATCH('Combustion Reports'!AK$14,'DOE Stack Loss Data'!$B$4:$B$43)+1,MATCH('Baseline Efficiency'!AB21,'DOE Stack Loss Data'!$C$3:$V$3))-INDEX('DOE Stack Loss Data'!$C$4:$V$43,MATCH('Combustion Reports'!AK$14,'DOE Stack Loss Data'!$B$4:$B$43),MATCH('Baseline Efficiency'!AB21,'DOE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Efficiency'!AB21,'DOE Stack Loss Data'!$C$3:$V$3)))</f>
        <v>#N/A</v>
      </c>
      <c r="AD45" s="236">
        <v>65</v>
      </c>
      <c r="AE45" s="545">
        <v>767</v>
      </c>
      <c r="AF45" s="202">
        <f t="shared" si="10"/>
        <v>100</v>
      </c>
      <c r="AG45" s="237" t="e">
        <f>1-(((INDEX('DOE Stack Loss Data'!$C$4:$V$43,MATCH('Combustion Reports'!AB$20,'DOE Stack Loss Data'!$B$4:$B$43)+1,MATCH('Baseline Efficiency'!AG21,'DOE Stack Loss Data'!$C$3:$V$3)+1)-INDEX('DOE Stack Loss Data'!$C$4:$V$43,MATCH('Combustion Reports'!AB$20,'DOE Stack Loss Data'!$B$4:$B$43),MATCH('Baseline Efficiency'!AG21,'DOE Stack Loss Data'!$C$3:$V$3)+1))/10*('Combustion Reports'!AB$20-INDEX('DOE Stack Loss Data'!$B$4:$B$43,MATCH('Combustion Reports'!AB$20,'DOE Stack Loss Data'!$B$4:$B$43),1))+INDEX('DOE Stack Loss Data'!$C$4:$V$43,MATCH('Combustion Reports'!AB$20,'DOE Stack Loss Data'!$B$4:$B$43),MATCH('Baseline Efficiency'!AG21,'DOE Stack Loss Data'!$C$3:$V$3)+1)-((INDEX('DOE Stack Loss Data'!$C$4:$V$43,MATCH('Combustion Reports'!AB$20,'DOE Stack Loss Data'!$B$4:$B$43)+1,MATCH('Baseline Efficiency'!AG21,'DOE Stack Loss Data'!$C$3:$V$3))-INDEX('DOE Stack Loss Data'!$C$4:$V$43,MATCH('Combustion Reports'!AB$20,'DOE Stack Loss Data'!$B$4:$B$43),MATCH('Baseline Efficiency'!AG21,'DOE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Efficiency'!AG21,'DOE Stack Loss Data'!$C$3:$V$3))))/(INDEX('DOE Stack Loss Data'!$C$3:$V$3,1,MATCH('Baseline Efficiency'!AG21,'DOE Stack Loss Data'!$C$3:$V$3)+1)-INDEX('DOE Stack Loss Data'!$C$3:$V$3,1,MATCH('Baseline Efficiency'!AG21,'DOE Stack Loss Data'!$C$3:$V$3)))*('Baseline Efficiency'!AG21-INDEX('DOE Stack Loss Data'!$C$3:$V$3,1,MATCH('Baseline Efficiency'!AG21,'DOE Stack Loss Data'!$C$3:$V$3)))+(INDEX('DOE Stack Loss Data'!$C$4:$V$43,MATCH('Combustion Reports'!AB$20,'DOE Stack Loss Data'!$B$4:$B$43)+1,MATCH('Baseline Efficiency'!AG21,'DOE Stack Loss Data'!$C$3:$V$3))-INDEX('DOE Stack Loss Data'!$C$4:$V$43,MATCH('Combustion Reports'!AB$20,'DOE Stack Loss Data'!$B$4:$B$43),MATCH('Baseline Efficiency'!AG21,'DOE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Efficiency'!AG21,'DOE Stack Loss Data'!$C$3:$V$3)))</f>
        <v>#N/A</v>
      </c>
      <c r="AH45" s="237" t="e">
        <f>1-(((INDEX('DOE Stack Loss Data'!$C$4:$V$43,MATCH('Combustion Reports'!AC$20,'DOE Stack Loss Data'!$B$4:$B$43)+1,MATCH('Baseline Efficiency'!AH21,'DOE Stack Loss Data'!$C$3:$V$3)+1)-INDEX('DOE Stack Loss Data'!$C$4:$V$43,MATCH('Combustion Reports'!AC$20,'DOE Stack Loss Data'!$B$4:$B$43),MATCH('Baseline Efficiency'!AH21,'DOE Stack Loss Data'!$C$3:$V$3)+1))/10*('Combustion Reports'!AC$20-INDEX('DOE Stack Loss Data'!$B$4:$B$43,MATCH('Combustion Reports'!AC$20,'DOE Stack Loss Data'!$B$4:$B$43),1))+INDEX('DOE Stack Loss Data'!$C$4:$V$43,MATCH('Combustion Reports'!AC$20,'DOE Stack Loss Data'!$B$4:$B$43),MATCH('Baseline Efficiency'!AH21,'DOE Stack Loss Data'!$C$3:$V$3)+1)-((INDEX('DOE Stack Loss Data'!$C$4:$V$43,MATCH('Combustion Reports'!AC$20,'DOE Stack Loss Data'!$B$4:$B$43)+1,MATCH('Baseline Efficiency'!AH21,'DOE Stack Loss Data'!$C$3:$V$3))-INDEX('DOE Stack Loss Data'!$C$4:$V$43,MATCH('Combustion Reports'!AC$20,'DOE Stack Loss Data'!$B$4:$B$43),MATCH('Baseline Efficiency'!AH21,'DOE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Efficiency'!AH21,'DOE Stack Loss Data'!$C$3:$V$3))))/(INDEX('DOE Stack Loss Data'!$C$3:$V$3,1,MATCH('Baseline Efficiency'!AH21,'DOE Stack Loss Data'!$C$3:$V$3)+1)-INDEX('DOE Stack Loss Data'!$C$3:$V$3,1,MATCH('Baseline Efficiency'!AH21,'DOE Stack Loss Data'!$C$3:$V$3)))*('Baseline Efficiency'!AH21-INDEX('DOE Stack Loss Data'!$C$3:$V$3,1,MATCH('Baseline Efficiency'!AH21,'DOE Stack Loss Data'!$C$3:$V$3)))+(INDEX('DOE Stack Loss Data'!$C$4:$V$43,MATCH('Combustion Reports'!AC$20,'DOE Stack Loss Data'!$B$4:$B$43)+1,MATCH('Baseline Efficiency'!AH21,'DOE Stack Loss Data'!$C$3:$V$3))-INDEX('DOE Stack Loss Data'!$C$4:$V$43,MATCH('Combustion Reports'!AC$20,'DOE Stack Loss Data'!$B$4:$B$43),MATCH('Baseline Efficiency'!AH21,'DOE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Efficiency'!AH21,'DOE Stack Loss Data'!$C$3:$V$3)))</f>
        <v>#N/A</v>
      </c>
      <c r="AI45" s="207" t="e">
        <f>1-(((INDEX('DOE Stack Loss Data'!$C$4:$V$43,MATCH('Combustion Reports'!AD$20,'DOE Stack Loss Data'!$B$4:$B$43)+1,MATCH('Baseline Efficiency'!AI21,'DOE Stack Loss Data'!$C$3:$V$3)+1)-INDEX('DOE Stack Loss Data'!$C$4:$V$43,MATCH('Combustion Reports'!AD$20,'DOE Stack Loss Data'!$B$4:$B$43),MATCH('Baseline Efficiency'!AI21,'DOE Stack Loss Data'!$C$3:$V$3)+1))/10*('Combustion Reports'!AD$20-INDEX('DOE Stack Loss Data'!$B$4:$B$43,MATCH('Combustion Reports'!AD$20,'DOE Stack Loss Data'!$B$4:$B$43),1))+INDEX('DOE Stack Loss Data'!$C$4:$V$43,MATCH('Combustion Reports'!AD$20,'DOE Stack Loss Data'!$B$4:$B$43),MATCH('Baseline Efficiency'!AI21,'DOE Stack Loss Data'!$C$3:$V$3)+1)-((INDEX('DOE Stack Loss Data'!$C$4:$V$43,MATCH('Combustion Reports'!AD$20,'DOE Stack Loss Data'!$B$4:$B$43)+1,MATCH('Baseline Efficiency'!AI21,'DOE Stack Loss Data'!$C$3:$V$3))-INDEX('DOE Stack Loss Data'!$C$4:$V$43,MATCH('Combustion Reports'!AD$20,'DOE Stack Loss Data'!$B$4:$B$43),MATCH('Baseline Efficiency'!AI21,'DOE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Efficiency'!AI21,'DOE Stack Loss Data'!$C$3:$V$3))))/(INDEX('DOE Stack Loss Data'!$C$3:$V$3,1,MATCH('Baseline Efficiency'!AI21,'DOE Stack Loss Data'!$C$3:$V$3)+1)-INDEX('DOE Stack Loss Data'!$C$3:$V$3,1,MATCH('Baseline Efficiency'!AI21,'DOE Stack Loss Data'!$C$3:$V$3)))*('Baseline Efficiency'!AI21-INDEX('DOE Stack Loss Data'!$C$3:$V$3,1,MATCH('Baseline Efficiency'!AI21,'DOE Stack Loss Data'!$C$3:$V$3)))+(INDEX('DOE Stack Loss Data'!$C$4:$V$43,MATCH('Combustion Reports'!AD$20,'DOE Stack Loss Data'!$B$4:$B$43)+1,MATCH('Baseline Efficiency'!AI21,'DOE Stack Loss Data'!$C$3:$V$3))-INDEX('DOE Stack Loss Data'!$C$4:$V$43,MATCH('Combustion Reports'!AD$20,'DOE Stack Loss Data'!$B$4:$B$43),MATCH('Baseline Efficiency'!AI21,'DOE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Efficiency'!AI21,'DOE Stack Loss Data'!$C$3:$V$3)))</f>
        <v>#N/A</v>
      </c>
      <c r="AJ45" s="237" t="e">
        <f>1-(((INDEX('DOE Stack Loss Data'!$C$4:$V$43,MATCH('Combustion Reports'!AE$20,'DOE Stack Loss Data'!$B$4:$B$43)+1,MATCH('Baseline Efficiency'!AJ21,'DOE Stack Loss Data'!$C$3:$V$3)+1)-INDEX('DOE Stack Loss Data'!$C$4:$V$43,MATCH('Combustion Reports'!AE$20,'DOE Stack Loss Data'!$B$4:$B$43),MATCH('Baseline Efficiency'!AJ21,'DOE Stack Loss Data'!$C$3:$V$3)+1))/10*('Combustion Reports'!AE$20-INDEX('DOE Stack Loss Data'!$B$4:$B$43,MATCH('Combustion Reports'!AE$20,'DOE Stack Loss Data'!$B$4:$B$43),1))+INDEX('DOE Stack Loss Data'!$C$4:$V$43,MATCH('Combustion Reports'!AE$20,'DOE Stack Loss Data'!$B$4:$B$43),MATCH('Baseline Efficiency'!AJ21,'DOE Stack Loss Data'!$C$3:$V$3)+1)-((INDEX('DOE Stack Loss Data'!$C$4:$V$43,MATCH('Combustion Reports'!AE$20,'DOE Stack Loss Data'!$B$4:$B$43)+1,MATCH('Baseline Efficiency'!AJ21,'DOE Stack Loss Data'!$C$3:$V$3))-INDEX('DOE Stack Loss Data'!$C$4:$V$43,MATCH('Combustion Reports'!AE$20,'DOE Stack Loss Data'!$B$4:$B$43),MATCH('Baseline Efficiency'!AJ21,'DOE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Efficiency'!AJ21,'DOE Stack Loss Data'!$C$3:$V$3))))/(INDEX('DOE Stack Loss Data'!$C$3:$V$3,1,MATCH('Baseline Efficiency'!AJ21,'DOE Stack Loss Data'!$C$3:$V$3)+1)-INDEX('DOE Stack Loss Data'!$C$3:$V$3,1,MATCH('Baseline Efficiency'!AJ21,'DOE Stack Loss Data'!$C$3:$V$3)))*('Baseline Efficiency'!AJ21-INDEX('DOE Stack Loss Data'!$C$3:$V$3,1,MATCH('Baseline Efficiency'!AJ21,'DOE Stack Loss Data'!$C$3:$V$3)))+(INDEX('DOE Stack Loss Data'!$C$4:$V$43,MATCH('Combustion Reports'!AE$20,'DOE Stack Loss Data'!$B$4:$B$43)+1,MATCH('Baseline Efficiency'!AJ21,'DOE Stack Loss Data'!$C$3:$V$3))-INDEX('DOE Stack Loss Data'!$C$4:$V$43,MATCH('Combustion Reports'!AE$20,'DOE Stack Loss Data'!$B$4:$B$43),MATCH('Baseline Efficiency'!AJ21,'DOE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Efficiency'!AJ21,'DOE Stack Loss Data'!$C$3:$V$3)))</f>
        <v>#N/A</v>
      </c>
      <c r="AK45" s="201" t="e">
        <f>1-(((INDEX('DOE Stack Loss Data'!$C$4:$V$43,MATCH('Combustion Reports'!AF$20,'DOE Stack Loss Data'!$B$4:$B$43)+1,MATCH('Baseline Efficiency'!AK21,'DOE Stack Loss Data'!$C$3:$V$3)+1)-INDEX('DOE Stack Loss Data'!$C$4:$V$43,MATCH('Combustion Reports'!AF$20,'DOE Stack Loss Data'!$B$4:$B$43),MATCH('Baseline Efficiency'!AK21,'DOE Stack Loss Data'!$C$3:$V$3)+1))/10*('Combustion Reports'!AF$20-INDEX('DOE Stack Loss Data'!$B$4:$B$43,MATCH('Combustion Reports'!AF$20,'DOE Stack Loss Data'!$B$4:$B$43),1))+INDEX('DOE Stack Loss Data'!$C$4:$V$43,MATCH('Combustion Reports'!AF$20,'DOE Stack Loss Data'!$B$4:$B$43),MATCH('Baseline Efficiency'!AK21,'DOE Stack Loss Data'!$C$3:$V$3)+1)-((INDEX('DOE Stack Loss Data'!$C$4:$V$43,MATCH('Combustion Reports'!AF$20,'DOE Stack Loss Data'!$B$4:$B$43)+1,MATCH('Baseline Efficiency'!AK21,'DOE Stack Loss Data'!$C$3:$V$3))-INDEX('DOE Stack Loss Data'!$C$4:$V$43,MATCH('Combustion Reports'!AF$20,'DOE Stack Loss Data'!$B$4:$B$43),MATCH('Baseline Efficiency'!AK21,'DOE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Efficiency'!AK21,'DOE Stack Loss Data'!$C$3:$V$3))))/(INDEX('DOE Stack Loss Data'!$C$3:$V$3,1,MATCH('Baseline Efficiency'!AK21,'DOE Stack Loss Data'!$C$3:$V$3)+1)-INDEX('DOE Stack Loss Data'!$C$3:$V$3,1,MATCH('Baseline Efficiency'!AK21,'DOE Stack Loss Data'!$C$3:$V$3)))*('Baseline Efficiency'!AK21-INDEX('DOE Stack Loss Data'!$C$3:$V$3,1,MATCH('Baseline Efficiency'!AK21,'DOE Stack Loss Data'!$C$3:$V$3)))+(INDEX('DOE Stack Loss Data'!$C$4:$V$43,MATCH('Combustion Reports'!AF$20,'DOE Stack Loss Data'!$B$4:$B$43)+1,MATCH('Baseline Efficiency'!AK21,'DOE Stack Loss Data'!$C$3:$V$3))-INDEX('DOE Stack Loss Data'!$C$4:$V$43,MATCH('Combustion Reports'!AF$20,'DOE Stack Loss Data'!$B$4:$B$43),MATCH('Baseline Efficiency'!AK21,'DOE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Efficiency'!AK21,'DOE Stack Loss Data'!$C$3:$V$3)))</f>
        <v>#N/A</v>
      </c>
      <c r="AL45" s="237" t="e">
        <f>1-(((INDEX('DOE Stack Loss Data'!$C$4:$V$43,MATCH('Combustion Reports'!AG$20,'DOE Stack Loss Data'!$B$4:$B$43)+1,MATCH('Baseline Efficiency'!AL21,'DOE Stack Loss Data'!$C$3:$V$3)+1)-INDEX('DOE Stack Loss Data'!$C$4:$V$43,MATCH('Combustion Reports'!AG$20,'DOE Stack Loss Data'!$B$4:$B$43),MATCH('Baseline Efficiency'!AL21,'DOE Stack Loss Data'!$C$3:$V$3)+1))/10*('Combustion Reports'!AG$20-INDEX('DOE Stack Loss Data'!$B$4:$B$43,MATCH('Combustion Reports'!AG$20,'DOE Stack Loss Data'!$B$4:$B$43),1))+INDEX('DOE Stack Loss Data'!$C$4:$V$43,MATCH('Combustion Reports'!AG$20,'DOE Stack Loss Data'!$B$4:$B$43),MATCH('Baseline Efficiency'!AL21,'DOE Stack Loss Data'!$C$3:$V$3)+1)-((INDEX('DOE Stack Loss Data'!$C$4:$V$43,MATCH('Combustion Reports'!AG$20,'DOE Stack Loss Data'!$B$4:$B$43)+1,MATCH('Baseline Efficiency'!AL21,'DOE Stack Loss Data'!$C$3:$V$3))-INDEX('DOE Stack Loss Data'!$C$4:$V$43,MATCH('Combustion Reports'!AG$20,'DOE Stack Loss Data'!$B$4:$B$43),MATCH('Baseline Efficiency'!AL21,'DOE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Efficiency'!AL21,'DOE Stack Loss Data'!$C$3:$V$3))))/(INDEX('DOE Stack Loss Data'!$C$3:$V$3,1,MATCH('Baseline Efficiency'!AL21,'DOE Stack Loss Data'!$C$3:$V$3)+1)-INDEX('DOE Stack Loss Data'!$C$3:$V$3,1,MATCH('Baseline Efficiency'!AL21,'DOE Stack Loss Data'!$C$3:$V$3)))*('Baseline Efficiency'!AL21-INDEX('DOE Stack Loss Data'!$C$3:$V$3,1,MATCH('Baseline Efficiency'!AL21,'DOE Stack Loss Data'!$C$3:$V$3)))+(INDEX('DOE Stack Loss Data'!$C$4:$V$43,MATCH('Combustion Reports'!AG$20,'DOE Stack Loss Data'!$B$4:$B$43)+1,MATCH('Baseline Efficiency'!AL21,'DOE Stack Loss Data'!$C$3:$V$3))-INDEX('DOE Stack Loss Data'!$C$4:$V$43,MATCH('Combustion Reports'!AG$20,'DOE Stack Loss Data'!$B$4:$B$43),MATCH('Baseline Efficiency'!AL21,'DOE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Efficiency'!AL21,'DOE Stack Loss Data'!$C$3:$V$3)))</f>
        <v>#N/A</v>
      </c>
      <c r="AM45" s="201" t="e">
        <f>1-(((INDEX('DOE Stack Loss Data'!$C$4:$V$43,MATCH('Combustion Reports'!AH$20,'DOE Stack Loss Data'!$B$4:$B$43)+1,MATCH('Baseline Efficiency'!AM21,'DOE Stack Loss Data'!$C$3:$V$3)+1)-INDEX('DOE Stack Loss Data'!$C$4:$V$43,MATCH('Combustion Reports'!AH$20,'DOE Stack Loss Data'!$B$4:$B$43),MATCH('Baseline Efficiency'!AM21,'DOE Stack Loss Data'!$C$3:$V$3)+1))/10*('Combustion Reports'!AH$20-INDEX('DOE Stack Loss Data'!$B$4:$B$43,MATCH('Combustion Reports'!AH$20,'DOE Stack Loss Data'!$B$4:$B$43),1))+INDEX('DOE Stack Loss Data'!$C$4:$V$43,MATCH('Combustion Reports'!AH$20,'DOE Stack Loss Data'!$B$4:$B$43),MATCH('Baseline Efficiency'!AM21,'DOE Stack Loss Data'!$C$3:$V$3)+1)-((INDEX('DOE Stack Loss Data'!$C$4:$V$43,MATCH('Combustion Reports'!AH$20,'DOE Stack Loss Data'!$B$4:$B$43)+1,MATCH('Baseline Efficiency'!AM21,'DOE Stack Loss Data'!$C$3:$V$3))-INDEX('DOE Stack Loss Data'!$C$4:$V$43,MATCH('Combustion Reports'!AH$20,'DOE Stack Loss Data'!$B$4:$B$43),MATCH('Baseline Efficiency'!AM21,'DOE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Efficiency'!AM21,'DOE Stack Loss Data'!$C$3:$V$3))))/(INDEX('DOE Stack Loss Data'!$C$3:$V$3,1,MATCH('Baseline Efficiency'!AM21,'DOE Stack Loss Data'!$C$3:$V$3)+1)-INDEX('DOE Stack Loss Data'!$C$3:$V$3,1,MATCH('Baseline Efficiency'!AM21,'DOE Stack Loss Data'!$C$3:$V$3)))*('Baseline Efficiency'!AM21-INDEX('DOE Stack Loss Data'!$C$3:$V$3,1,MATCH('Baseline Efficiency'!AM21,'DOE Stack Loss Data'!$C$3:$V$3)))+(INDEX('DOE Stack Loss Data'!$C$4:$V$43,MATCH('Combustion Reports'!AH$20,'DOE Stack Loss Data'!$B$4:$B$43)+1,MATCH('Baseline Efficiency'!AM21,'DOE Stack Loss Data'!$C$3:$V$3))-INDEX('DOE Stack Loss Data'!$C$4:$V$43,MATCH('Combustion Reports'!AH$20,'DOE Stack Loss Data'!$B$4:$B$43),MATCH('Baseline Efficiency'!AM21,'DOE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Efficiency'!AM21,'DOE Stack Loss Data'!$C$3:$V$3)))</f>
        <v>#N/A</v>
      </c>
      <c r="AN45" s="237" t="e">
        <f>1-(((INDEX('DOE Stack Loss Data'!$C$4:$V$43,MATCH('Combustion Reports'!AI$20,'DOE Stack Loss Data'!$B$4:$B$43)+1,MATCH('Baseline Efficiency'!AN21,'DOE Stack Loss Data'!$C$3:$V$3)+1)-INDEX('DOE Stack Loss Data'!$C$4:$V$43,MATCH('Combustion Reports'!AI$20,'DOE Stack Loss Data'!$B$4:$B$43),MATCH('Baseline Efficiency'!AN21,'DOE Stack Loss Data'!$C$3:$V$3)+1))/10*('Combustion Reports'!AI$20-INDEX('DOE Stack Loss Data'!$B$4:$B$43,MATCH('Combustion Reports'!AI$20,'DOE Stack Loss Data'!$B$4:$B$43),1))+INDEX('DOE Stack Loss Data'!$C$4:$V$43,MATCH('Combustion Reports'!AI$20,'DOE Stack Loss Data'!$B$4:$B$43),MATCH('Baseline Efficiency'!AN21,'DOE Stack Loss Data'!$C$3:$V$3)+1)-((INDEX('DOE Stack Loss Data'!$C$4:$V$43,MATCH('Combustion Reports'!AI$20,'DOE Stack Loss Data'!$B$4:$B$43)+1,MATCH('Baseline Efficiency'!AN21,'DOE Stack Loss Data'!$C$3:$V$3))-INDEX('DOE Stack Loss Data'!$C$4:$V$43,MATCH('Combustion Reports'!AI$20,'DOE Stack Loss Data'!$B$4:$B$43),MATCH('Baseline Efficiency'!AN21,'DOE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Efficiency'!AN21,'DOE Stack Loss Data'!$C$3:$V$3))))/(INDEX('DOE Stack Loss Data'!$C$3:$V$3,1,MATCH('Baseline Efficiency'!AN21,'DOE Stack Loss Data'!$C$3:$V$3)+1)-INDEX('DOE Stack Loss Data'!$C$3:$V$3,1,MATCH('Baseline Efficiency'!AN21,'DOE Stack Loss Data'!$C$3:$V$3)))*('Baseline Efficiency'!AN21-INDEX('DOE Stack Loss Data'!$C$3:$V$3,1,MATCH('Baseline Efficiency'!AN21,'DOE Stack Loss Data'!$C$3:$V$3)))+(INDEX('DOE Stack Loss Data'!$C$4:$V$43,MATCH('Combustion Reports'!AI$20,'DOE Stack Loss Data'!$B$4:$B$43)+1,MATCH('Baseline Efficiency'!AN21,'DOE Stack Loss Data'!$C$3:$V$3))-INDEX('DOE Stack Loss Data'!$C$4:$V$43,MATCH('Combustion Reports'!AI$20,'DOE Stack Loss Data'!$B$4:$B$43),MATCH('Baseline Efficiency'!AN21,'DOE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Efficiency'!AN21,'DOE Stack Loss Data'!$C$3:$V$3)))</f>
        <v>#N/A</v>
      </c>
      <c r="AO45" s="237" t="e">
        <f>1-(((INDEX('DOE Stack Loss Data'!$C$4:$V$43,MATCH('Combustion Reports'!AJ$20,'DOE Stack Loss Data'!$B$4:$B$43)+1,MATCH('Baseline Efficiency'!AO21,'DOE Stack Loss Data'!$C$3:$V$3)+1)-INDEX('DOE Stack Loss Data'!$C$4:$V$43,MATCH('Combustion Reports'!AJ$20,'DOE Stack Loss Data'!$B$4:$B$43),MATCH('Baseline Efficiency'!AO21,'DOE Stack Loss Data'!$C$3:$V$3)+1))/10*('Combustion Reports'!AJ$20-INDEX('DOE Stack Loss Data'!$B$4:$B$43,MATCH('Combustion Reports'!AJ$20,'DOE Stack Loss Data'!$B$4:$B$43),1))+INDEX('DOE Stack Loss Data'!$C$4:$V$43,MATCH('Combustion Reports'!AJ$20,'DOE Stack Loss Data'!$B$4:$B$43),MATCH('Baseline Efficiency'!AO21,'DOE Stack Loss Data'!$C$3:$V$3)+1)-((INDEX('DOE Stack Loss Data'!$C$4:$V$43,MATCH('Combustion Reports'!AJ$20,'DOE Stack Loss Data'!$B$4:$B$43)+1,MATCH('Baseline Efficiency'!AO21,'DOE Stack Loss Data'!$C$3:$V$3))-INDEX('DOE Stack Loss Data'!$C$4:$V$43,MATCH('Combustion Reports'!AJ$20,'DOE Stack Loss Data'!$B$4:$B$43),MATCH('Baseline Efficiency'!AO21,'DOE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Efficiency'!AO21,'DOE Stack Loss Data'!$C$3:$V$3))))/(INDEX('DOE Stack Loss Data'!$C$3:$V$3,1,MATCH('Baseline Efficiency'!AO21,'DOE Stack Loss Data'!$C$3:$V$3)+1)-INDEX('DOE Stack Loss Data'!$C$3:$V$3,1,MATCH('Baseline Efficiency'!AO21,'DOE Stack Loss Data'!$C$3:$V$3)))*('Baseline Efficiency'!AO21-INDEX('DOE Stack Loss Data'!$C$3:$V$3,1,MATCH('Baseline Efficiency'!AO21,'DOE Stack Loss Data'!$C$3:$V$3)))+(INDEX('DOE Stack Loss Data'!$C$4:$V$43,MATCH('Combustion Reports'!AJ$20,'DOE Stack Loss Data'!$B$4:$B$43)+1,MATCH('Baseline Efficiency'!AO21,'DOE Stack Loss Data'!$C$3:$V$3))-INDEX('DOE Stack Loss Data'!$C$4:$V$43,MATCH('Combustion Reports'!AJ$20,'DOE Stack Loss Data'!$B$4:$B$43),MATCH('Baseline Efficiency'!AO21,'DOE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Efficiency'!AO21,'DOE Stack Loss Data'!$C$3:$V$3)))</f>
        <v>#N/A</v>
      </c>
      <c r="AP45" s="209" t="e">
        <f>1-(((INDEX('DOE Stack Loss Data'!$C$4:$V$43,MATCH('Combustion Reports'!AK$20,'DOE Stack Loss Data'!$B$4:$B$43)+1,MATCH('Baseline Efficiency'!AP21,'DOE Stack Loss Data'!$C$3:$V$3)+1)-INDEX('DOE Stack Loss Data'!$C$4:$V$43,MATCH('Combustion Reports'!AK$20,'DOE Stack Loss Data'!$B$4:$B$43),MATCH('Baseline Efficiency'!AP21,'DOE Stack Loss Data'!$C$3:$V$3)+1))/10*('Combustion Reports'!AK$20-INDEX('DOE Stack Loss Data'!$B$4:$B$43,MATCH('Combustion Reports'!AK$20,'DOE Stack Loss Data'!$B$4:$B$43),1))+INDEX('DOE Stack Loss Data'!$C$4:$V$43,MATCH('Combustion Reports'!AK$20,'DOE Stack Loss Data'!$B$4:$B$43),MATCH('Baseline Efficiency'!AP21,'DOE Stack Loss Data'!$C$3:$V$3)+1)-((INDEX('DOE Stack Loss Data'!$C$4:$V$43,MATCH('Combustion Reports'!AK$20,'DOE Stack Loss Data'!$B$4:$B$43)+1,MATCH('Baseline Efficiency'!AP21,'DOE Stack Loss Data'!$C$3:$V$3))-INDEX('DOE Stack Loss Data'!$C$4:$V$43,MATCH('Combustion Reports'!AK$20,'DOE Stack Loss Data'!$B$4:$B$43),MATCH('Baseline Efficiency'!AP21,'DOE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Efficiency'!AP21,'DOE Stack Loss Data'!$C$3:$V$3))))/(INDEX('DOE Stack Loss Data'!$C$3:$V$3,1,MATCH('Baseline Efficiency'!AP21,'DOE Stack Loss Data'!$C$3:$V$3)+1)-INDEX('DOE Stack Loss Data'!$C$3:$V$3,1,MATCH('Baseline Efficiency'!AP21,'DOE Stack Loss Data'!$C$3:$V$3)))*('Baseline Efficiency'!AP21-INDEX('DOE Stack Loss Data'!$C$3:$V$3,1,MATCH('Baseline Efficiency'!AP21,'DOE Stack Loss Data'!$C$3:$V$3)))+(INDEX('DOE Stack Loss Data'!$C$4:$V$43,MATCH('Combustion Reports'!AK$20,'DOE Stack Loss Data'!$B$4:$B$43)+1,MATCH('Baseline Efficiency'!AP21,'DOE Stack Loss Data'!$C$3:$V$3))-INDEX('DOE Stack Loss Data'!$C$4:$V$43,MATCH('Combustion Reports'!AK$20,'DOE Stack Loss Data'!$B$4:$B$43),MATCH('Baseline Efficiency'!AP21,'DOE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Efficiency'!AP21,'DOE Stack Loss Data'!$C$3:$V$3)))</f>
        <v>#N/A</v>
      </c>
      <c r="AR45" s="236">
        <v>65</v>
      </c>
      <c r="AS45" s="545">
        <v>767</v>
      </c>
      <c r="AT45" s="202">
        <f t="shared" si="11"/>
        <v>65</v>
      </c>
      <c r="AU45" s="237" t="e">
        <f>1-(((INDEX('DOE Stack Loss Data'!$C$4:$V$43,MATCH('Combustion Reports'!AB$26,'DOE Stack Loss Data'!$B$4:$B$43)+1,MATCH('Baseline Efficiency'!AU21,'DOE Stack Loss Data'!$C$3:$V$3)+1)-INDEX('DOE Stack Loss Data'!$C$4:$V$43,MATCH('Combustion Reports'!AB$26,'DOE Stack Loss Data'!$B$4:$B$43),MATCH('Baseline Efficiency'!AU21,'DOE Stack Loss Data'!$C$3:$V$3)+1))/10*('Combustion Reports'!AB$26-INDEX('DOE Stack Loss Data'!$B$4:$B$43,MATCH('Combustion Reports'!AB$26,'DOE Stack Loss Data'!$B$4:$B$43),1))+INDEX('DOE Stack Loss Data'!$C$4:$V$43,MATCH('Combustion Reports'!AB$26,'DOE Stack Loss Data'!$B$4:$B$43),MATCH('Baseline Efficiency'!AU21,'DOE Stack Loss Data'!$C$3:$V$3)+1)-((INDEX('DOE Stack Loss Data'!$C$4:$V$43,MATCH('Combustion Reports'!AB$26,'DOE Stack Loss Data'!$B$4:$B$43)+1,MATCH('Baseline Efficiency'!AU21,'DOE Stack Loss Data'!$C$3:$V$3))-INDEX('DOE Stack Loss Data'!$C$4:$V$43,MATCH('Combustion Reports'!AB$26,'DOE Stack Loss Data'!$B$4:$B$43),MATCH('Baseline Efficiency'!AU21,'DOE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Efficiency'!AU21,'DOE Stack Loss Data'!$C$3:$V$3))))/(INDEX('DOE Stack Loss Data'!$C$3:$V$3,1,MATCH('Baseline Efficiency'!AU21,'DOE Stack Loss Data'!$C$3:$V$3)+1)-INDEX('DOE Stack Loss Data'!$C$3:$V$3,1,MATCH('Baseline Efficiency'!AU21,'DOE Stack Loss Data'!$C$3:$V$3)))*('Baseline Efficiency'!AU21-INDEX('DOE Stack Loss Data'!$C$3:$V$3,1,MATCH('Baseline Efficiency'!AU21,'DOE Stack Loss Data'!$C$3:$V$3)))+(INDEX('DOE Stack Loss Data'!$C$4:$V$43,MATCH('Combustion Reports'!AB$26,'DOE Stack Loss Data'!$B$4:$B$43)+1,MATCH('Baseline Efficiency'!AU21,'DOE Stack Loss Data'!$C$3:$V$3))-INDEX('DOE Stack Loss Data'!$C$4:$V$43,MATCH('Combustion Reports'!AB$26,'DOE Stack Loss Data'!$B$4:$B$43),MATCH('Baseline Efficiency'!AU21,'DOE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Efficiency'!AU21,'DOE Stack Loss Data'!$C$3:$V$3)))</f>
        <v>#N/A</v>
      </c>
      <c r="AV45" s="237" t="e">
        <f>1-(((INDEX('DOE Stack Loss Data'!$C$4:$V$43,MATCH('Combustion Reports'!AC$26,'DOE Stack Loss Data'!$B$4:$B$43)+1,MATCH('Baseline Efficiency'!AV21,'DOE Stack Loss Data'!$C$3:$V$3)+1)-INDEX('DOE Stack Loss Data'!$C$4:$V$43,MATCH('Combustion Reports'!AC$26,'DOE Stack Loss Data'!$B$4:$B$43),MATCH('Baseline Efficiency'!AV21,'DOE Stack Loss Data'!$C$3:$V$3)+1))/10*('Combustion Reports'!AC$26-INDEX('DOE Stack Loss Data'!$B$4:$B$43,MATCH('Combustion Reports'!AC$26,'DOE Stack Loss Data'!$B$4:$B$43),1))+INDEX('DOE Stack Loss Data'!$C$4:$V$43,MATCH('Combustion Reports'!AC$26,'DOE Stack Loss Data'!$B$4:$B$43),MATCH('Baseline Efficiency'!AV21,'DOE Stack Loss Data'!$C$3:$V$3)+1)-((INDEX('DOE Stack Loss Data'!$C$4:$V$43,MATCH('Combustion Reports'!AC$26,'DOE Stack Loss Data'!$B$4:$B$43)+1,MATCH('Baseline Efficiency'!AV21,'DOE Stack Loss Data'!$C$3:$V$3))-INDEX('DOE Stack Loss Data'!$C$4:$V$43,MATCH('Combustion Reports'!AC$26,'DOE Stack Loss Data'!$B$4:$B$43),MATCH('Baseline Efficiency'!AV21,'DOE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Efficiency'!AV21,'DOE Stack Loss Data'!$C$3:$V$3))))/(INDEX('DOE Stack Loss Data'!$C$3:$V$3,1,MATCH('Baseline Efficiency'!AV21,'DOE Stack Loss Data'!$C$3:$V$3)+1)-INDEX('DOE Stack Loss Data'!$C$3:$V$3,1,MATCH('Baseline Efficiency'!AV21,'DOE Stack Loss Data'!$C$3:$V$3)))*('Baseline Efficiency'!AV21-INDEX('DOE Stack Loss Data'!$C$3:$V$3,1,MATCH('Baseline Efficiency'!AV21,'DOE Stack Loss Data'!$C$3:$V$3)))+(INDEX('DOE Stack Loss Data'!$C$4:$V$43,MATCH('Combustion Reports'!AC$26,'DOE Stack Loss Data'!$B$4:$B$43)+1,MATCH('Baseline Efficiency'!AV21,'DOE Stack Loss Data'!$C$3:$V$3))-INDEX('DOE Stack Loss Data'!$C$4:$V$43,MATCH('Combustion Reports'!AC$26,'DOE Stack Loss Data'!$B$4:$B$43),MATCH('Baseline Efficiency'!AV21,'DOE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Efficiency'!AV21,'DOE Stack Loss Data'!$C$3:$V$3)))</f>
        <v>#N/A</v>
      </c>
      <c r="AW45" s="207" t="e">
        <f>1-(((INDEX('DOE Stack Loss Data'!$C$4:$V$43,MATCH('Combustion Reports'!AD$26,'DOE Stack Loss Data'!$B$4:$B$43)+1,MATCH('Baseline Efficiency'!AW21,'DOE Stack Loss Data'!$C$3:$V$3)+1)-INDEX('DOE Stack Loss Data'!$C$4:$V$43,MATCH('Combustion Reports'!AD$26,'DOE Stack Loss Data'!$B$4:$B$43),MATCH('Baseline Efficiency'!AW21,'DOE Stack Loss Data'!$C$3:$V$3)+1))/10*('Combustion Reports'!AD$26-INDEX('DOE Stack Loss Data'!$B$4:$B$43,MATCH('Combustion Reports'!AD$26,'DOE Stack Loss Data'!$B$4:$B$43),1))+INDEX('DOE Stack Loss Data'!$C$4:$V$43,MATCH('Combustion Reports'!AD$26,'DOE Stack Loss Data'!$B$4:$B$43),MATCH('Baseline Efficiency'!AW21,'DOE Stack Loss Data'!$C$3:$V$3)+1)-((INDEX('DOE Stack Loss Data'!$C$4:$V$43,MATCH('Combustion Reports'!AD$26,'DOE Stack Loss Data'!$B$4:$B$43)+1,MATCH('Baseline Efficiency'!AW21,'DOE Stack Loss Data'!$C$3:$V$3))-INDEX('DOE Stack Loss Data'!$C$4:$V$43,MATCH('Combustion Reports'!AD$26,'DOE Stack Loss Data'!$B$4:$B$43),MATCH('Baseline Efficiency'!AW21,'DOE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Efficiency'!AW21,'DOE Stack Loss Data'!$C$3:$V$3))))/(INDEX('DOE Stack Loss Data'!$C$3:$V$3,1,MATCH('Baseline Efficiency'!AW21,'DOE Stack Loss Data'!$C$3:$V$3)+1)-INDEX('DOE Stack Loss Data'!$C$3:$V$3,1,MATCH('Baseline Efficiency'!AW21,'DOE Stack Loss Data'!$C$3:$V$3)))*('Baseline Efficiency'!AW21-INDEX('DOE Stack Loss Data'!$C$3:$V$3,1,MATCH('Baseline Efficiency'!AW21,'DOE Stack Loss Data'!$C$3:$V$3)))+(INDEX('DOE Stack Loss Data'!$C$4:$V$43,MATCH('Combustion Reports'!AD$26,'DOE Stack Loss Data'!$B$4:$B$43)+1,MATCH('Baseline Efficiency'!AW21,'DOE Stack Loss Data'!$C$3:$V$3))-INDEX('DOE Stack Loss Data'!$C$4:$V$43,MATCH('Combustion Reports'!AD$26,'DOE Stack Loss Data'!$B$4:$B$43),MATCH('Baseline Efficiency'!AW21,'DOE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Efficiency'!AW21,'DOE Stack Loss Data'!$C$3:$V$3)))</f>
        <v>#N/A</v>
      </c>
      <c r="AX45" s="237" t="e">
        <f>1-(((INDEX('DOE Stack Loss Data'!$C$4:$V$43,MATCH('Combustion Reports'!AE$26,'DOE Stack Loss Data'!$B$4:$B$43)+1,MATCH('Baseline Efficiency'!AX21,'DOE Stack Loss Data'!$C$3:$V$3)+1)-INDEX('DOE Stack Loss Data'!$C$4:$V$43,MATCH('Combustion Reports'!AE$26,'DOE Stack Loss Data'!$B$4:$B$43),MATCH('Baseline Efficiency'!AX21,'DOE Stack Loss Data'!$C$3:$V$3)+1))/10*('Combustion Reports'!AE$26-INDEX('DOE Stack Loss Data'!$B$4:$B$43,MATCH('Combustion Reports'!AE$26,'DOE Stack Loss Data'!$B$4:$B$43),1))+INDEX('DOE Stack Loss Data'!$C$4:$V$43,MATCH('Combustion Reports'!AE$26,'DOE Stack Loss Data'!$B$4:$B$43),MATCH('Baseline Efficiency'!AX21,'DOE Stack Loss Data'!$C$3:$V$3)+1)-((INDEX('DOE Stack Loss Data'!$C$4:$V$43,MATCH('Combustion Reports'!AE$26,'DOE Stack Loss Data'!$B$4:$B$43)+1,MATCH('Baseline Efficiency'!AX21,'DOE Stack Loss Data'!$C$3:$V$3))-INDEX('DOE Stack Loss Data'!$C$4:$V$43,MATCH('Combustion Reports'!AE$26,'DOE Stack Loss Data'!$B$4:$B$43),MATCH('Baseline Efficiency'!AX21,'DOE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Efficiency'!AX21,'DOE Stack Loss Data'!$C$3:$V$3))))/(INDEX('DOE Stack Loss Data'!$C$3:$V$3,1,MATCH('Baseline Efficiency'!AX21,'DOE Stack Loss Data'!$C$3:$V$3)+1)-INDEX('DOE Stack Loss Data'!$C$3:$V$3,1,MATCH('Baseline Efficiency'!AX21,'DOE Stack Loss Data'!$C$3:$V$3)))*('Baseline Efficiency'!AX21-INDEX('DOE Stack Loss Data'!$C$3:$V$3,1,MATCH('Baseline Efficiency'!AX21,'DOE Stack Loss Data'!$C$3:$V$3)))+(INDEX('DOE Stack Loss Data'!$C$4:$V$43,MATCH('Combustion Reports'!AE$26,'DOE Stack Loss Data'!$B$4:$B$43)+1,MATCH('Baseline Efficiency'!AX21,'DOE Stack Loss Data'!$C$3:$V$3))-INDEX('DOE Stack Loss Data'!$C$4:$V$43,MATCH('Combustion Reports'!AE$26,'DOE Stack Loss Data'!$B$4:$B$43),MATCH('Baseline Efficiency'!AX21,'DOE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Efficiency'!AX21,'DOE Stack Loss Data'!$C$3:$V$3)))</f>
        <v>#N/A</v>
      </c>
      <c r="AY45" s="201" t="e">
        <f>1-(((INDEX('DOE Stack Loss Data'!$C$4:$V$43,MATCH('Combustion Reports'!AF$26,'DOE Stack Loss Data'!$B$4:$B$43)+1,MATCH('Baseline Efficiency'!AY21,'DOE Stack Loss Data'!$C$3:$V$3)+1)-INDEX('DOE Stack Loss Data'!$C$4:$V$43,MATCH('Combustion Reports'!AF$26,'DOE Stack Loss Data'!$B$4:$B$43),MATCH('Baseline Efficiency'!AY21,'DOE Stack Loss Data'!$C$3:$V$3)+1))/10*('Combustion Reports'!AF$26-INDEX('DOE Stack Loss Data'!$B$4:$B$43,MATCH('Combustion Reports'!AF$26,'DOE Stack Loss Data'!$B$4:$B$43),1))+INDEX('DOE Stack Loss Data'!$C$4:$V$43,MATCH('Combustion Reports'!AF$26,'DOE Stack Loss Data'!$B$4:$B$43),MATCH('Baseline Efficiency'!AY21,'DOE Stack Loss Data'!$C$3:$V$3)+1)-((INDEX('DOE Stack Loss Data'!$C$4:$V$43,MATCH('Combustion Reports'!AF$26,'DOE Stack Loss Data'!$B$4:$B$43)+1,MATCH('Baseline Efficiency'!AY21,'DOE Stack Loss Data'!$C$3:$V$3))-INDEX('DOE Stack Loss Data'!$C$4:$V$43,MATCH('Combustion Reports'!AF$26,'DOE Stack Loss Data'!$B$4:$B$43),MATCH('Baseline Efficiency'!AY21,'DOE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Efficiency'!AY21,'DOE Stack Loss Data'!$C$3:$V$3))))/(INDEX('DOE Stack Loss Data'!$C$3:$V$3,1,MATCH('Baseline Efficiency'!AY21,'DOE Stack Loss Data'!$C$3:$V$3)+1)-INDEX('DOE Stack Loss Data'!$C$3:$V$3,1,MATCH('Baseline Efficiency'!AY21,'DOE Stack Loss Data'!$C$3:$V$3)))*('Baseline Efficiency'!AY21-INDEX('DOE Stack Loss Data'!$C$3:$V$3,1,MATCH('Baseline Efficiency'!AY21,'DOE Stack Loss Data'!$C$3:$V$3)))+(INDEX('DOE Stack Loss Data'!$C$4:$V$43,MATCH('Combustion Reports'!AF$26,'DOE Stack Loss Data'!$B$4:$B$43)+1,MATCH('Baseline Efficiency'!AY21,'DOE Stack Loss Data'!$C$3:$V$3))-INDEX('DOE Stack Loss Data'!$C$4:$V$43,MATCH('Combustion Reports'!AF$26,'DOE Stack Loss Data'!$B$4:$B$43),MATCH('Baseline Efficiency'!AY21,'DOE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Efficiency'!AY21,'DOE Stack Loss Data'!$C$3:$V$3)))</f>
        <v>#N/A</v>
      </c>
      <c r="AZ45" s="237" t="e">
        <f>1-(((INDEX('DOE Stack Loss Data'!$C$4:$V$43,MATCH('Combustion Reports'!AG$26,'DOE Stack Loss Data'!$B$4:$B$43)+1,MATCH('Baseline Efficiency'!AZ21,'DOE Stack Loss Data'!$C$3:$V$3)+1)-INDEX('DOE Stack Loss Data'!$C$4:$V$43,MATCH('Combustion Reports'!AG$26,'DOE Stack Loss Data'!$B$4:$B$43),MATCH('Baseline Efficiency'!AZ21,'DOE Stack Loss Data'!$C$3:$V$3)+1))/10*('Combustion Reports'!AG$26-INDEX('DOE Stack Loss Data'!$B$4:$B$43,MATCH('Combustion Reports'!AG$26,'DOE Stack Loss Data'!$B$4:$B$43),1))+INDEX('DOE Stack Loss Data'!$C$4:$V$43,MATCH('Combustion Reports'!AG$26,'DOE Stack Loss Data'!$B$4:$B$43),MATCH('Baseline Efficiency'!AZ21,'DOE Stack Loss Data'!$C$3:$V$3)+1)-((INDEX('DOE Stack Loss Data'!$C$4:$V$43,MATCH('Combustion Reports'!AG$26,'DOE Stack Loss Data'!$B$4:$B$43)+1,MATCH('Baseline Efficiency'!AZ21,'DOE Stack Loss Data'!$C$3:$V$3))-INDEX('DOE Stack Loss Data'!$C$4:$V$43,MATCH('Combustion Reports'!AG$26,'DOE Stack Loss Data'!$B$4:$B$43),MATCH('Baseline Efficiency'!AZ21,'DOE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Efficiency'!AZ21,'DOE Stack Loss Data'!$C$3:$V$3))))/(INDEX('DOE Stack Loss Data'!$C$3:$V$3,1,MATCH('Baseline Efficiency'!AZ21,'DOE Stack Loss Data'!$C$3:$V$3)+1)-INDEX('DOE Stack Loss Data'!$C$3:$V$3,1,MATCH('Baseline Efficiency'!AZ21,'DOE Stack Loss Data'!$C$3:$V$3)))*('Baseline Efficiency'!AZ21-INDEX('DOE Stack Loss Data'!$C$3:$V$3,1,MATCH('Baseline Efficiency'!AZ21,'DOE Stack Loss Data'!$C$3:$V$3)))+(INDEX('DOE Stack Loss Data'!$C$4:$V$43,MATCH('Combustion Reports'!AG$26,'DOE Stack Loss Data'!$B$4:$B$43)+1,MATCH('Baseline Efficiency'!AZ21,'DOE Stack Loss Data'!$C$3:$V$3))-INDEX('DOE Stack Loss Data'!$C$4:$V$43,MATCH('Combustion Reports'!AG$26,'DOE Stack Loss Data'!$B$4:$B$43),MATCH('Baseline Efficiency'!AZ21,'DOE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Efficiency'!AZ21,'DOE Stack Loss Data'!$C$3:$V$3)))</f>
        <v>#N/A</v>
      </c>
      <c r="BA45" s="201" t="e">
        <f>1-(((INDEX('DOE Stack Loss Data'!$C$4:$V$43,MATCH('Combustion Reports'!AH$26,'DOE Stack Loss Data'!$B$4:$B$43)+1,MATCH('Baseline Efficiency'!BA21,'DOE Stack Loss Data'!$C$3:$V$3)+1)-INDEX('DOE Stack Loss Data'!$C$4:$V$43,MATCH('Combustion Reports'!AH$26,'DOE Stack Loss Data'!$B$4:$B$43),MATCH('Baseline Efficiency'!BA21,'DOE Stack Loss Data'!$C$3:$V$3)+1))/10*('Combustion Reports'!AH$26-INDEX('DOE Stack Loss Data'!$B$4:$B$43,MATCH('Combustion Reports'!AH$26,'DOE Stack Loss Data'!$B$4:$B$43),1))+INDEX('DOE Stack Loss Data'!$C$4:$V$43,MATCH('Combustion Reports'!AH$26,'DOE Stack Loss Data'!$B$4:$B$43),MATCH('Baseline Efficiency'!BA21,'DOE Stack Loss Data'!$C$3:$V$3)+1)-((INDEX('DOE Stack Loss Data'!$C$4:$V$43,MATCH('Combustion Reports'!AH$26,'DOE Stack Loss Data'!$B$4:$B$43)+1,MATCH('Baseline Efficiency'!BA21,'DOE Stack Loss Data'!$C$3:$V$3))-INDEX('DOE Stack Loss Data'!$C$4:$V$43,MATCH('Combustion Reports'!AH$26,'DOE Stack Loss Data'!$B$4:$B$43),MATCH('Baseline Efficiency'!BA21,'DOE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Efficiency'!BA21,'DOE Stack Loss Data'!$C$3:$V$3))))/(INDEX('DOE Stack Loss Data'!$C$3:$V$3,1,MATCH('Baseline Efficiency'!BA21,'DOE Stack Loss Data'!$C$3:$V$3)+1)-INDEX('DOE Stack Loss Data'!$C$3:$V$3,1,MATCH('Baseline Efficiency'!BA21,'DOE Stack Loss Data'!$C$3:$V$3)))*('Baseline Efficiency'!BA21-INDEX('DOE Stack Loss Data'!$C$3:$V$3,1,MATCH('Baseline Efficiency'!BA21,'DOE Stack Loss Data'!$C$3:$V$3)))+(INDEX('DOE Stack Loss Data'!$C$4:$V$43,MATCH('Combustion Reports'!AH$26,'DOE Stack Loss Data'!$B$4:$B$43)+1,MATCH('Baseline Efficiency'!BA21,'DOE Stack Loss Data'!$C$3:$V$3))-INDEX('DOE Stack Loss Data'!$C$4:$V$43,MATCH('Combustion Reports'!AH$26,'DOE Stack Loss Data'!$B$4:$B$43),MATCH('Baseline Efficiency'!BA21,'DOE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Efficiency'!BA21,'DOE Stack Loss Data'!$C$3:$V$3)))</f>
        <v>#N/A</v>
      </c>
      <c r="BB45" s="237" t="e">
        <f>1-(((INDEX('DOE Stack Loss Data'!$C$4:$V$43,MATCH('Combustion Reports'!AI$26,'DOE Stack Loss Data'!$B$4:$B$43)+1,MATCH('Baseline Efficiency'!BB21,'DOE Stack Loss Data'!$C$3:$V$3)+1)-INDEX('DOE Stack Loss Data'!$C$4:$V$43,MATCH('Combustion Reports'!AI$26,'DOE Stack Loss Data'!$B$4:$B$43),MATCH('Baseline Efficiency'!BB21,'DOE Stack Loss Data'!$C$3:$V$3)+1))/10*('Combustion Reports'!AI$26-INDEX('DOE Stack Loss Data'!$B$4:$B$43,MATCH('Combustion Reports'!AI$26,'DOE Stack Loss Data'!$B$4:$B$43),1))+INDEX('DOE Stack Loss Data'!$C$4:$V$43,MATCH('Combustion Reports'!AI$26,'DOE Stack Loss Data'!$B$4:$B$43),MATCH('Baseline Efficiency'!BB21,'DOE Stack Loss Data'!$C$3:$V$3)+1)-((INDEX('DOE Stack Loss Data'!$C$4:$V$43,MATCH('Combustion Reports'!AI$26,'DOE Stack Loss Data'!$B$4:$B$43)+1,MATCH('Baseline Efficiency'!BB21,'DOE Stack Loss Data'!$C$3:$V$3))-INDEX('DOE Stack Loss Data'!$C$4:$V$43,MATCH('Combustion Reports'!AI$26,'DOE Stack Loss Data'!$B$4:$B$43),MATCH('Baseline Efficiency'!BB21,'DOE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Efficiency'!BB21,'DOE Stack Loss Data'!$C$3:$V$3))))/(INDEX('DOE Stack Loss Data'!$C$3:$V$3,1,MATCH('Baseline Efficiency'!BB21,'DOE Stack Loss Data'!$C$3:$V$3)+1)-INDEX('DOE Stack Loss Data'!$C$3:$V$3,1,MATCH('Baseline Efficiency'!BB21,'DOE Stack Loss Data'!$C$3:$V$3)))*('Baseline Efficiency'!BB21-INDEX('DOE Stack Loss Data'!$C$3:$V$3,1,MATCH('Baseline Efficiency'!BB21,'DOE Stack Loss Data'!$C$3:$V$3)))+(INDEX('DOE Stack Loss Data'!$C$4:$V$43,MATCH('Combustion Reports'!AI$26,'DOE Stack Loss Data'!$B$4:$B$43)+1,MATCH('Baseline Efficiency'!BB21,'DOE Stack Loss Data'!$C$3:$V$3))-INDEX('DOE Stack Loss Data'!$C$4:$V$43,MATCH('Combustion Reports'!AI$26,'DOE Stack Loss Data'!$B$4:$B$43),MATCH('Baseline Efficiency'!BB21,'DOE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Efficiency'!BB21,'DOE Stack Loss Data'!$C$3:$V$3)))</f>
        <v>#N/A</v>
      </c>
      <c r="BC45" s="237" t="e">
        <f>1-(((INDEX('DOE Stack Loss Data'!$C$4:$V$43,MATCH('Combustion Reports'!AJ$26,'DOE Stack Loss Data'!$B$4:$B$43)+1,MATCH('Baseline Efficiency'!BC21,'DOE Stack Loss Data'!$C$3:$V$3)+1)-INDEX('DOE Stack Loss Data'!$C$4:$V$43,MATCH('Combustion Reports'!AJ$26,'DOE Stack Loss Data'!$B$4:$B$43),MATCH('Baseline Efficiency'!BC21,'DOE Stack Loss Data'!$C$3:$V$3)+1))/10*('Combustion Reports'!AJ$26-INDEX('DOE Stack Loss Data'!$B$4:$B$43,MATCH('Combustion Reports'!AJ$26,'DOE Stack Loss Data'!$B$4:$B$43),1))+INDEX('DOE Stack Loss Data'!$C$4:$V$43,MATCH('Combustion Reports'!AJ$26,'DOE Stack Loss Data'!$B$4:$B$43),MATCH('Baseline Efficiency'!BC21,'DOE Stack Loss Data'!$C$3:$V$3)+1)-((INDEX('DOE Stack Loss Data'!$C$4:$V$43,MATCH('Combustion Reports'!AJ$26,'DOE Stack Loss Data'!$B$4:$B$43)+1,MATCH('Baseline Efficiency'!BC21,'DOE Stack Loss Data'!$C$3:$V$3))-INDEX('DOE Stack Loss Data'!$C$4:$V$43,MATCH('Combustion Reports'!AJ$26,'DOE Stack Loss Data'!$B$4:$B$43),MATCH('Baseline Efficiency'!BC21,'DOE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Efficiency'!BC21,'DOE Stack Loss Data'!$C$3:$V$3))))/(INDEX('DOE Stack Loss Data'!$C$3:$V$3,1,MATCH('Baseline Efficiency'!BC21,'DOE Stack Loss Data'!$C$3:$V$3)+1)-INDEX('DOE Stack Loss Data'!$C$3:$V$3,1,MATCH('Baseline Efficiency'!BC21,'DOE Stack Loss Data'!$C$3:$V$3)))*('Baseline Efficiency'!BC21-INDEX('DOE Stack Loss Data'!$C$3:$V$3,1,MATCH('Baseline Efficiency'!BC21,'DOE Stack Loss Data'!$C$3:$V$3)))+(INDEX('DOE Stack Loss Data'!$C$4:$V$43,MATCH('Combustion Reports'!AJ$26,'DOE Stack Loss Data'!$B$4:$B$43)+1,MATCH('Baseline Efficiency'!BC21,'DOE Stack Loss Data'!$C$3:$V$3))-INDEX('DOE Stack Loss Data'!$C$4:$V$43,MATCH('Combustion Reports'!AJ$26,'DOE Stack Loss Data'!$B$4:$B$43),MATCH('Baseline Efficiency'!BC21,'DOE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Efficiency'!BC21,'DOE Stack Loss Data'!$C$3:$V$3)))</f>
        <v>#N/A</v>
      </c>
      <c r="BD45" s="209" t="e">
        <f>1-(((INDEX('DOE Stack Loss Data'!$C$4:$V$43,MATCH('Combustion Reports'!AK$26,'DOE Stack Loss Data'!$B$4:$B$43)+1,MATCH('Baseline Efficiency'!BD21,'DOE Stack Loss Data'!$C$3:$V$3)+1)-INDEX('DOE Stack Loss Data'!$C$4:$V$43,MATCH('Combustion Reports'!AK$26,'DOE Stack Loss Data'!$B$4:$B$43),MATCH('Baseline Efficiency'!BD21,'DOE Stack Loss Data'!$C$3:$V$3)+1))/10*('Combustion Reports'!AK$26-INDEX('DOE Stack Loss Data'!$B$4:$B$43,MATCH('Combustion Reports'!AK$26,'DOE Stack Loss Data'!$B$4:$B$43),1))+INDEX('DOE Stack Loss Data'!$C$4:$V$43,MATCH('Combustion Reports'!AK$26,'DOE Stack Loss Data'!$B$4:$B$43),MATCH('Baseline Efficiency'!BD21,'DOE Stack Loss Data'!$C$3:$V$3)+1)-((INDEX('DOE Stack Loss Data'!$C$4:$V$43,MATCH('Combustion Reports'!AK$26,'DOE Stack Loss Data'!$B$4:$B$43)+1,MATCH('Baseline Efficiency'!BD21,'DOE Stack Loss Data'!$C$3:$V$3))-INDEX('DOE Stack Loss Data'!$C$4:$V$43,MATCH('Combustion Reports'!AK$26,'DOE Stack Loss Data'!$B$4:$B$43),MATCH('Baseline Efficiency'!BD21,'DOE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Efficiency'!BD21,'DOE Stack Loss Data'!$C$3:$V$3))))/(INDEX('DOE Stack Loss Data'!$C$3:$V$3,1,MATCH('Baseline Efficiency'!BD21,'DOE Stack Loss Data'!$C$3:$V$3)+1)-INDEX('DOE Stack Loss Data'!$C$3:$V$3,1,MATCH('Baseline Efficiency'!BD21,'DOE Stack Loss Data'!$C$3:$V$3)))*('Baseline Efficiency'!BD21-INDEX('DOE Stack Loss Data'!$C$3:$V$3,1,MATCH('Baseline Efficiency'!BD21,'DOE Stack Loss Data'!$C$3:$V$3)))+(INDEX('DOE Stack Loss Data'!$C$4:$V$43,MATCH('Combustion Reports'!AK$26,'DOE Stack Loss Data'!$B$4:$B$43)+1,MATCH('Baseline Efficiency'!BD21,'DOE Stack Loss Data'!$C$3:$V$3))-INDEX('DOE Stack Loss Data'!$C$4:$V$43,MATCH('Combustion Reports'!AK$26,'DOE Stack Loss Data'!$B$4:$B$43),MATCH('Baseline Efficiency'!BD21,'DOE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Efficiency'!BD21,'DOE Stack Loss Data'!$C$3:$V$3)))</f>
        <v>#N/A</v>
      </c>
    </row>
    <row r="46" spans="2:56">
      <c r="B46" s="236">
        <v>70</v>
      </c>
      <c r="C46" s="545">
        <v>538</v>
      </c>
      <c r="D46" s="202">
        <f t="shared" si="8"/>
        <v>105</v>
      </c>
      <c r="E46" s="237" t="e">
        <f>1-(((INDEX('DOE Stack Loss Data'!$C$4:$V$43,MATCH('Combustion Reports'!AB$8,'DOE Stack Loss Data'!$B$4:$B$43)+1,MATCH('Baseline Efficiency'!E22,'DOE Stack Loss Data'!$C$3:$V$3)+1)-INDEX('DOE Stack Loss Data'!$C$4:$V$43,MATCH('Combustion Reports'!AB$8,'DOE Stack Loss Data'!$B$4:$B$43),MATCH('Baseline Efficiency'!E22,'DOE Stack Loss Data'!$C$3:$V$3)+1))/10*('Combustion Reports'!AB$8-INDEX('DOE Stack Loss Data'!$B$4:$B$43,MATCH('Combustion Reports'!AB$8,'DOE Stack Loss Data'!$B$4:$B$43),1))+INDEX('DOE Stack Loss Data'!$C$4:$V$43,MATCH('Combustion Reports'!AB$8,'DOE Stack Loss Data'!$B$4:$B$43),MATCH('Baseline Efficiency'!E22,'DOE Stack Loss Data'!$C$3:$V$3)+1)-((INDEX('DOE Stack Loss Data'!$C$4:$V$43,MATCH('Combustion Reports'!AB$8,'DOE Stack Loss Data'!$B$4:$B$43)+1,MATCH('Baseline Efficiency'!E22,'DOE Stack Loss Data'!$C$3:$V$3))-INDEX('DOE Stack Loss Data'!$C$4:$V$43,MATCH('Combustion Reports'!AB$8,'DOE Stack Loss Data'!$B$4:$B$43),MATCH('Baseline Efficiency'!E22,'DOE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Efficiency'!E22,'DOE Stack Loss Data'!$C$3:$V$3))))/(INDEX('DOE Stack Loss Data'!$C$3:$V$3,1,MATCH('Baseline Efficiency'!E22,'DOE Stack Loss Data'!$C$3:$V$3)+1)-INDEX('DOE Stack Loss Data'!$C$3:$V$3,1,MATCH('Baseline Efficiency'!E22,'DOE Stack Loss Data'!$C$3:$V$3)))*('Baseline Efficiency'!E22-INDEX('DOE Stack Loss Data'!$C$3:$V$3,1,MATCH('Baseline Efficiency'!E22,'DOE Stack Loss Data'!$C$3:$V$3)))+(INDEX('DOE Stack Loss Data'!$C$4:$V$43,MATCH('Combustion Reports'!AB$8,'DOE Stack Loss Data'!$B$4:$B$43)+1,MATCH('Baseline Efficiency'!E22,'DOE Stack Loss Data'!$C$3:$V$3))-INDEX('DOE Stack Loss Data'!$C$4:$V$43,MATCH('Combustion Reports'!AB$8,'DOE Stack Loss Data'!$B$4:$B$43),MATCH('Baseline Efficiency'!E22,'DOE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Efficiency'!E22,'DOE Stack Loss Data'!$C$3:$V$3)))</f>
        <v>#N/A</v>
      </c>
      <c r="F46" s="237" t="e">
        <f>1-(((INDEX('DOE Stack Loss Data'!$C$4:$V$43,MATCH('Combustion Reports'!AC$8,'DOE Stack Loss Data'!$B$4:$B$43)+1,MATCH('Baseline Efficiency'!F22,'DOE Stack Loss Data'!$C$3:$V$3)+1)-INDEX('DOE Stack Loss Data'!$C$4:$V$43,MATCH('Combustion Reports'!AC$8,'DOE Stack Loss Data'!$B$4:$B$43),MATCH('Baseline Efficiency'!F22,'DOE Stack Loss Data'!$C$3:$V$3)+1))/10*('Combustion Reports'!AC$8-INDEX('DOE Stack Loss Data'!$B$4:$B$43,MATCH('Combustion Reports'!AC$8,'DOE Stack Loss Data'!$B$4:$B$43),1))+INDEX('DOE Stack Loss Data'!$C$4:$V$43,MATCH('Combustion Reports'!AC$8,'DOE Stack Loss Data'!$B$4:$B$43),MATCH('Baseline Efficiency'!F22,'DOE Stack Loss Data'!$C$3:$V$3)+1)-((INDEX('DOE Stack Loss Data'!$C$4:$V$43,MATCH('Combustion Reports'!AC$8,'DOE Stack Loss Data'!$B$4:$B$43)+1,MATCH('Baseline Efficiency'!F22,'DOE Stack Loss Data'!$C$3:$V$3))-INDEX('DOE Stack Loss Data'!$C$4:$V$43,MATCH('Combustion Reports'!AC$8,'DOE Stack Loss Data'!$B$4:$B$43),MATCH('Baseline Efficiency'!F22,'DOE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Efficiency'!F22,'DOE Stack Loss Data'!$C$3:$V$3))))/(INDEX('DOE Stack Loss Data'!$C$3:$V$3,1,MATCH('Baseline Efficiency'!F22,'DOE Stack Loss Data'!$C$3:$V$3)+1)-INDEX('DOE Stack Loss Data'!$C$3:$V$3,1,MATCH('Baseline Efficiency'!F22,'DOE Stack Loss Data'!$C$3:$V$3)))*('Baseline Efficiency'!F22-INDEX('DOE Stack Loss Data'!$C$3:$V$3,1,MATCH('Baseline Efficiency'!F22,'DOE Stack Loss Data'!$C$3:$V$3)))+(INDEX('DOE Stack Loss Data'!$C$4:$V$43,MATCH('Combustion Reports'!AC$8,'DOE Stack Loss Data'!$B$4:$B$43)+1,MATCH('Baseline Efficiency'!F22,'DOE Stack Loss Data'!$C$3:$V$3))-INDEX('DOE Stack Loss Data'!$C$4:$V$43,MATCH('Combustion Reports'!AC$8,'DOE Stack Loss Data'!$B$4:$B$43),MATCH('Baseline Efficiency'!F22,'DOE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Efficiency'!F22,'DOE Stack Loss Data'!$C$3:$V$3)))</f>
        <v>#N/A</v>
      </c>
      <c r="G46" s="207" t="e">
        <f>1-(((INDEX('DOE Stack Loss Data'!$C$4:$V$43,MATCH('Combustion Reports'!AD$8,'DOE Stack Loss Data'!$B$4:$B$43)+1,MATCH('Baseline Efficiency'!G22,'DOE Stack Loss Data'!$C$3:$V$3)+1)-INDEX('DOE Stack Loss Data'!$C$4:$V$43,MATCH('Combustion Reports'!AD$8,'DOE Stack Loss Data'!$B$4:$B$43),MATCH('Baseline Efficiency'!G22,'DOE Stack Loss Data'!$C$3:$V$3)+1))/10*('Combustion Reports'!AD$8-INDEX('DOE Stack Loss Data'!$B$4:$B$43,MATCH('Combustion Reports'!AD$8,'DOE Stack Loss Data'!$B$4:$B$43),1))+INDEX('DOE Stack Loss Data'!$C$4:$V$43,MATCH('Combustion Reports'!AD$8,'DOE Stack Loss Data'!$B$4:$B$43),MATCH('Baseline Efficiency'!G22,'DOE Stack Loss Data'!$C$3:$V$3)+1)-((INDEX('DOE Stack Loss Data'!$C$4:$V$43,MATCH('Combustion Reports'!AD$8,'DOE Stack Loss Data'!$B$4:$B$43)+1,MATCH('Baseline Efficiency'!G22,'DOE Stack Loss Data'!$C$3:$V$3))-INDEX('DOE Stack Loss Data'!$C$4:$V$43,MATCH('Combustion Reports'!AD$8,'DOE Stack Loss Data'!$B$4:$B$43),MATCH('Baseline Efficiency'!G22,'DOE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Efficiency'!G22,'DOE Stack Loss Data'!$C$3:$V$3))))/(INDEX('DOE Stack Loss Data'!$C$3:$V$3,1,MATCH('Baseline Efficiency'!G22,'DOE Stack Loss Data'!$C$3:$V$3)+1)-INDEX('DOE Stack Loss Data'!$C$3:$V$3,1,MATCH('Baseline Efficiency'!G22,'DOE Stack Loss Data'!$C$3:$V$3)))*('Baseline Efficiency'!G22-INDEX('DOE Stack Loss Data'!$C$3:$V$3,1,MATCH('Baseline Efficiency'!G22,'DOE Stack Loss Data'!$C$3:$V$3)))+(INDEX('DOE Stack Loss Data'!$C$4:$V$43,MATCH('Combustion Reports'!AD$8,'DOE Stack Loss Data'!$B$4:$B$43)+1,MATCH('Baseline Efficiency'!G22,'DOE Stack Loss Data'!$C$3:$V$3))-INDEX('DOE Stack Loss Data'!$C$4:$V$43,MATCH('Combustion Reports'!AD$8,'DOE Stack Loss Data'!$B$4:$B$43),MATCH('Baseline Efficiency'!G22,'DOE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Efficiency'!G22,'DOE Stack Loss Data'!$C$3:$V$3)))</f>
        <v>#N/A</v>
      </c>
      <c r="H46" s="237" t="e">
        <f>1-(((INDEX('DOE Stack Loss Data'!$C$4:$V$43,MATCH('Combustion Reports'!AE$8,'DOE Stack Loss Data'!$B$4:$B$43)+1,MATCH('Baseline Efficiency'!H22,'DOE Stack Loss Data'!$C$3:$V$3)+1)-INDEX('DOE Stack Loss Data'!$C$4:$V$43,MATCH('Combustion Reports'!AE$8,'DOE Stack Loss Data'!$B$4:$B$43),MATCH('Baseline Efficiency'!H22,'DOE Stack Loss Data'!$C$3:$V$3)+1))/10*('Combustion Reports'!AE$8-INDEX('DOE Stack Loss Data'!$B$4:$B$43,MATCH('Combustion Reports'!AE$8,'DOE Stack Loss Data'!$B$4:$B$43),1))+INDEX('DOE Stack Loss Data'!$C$4:$V$43,MATCH('Combustion Reports'!AE$8,'DOE Stack Loss Data'!$B$4:$B$43),MATCH('Baseline Efficiency'!H22,'DOE Stack Loss Data'!$C$3:$V$3)+1)-((INDEX('DOE Stack Loss Data'!$C$4:$V$43,MATCH('Combustion Reports'!AE$8,'DOE Stack Loss Data'!$B$4:$B$43)+1,MATCH('Baseline Efficiency'!H22,'DOE Stack Loss Data'!$C$3:$V$3))-INDEX('DOE Stack Loss Data'!$C$4:$V$43,MATCH('Combustion Reports'!AE$8,'DOE Stack Loss Data'!$B$4:$B$43),MATCH('Baseline Efficiency'!H22,'DOE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Efficiency'!H22,'DOE Stack Loss Data'!$C$3:$V$3))))/(INDEX('DOE Stack Loss Data'!$C$3:$V$3,1,MATCH('Baseline Efficiency'!H22,'DOE Stack Loss Data'!$C$3:$V$3)+1)-INDEX('DOE Stack Loss Data'!$C$3:$V$3,1,MATCH('Baseline Efficiency'!H22,'DOE Stack Loss Data'!$C$3:$V$3)))*('Baseline Efficiency'!H22-INDEX('DOE Stack Loss Data'!$C$3:$V$3,1,MATCH('Baseline Efficiency'!H22,'DOE Stack Loss Data'!$C$3:$V$3)))+(INDEX('DOE Stack Loss Data'!$C$4:$V$43,MATCH('Combustion Reports'!AE$8,'DOE Stack Loss Data'!$B$4:$B$43)+1,MATCH('Baseline Efficiency'!H22,'DOE Stack Loss Data'!$C$3:$V$3))-INDEX('DOE Stack Loss Data'!$C$4:$V$43,MATCH('Combustion Reports'!AE$8,'DOE Stack Loss Data'!$B$4:$B$43),MATCH('Baseline Efficiency'!H22,'DOE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Efficiency'!H22,'DOE Stack Loss Data'!$C$3:$V$3)))</f>
        <v>#N/A</v>
      </c>
      <c r="I46" s="201" t="e">
        <f>1-(((INDEX('DOE Stack Loss Data'!$C$4:$V$43,MATCH('Combustion Reports'!AF$8,'DOE Stack Loss Data'!$B$4:$B$43)+1,MATCH('Baseline Efficiency'!I22,'DOE Stack Loss Data'!$C$3:$V$3)+1)-INDEX('DOE Stack Loss Data'!$C$4:$V$43,MATCH('Combustion Reports'!AF$8,'DOE Stack Loss Data'!$B$4:$B$43),MATCH('Baseline Efficiency'!I22,'DOE Stack Loss Data'!$C$3:$V$3)+1))/10*('Combustion Reports'!AF$8-INDEX('DOE Stack Loss Data'!$B$4:$B$43,MATCH('Combustion Reports'!AF$8,'DOE Stack Loss Data'!$B$4:$B$43),1))+INDEX('DOE Stack Loss Data'!$C$4:$V$43,MATCH('Combustion Reports'!AF$8,'DOE Stack Loss Data'!$B$4:$B$43),MATCH('Baseline Efficiency'!I22,'DOE Stack Loss Data'!$C$3:$V$3)+1)-((INDEX('DOE Stack Loss Data'!$C$4:$V$43,MATCH('Combustion Reports'!AF$8,'DOE Stack Loss Data'!$B$4:$B$43)+1,MATCH('Baseline Efficiency'!I22,'DOE Stack Loss Data'!$C$3:$V$3))-INDEX('DOE Stack Loss Data'!$C$4:$V$43,MATCH('Combustion Reports'!AF$8,'DOE Stack Loss Data'!$B$4:$B$43),MATCH('Baseline Efficiency'!I22,'DOE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Efficiency'!I22,'DOE Stack Loss Data'!$C$3:$V$3))))/(INDEX('DOE Stack Loss Data'!$C$3:$V$3,1,MATCH('Baseline Efficiency'!I22,'DOE Stack Loss Data'!$C$3:$V$3)+1)-INDEX('DOE Stack Loss Data'!$C$3:$V$3,1,MATCH('Baseline Efficiency'!I22,'DOE Stack Loss Data'!$C$3:$V$3)))*('Baseline Efficiency'!I22-INDEX('DOE Stack Loss Data'!$C$3:$V$3,1,MATCH('Baseline Efficiency'!I22,'DOE Stack Loss Data'!$C$3:$V$3)))+(INDEX('DOE Stack Loss Data'!$C$4:$V$43,MATCH('Combustion Reports'!AF$8,'DOE Stack Loss Data'!$B$4:$B$43)+1,MATCH('Baseline Efficiency'!I22,'DOE Stack Loss Data'!$C$3:$V$3))-INDEX('DOE Stack Loss Data'!$C$4:$V$43,MATCH('Combustion Reports'!AF$8,'DOE Stack Loss Data'!$B$4:$B$43),MATCH('Baseline Efficiency'!I22,'DOE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Efficiency'!I22,'DOE Stack Loss Data'!$C$3:$V$3)))</f>
        <v>#N/A</v>
      </c>
      <c r="J46" s="237" t="e">
        <f>1-(((INDEX('DOE Stack Loss Data'!$C$4:$V$43,MATCH('Combustion Reports'!AG$8,'DOE Stack Loss Data'!$B$4:$B$43)+1,MATCH('Baseline Efficiency'!J22,'DOE Stack Loss Data'!$C$3:$V$3)+1)-INDEX('DOE Stack Loss Data'!$C$4:$V$43,MATCH('Combustion Reports'!AG$8,'DOE Stack Loss Data'!$B$4:$B$43),MATCH('Baseline Efficiency'!J22,'DOE Stack Loss Data'!$C$3:$V$3)+1))/10*('Combustion Reports'!AG$8-INDEX('DOE Stack Loss Data'!$B$4:$B$43,MATCH('Combustion Reports'!AG$8,'DOE Stack Loss Data'!$B$4:$B$43),1))+INDEX('DOE Stack Loss Data'!$C$4:$V$43,MATCH('Combustion Reports'!AG$8,'DOE Stack Loss Data'!$B$4:$B$43),MATCH('Baseline Efficiency'!J22,'DOE Stack Loss Data'!$C$3:$V$3)+1)-((INDEX('DOE Stack Loss Data'!$C$4:$V$43,MATCH('Combustion Reports'!AG$8,'DOE Stack Loss Data'!$B$4:$B$43)+1,MATCH('Baseline Efficiency'!J22,'DOE Stack Loss Data'!$C$3:$V$3))-INDEX('DOE Stack Loss Data'!$C$4:$V$43,MATCH('Combustion Reports'!AG$8,'DOE Stack Loss Data'!$B$4:$B$43),MATCH('Baseline Efficiency'!J22,'DOE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Efficiency'!J22,'DOE Stack Loss Data'!$C$3:$V$3))))/(INDEX('DOE Stack Loss Data'!$C$3:$V$3,1,MATCH('Baseline Efficiency'!J22,'DOE Stack Loss Data'!$C$3:$V$3)+1)-INDEX('DOE Stack Loss Data'!$C$3:$V$3,1,MATCH('Baseline Efficiency'!J22,'DOE Stack Loss Data'!$C$3:$V$3)))*('Baseline Efficiency'!J22-INDEX('DOE Stack Loss Data'!$C$3:$V$3,1,MATCH('Baseline Efficiency'!J22,'DOE Stack Loss Data'!$C$3:$V$3)))+(INDEX('DOE Stack Loss Data'!$C$4:$V$43,MATCH('Combustion Reports'!AG$8,'DOE Stack Loss Data'!$B$4:$B$43)+1,MATCH('Baseline Efficiency'!J22,'DOE Stack Loss Data'!$C$3:$V$3))-INDEX('DOE Stack Loss Data'!$C$4:$V$43,MATCH('Combustion Reports'!AG$8,'DOE Stack Loss Data'!$B$4:$B$43),MATCH('Baseline Efficiency'!J22,'DOE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Efficiency'!J22,'DOE Stack Loss Data'!$C$3:$V$3)))</f>
        <v>#N/A</v>
      </c>
      <c r="K46" s="201" t="e">
        <f>1-(((INDEX('DOE Stack Loss Data'!$C$4:$V$43,MATCH('Combustion Reports'!AH$8,'DOE Stack Loss Data'!$B$4:$B$43)+1,MATCH('Baseline Efficiency'!K22,'DOE Stack Loss Data'!$C$3:$V$3)+1)-INDEX('DOE Stack Loss Data'!$C$4:$V$43,MATCH('Combustion Reports'!AH$8,'DOE Stack Loss Data'!$B$4:$B$43),MATCH('Baseline Efficiency'!K22,'DOE Stack Loss Data'!$C$3:$V$3)+1))/10*('Combustion Reports'!AH$8-INDEX('DOE Stack Loss Data'!$B$4:$B$43,MATCH('Combustion Reports'!AH$8,'DOE Stack Loss Data'!$B$4:$B$43),1))+INDEX('DOE Stack Loss Data'!$C$4:$V$43,MATCH('Combustion Reports'!AH$8,'DOE Stack Loss Data'!$B$4:$B$43),MATCH('Baseline Efficiency'!K22,'DOE Stack Loss Data'!$C$3:$V$3)+1)-((INDEX('DOE Stack Loss Data'!$C$4:$V$43,MATCH('Combustion Reports'!AH$8,'DOE Stack Loss Data'!$B$4:$B$43)+1,MATCH('Baseline Efficiency'!K22,'DOE Stack Loss Data'!$C$3:$V$3))-INDEX('DOE Stack Loss Data'!$C$4:$V$43,MATCH('Combustion Reports'!AH$8,'DOE Stack Loss Data'!$B$4:$B$43),MATCH('Baseline Efficiency'!K22,'DOE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Efficiency'!K22,'DOE Stack Loss Data'!$C$3:$V$3))))/(INDEX('DOE Stack Loss Data'!$C$3:$V$3,1,MATCH('Baseline Efficiency'!K22,'DOE Stack Loss Data'!$C$3:$V$3)+1)-INDEX('DOE Stack Loss Data'!$C$3:$V$3,1,MATCH('Baseline Efficiency'!K22,'DOE Stack Loss Data'!$C$3:$V$3)))*('Baseline Efficiency'!K22-INDEX('DOE Stack Loss Data'!$C$3:$V$3,1,MATCH('Baseline Efficiency'!K22,'DOE Stack Loss Data'!$C$3:$V$3)))+(INDEX('DOE Stack Loss Data'!$C$4:$V$43,MATCH('Combustion Reports'!AH$8,'DOE Stack Loss Data'!$B$4:$B$43)+1,MATCH('Baseline Efficiency'!K22,'DOE Stack Loss Data'!$C$3:$V$3))-INDEX('DOE Stack Loss Data'!$C$4:$V$43,MATCH('Combustion Reports'!AH$8,'DOE Stack Loss Data'!$B$4:$B$43),MATCH('Baseline Efficiency'!K22,'DOE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Efficiency'!K22,'DOE Stack Loss Data'!$C$3:$V$3)))</f>
        <v>#N/A</v>
      </c>
      <c r="L46" s="237" t="e">
        <f>1-(((INDEX('DOE Stack Loss Data'!$C$4:$V$43,MATCH('Combustion Reports'!AI$8,'DOE Stack Loss Data'!$B$4:$B$43)+1,MATCH('Baseline Efficiency'!L22,'DOE Stack Loss Data'!$C$3:$V$3)+1)-INDEX('DOE Stack Loss Data'!$C$4:$V$43,MATCH('Combustion Reports'!AI$8,'DOE Stack Loss Data'!$B$4:$B$43),MATCH('Baseline Efficiency'!L22,'DOE Stack Loss Data'!$C$3:$V$3)+1))/10*('Combustion Reports'!AI$8-INDEX('DOE Stack Loss Data'!$B$4:$B$43,MATCH('Combustion Reports'!AI$8,'DOE Stack Loss Data'!$B$4:$B$43),1))+INDEX('DOE Stack Loss Data'!$C$4:$V$43,MATCH('Combustion Reports'!AI$8,'DOE Stack Loss Data'!$B$4:$B$43),MATCH('Baseline Efficiency'!L22,'DOE Stack Loss Data'!$C$3:$V$3)+1)-((INDEX('DOE Stack Loss Data'!$C$4:$V$43,MATCH('Combustion Reports'!AI$8,'DOE Stack Loss Data'!$B$4:$B$43)+1,MATCH('Baseline Efficiency'!L22,'DOE Stack Loss Data'!$C$3:$V$3))-INDEX('DOE Stack Loss Data'!$C$4:$V$43,MATCH('Combustion Reports'!AI$8,'DOE Stack Loss Data'!$B$4:$B$43),MATCH('Baseline Efficiency'!L22,'DOE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Efficiency'!L22,'DOE Stack Loss Data'!$C$3:$V$3))))/(INDEX('DOE Stack Loss Data'!$C$3:$V$3,1,MATCH('Baseline Efficiency'!L22,'DOE Stack Loss Data'!$C$3:$V$3)+1)-INDEX('DOE Stack Loss Data'!$C$3:$V$3,1,MATCH('Baseline Efficiency'!L22,'DOE Stack Loss Data'!$C$3:$V$3)))*('Baseline Efficiency'!L22-INDEX('DOE Stack Loss Data'!$C$3:$V$3,1,MATCH('Baseline Efficiency'!L22,'DOE Stack Loss Data'!$C$3:$V$3)))+(INDEX('DOE Stack Loss Data'!$C$4:$V$43,MATCH('Combustion Reports'!AI$8,'DOE Stack Loss Data'!$B$4:$B$43)+1,MATCH('Baseline Efficiency'!L22,'DOE Stack Loss Data'!$C$3:$V$3))-INDEX('DOE Stack Loss Data'!$C$4:$V$43,MATCH('Combustion Reports'!AI$8,'DOE Stack Loss Data'!$B$4:$B$43),MATCH('Baseline Efficiency'!L22,'DOE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Efficiency'!L22,'DOE Stack Loss Data'!$C$3:$V$3)))</f>
        <v>#N/A</v>
      </c>
      <c r="M46" s="237" t="e">
        <f>1-(((INDEX('DOE Stack Loss Data'!$C$4:$V$43,MATCH('Combustion Reports'!AJ$8,'DOE Stack Loss Data'!$B$4:$B$43)+1,MATCH('Baseline Efficiency'!M22,'DOE Stack Loss Data'!$C$3:$V$3)+1)-INDEX('DOE Stack Loss Data'!$C$4:$V$43,MATCH('Combustion Reports'!AJ$8,'DOE Stack Loss Data'!$B$4:$B$43),MATCH('Baseline Efficiency'!M22,'DOE Stack Loss Data'!$C$3:$V$3)+1))/10*('Combustion Reports'!AJ$8-INDEX('DOE Stack Loss Data'!$B$4:$B$43,MATCH('Combustion Reports'!AJ$8,'DOE Stack Loss Data'!$B$4:$B$43),1))+INDEX('DOE Stack Loss Data'!$C$4:$V$43,MATCH('Combustion Reports'!AJ$8,'DOE Stack Loss Data'!$B$4:$B$43),MATCH('Baseline Efficiency'!M22,'DOE Stack Loss Data'!$C$3:$V$3)+1)-((INDEX('DOE Stack Loss Data'!$C$4:$V$43,MATCH('Combustion Reports'!AJ$8,'DOE Stack Loss Data'!$B$4:$B$43)+1,MATCH('Baseline Efficiency'!M22,'DOE Stack Loss Data'!$C$3:$V$3))-INDEX('DOE Stack Loss Data'!$C$4:$V$43,MATCH('Combustion Reports'!AJ$8,'DOE Stack Loss Data'!$B$4:$B$43),MATCH('Baseline Efficiency'!M22,'DOE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Efficiency'!M22,'DOE Stack Loss Data'!$C$3:$V$3))))/(INDEX('DOE Stack Loss Data'!$C$3:$V$3,1,MATCH('Baseline Efficiency'!M22,'DOE Stack Loss Data'!$C$3:$V$3)+1)-INDEX('DOE Stack Loss Data'!$C$3:$V$3,1,MATCH('Baseline Efficiency'!M22,'DOE Stack Loss Data'!$C$3:$V$3)))*('Baseline Efficiency'!M22-INDEX('DOE Stack Loss Data'!$C$3:$V$3,1,MATCH('Baseline Efficiency'!M22,'DOE Stack Loss Data'!$C$3:$V$3)))+(INDEX('DOE Stack Loss Data'!$C$4:$V$43,MATCH('Combustion Reports'!AJ$8,'DOE Stack Loss Data'!$B$4:$B$43)+1,MATCH('Baseline Efficiency'!M22,'DOE Stack Loss Data'!$C$3:$V$3))-INDEX('DOE Stack Loss Data'!$C$4:$V$43,MATCH('Combustion Reports'!AJ$8,'DOE Stack Loss Data'!$B$4:$B$43),MATCH('Baseline Efficiency'!M22,'DOE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Efficiency'!M22,'DOE Stack Loss Data'!$C$3:$V$3)))</f>
        <v>#N/A</v>
      </c>
      <c r="N46" s="209" t="e">
        <f>1-(((INDEX('DOE Stack Loss Data'!$C$4:$V$43,MATCH('Combustion Reports'!AK$8,'DOE Stack Loss Data'!$B$4:$B$43)+1,MATCH('Baseline Efficiency'!N22,'DOE Stack Loss Data'!$C$3:$V$3)+1)-INDEX('DOE Stack Loss Data'!$C$4:$V$43,MATCH('Combustion Reports'!AK$8,'DOE Stack Loss Data'!$B$4:$B$43),MATCH('Baseline Efficiency'!N22,'DOE Stack Loss Data'!$C$3:$V$3)+1))/10*('Combustion Reports'!AK$8-INDEX('DOE Stack Loss Data'!$B$4:$B$43,MATCH('Combustion Reports'!AK$8,'DOE Stack Loss Data'!$B$4:$B$43),1))+INDEX('DOE Stack Loss Data'!$C$4:$V$43,MATCH('Combustion Reports'!AK$8,'DOE Stack Loss Data'!$B$4:$B$43),MATCH('Baseline Efficiency'!N22,'DOE Stack Loss Data'!$C$3:$V$3)+1)-((INDEX('DOE Stack Loss Data'!$C$4:$V$43,MATCH('Combustion Reports'!AK$8,'DOE Stack Loss Data'!$B$4:$B$43)+1,MATCH('Baseline Efficiency'!N22,'DOE Stack Loss Data'!$C$3:$V$3))-INDEX('DOE Stack Loss Data'!$C$4:$V$43,MATCH('Combustion Reports'!AK$8,'DOE Stack Loss Data'!$B$4:$B$43),MATCH('Baseline Efficiency'!N22,'DOE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Efficiency'!N22,'DOE Stack Loss Data'!$C$3:$V$3))))/(INDEX('DOE Stack Loss Data'!$C$3:$V$3,1,MATCH('Baseline Efficiency'!N22,'DOE Stack Loss Data'!$C$3:$V$3)+1)-INDEX('DOE Stack Loss Data'!$C$3:$V$3,1,MATCH('Baseline Efficiency'!N22,'DOE Stack Loss Data'!$C$3:$V$3)))*('Baseline Efficiency'!N22-INDEX('DOE Stack Loss Data'!$C$3:$V$3,1,MATCH('Baseline Efficiency'!N22,'DOE Stack Loss Data'!$C$3:$V$3)))+(INDEX('DOE Stack Loss Data'!$C$4:$V$43,MATCH('Combustion Reports'!AK$8,'DOE Stack Loss Data'!$B$4:$B$43)+1,MATCH('Baseline Efficiency'!N22,'DOE Stack Loss Data'!$C$3:$V$3))-INDEX('DOE Stack Loss Data'!$C$4:$V$43,MATCH('Combustion Reports'!AK$8,'DOE Stack Loss Data'!$B$4:$B$43),MATCH('Baseline Efficiency'!N22,'DOE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Efficiency'!N22,'DOE Stack Loss Data'!$C$3:$V$3)))</f>
        <v>#N/A</v>
      </c>
      <c r="P46" s="236">
        <v>70</v>
      </c>
      <c r="Q46" s="545">
        <v>538</v>
      </c>
      <c r="R46" s="202">
        <f t="shared" si="9"/>
        <v>105</v>
      </c>
      <c r="S46" s="237" t="e">
        <f>1-(((INDEX('DOE Stack Loss Data'!$C$4:$V$43,MATCH('Combustion Reports'!$AB$14,'DOE Stack Loss Data'!$B$4:$B$43)+1,MATCH('Baseline Efficiency'!S22,'DOE Stack Loss Data'!$C$3:$V$3)+1)-INDEX('DOE Stack Loss Data'!$C$4:$V$43,MATCH('Combustion Reports'!$AB$14,'DOE Stack Loss Data'!$B$4:$B$43),MATCH('Baseline Efficiency'!S22,'DOE Stack Loss Data'!$C$3:$V$3)+1))/10*('Combustion Reports'!$AB$14-INDEX('DOE Stack Loss Data'!$B$4:$B$43,MATCH('Combustion Reports'!$AB$14,'DOE Stack Loss Data'!$B$4:$B$43),1))+INDEX('DOE Stack Loss Data'!$C$4:$V$43,MATCH('Combustion Reports'!$AB$14,'DOE Stack Loss Data'!$B$4:$B$43),MATCH('Baseline Efficiency'!S22,'DOE Stack Loss Data'!$C$3:$V$3)+1)-((INDEX('DOE Stack Loss Data'!$C$4:$V$43,MATCH('Combustion Reports'!$AB$14,'DOE Stack Loss Data'!$B$4:$B$43)+1,MATCH('Baseline Efficiency'!S22,'DOE Stack Loss Data'!$C$3:$V$3))-INDEX('DOE Stack Loss Data'!$C$4:$V$43,MATCH('Combustion Reports'!$AB$14,'DOE Stack Loss Data'!$B$4:$B$43),MATCH('Baseline Efficiency'!S22,'DOE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Efficiency'!S22,'DOE Stack Loss Data'!$C$3:$V$3))))/(INDEX('DOE Stack Loss Data'!$C$3:$V$3,1,MATCH('Baseline Efficiency'!S22,'DOE Stack Loss Data'!$C$3:$V$3)+1)-INDEX('DOE Stack Loss Data'!$C$3:$V$3,1,MATCH('Baseline Efficiency'!S22,'DOE Stack Loss Data'!$C$3:$V$3)))*('Baseline Efficiency'!S22-INDEX('DOE Stack Loss Data'!$C$3:$V$3,1,MATCH('Baseline Efficiency'!S22,'DOE Stack Loss Data'!$C$3:$V$3)))+(INDEX('DOE Stack Loss Data'!$C$4:$V$43,MATCH('Combustion Reports'!$AB$14,'DOE Stack Loss Data'!$B$4:$B$43)+1,MATCH('Baseline Efficiency'!S22,'DOE Stack Loss Data'!$C$3:$V$3))-INDEX('DOE Stack Loss Data'!$C$4:$V$43,MATCH('Combustion Reports'!$AB$14,'DOE Stack Loss Data'!$B$4:$B$43),MATCH('Baseline Efficiency'!S22,'DOE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Efficiency'!S22,'DOE Stack Loss Data'!$C$3:$V$3)))</f>
        <v>#N/A</v>
      </c>
      <c r="T46" s="237" t="e">
        <f>1-(((INDEX('DOE Stack Loss Data'!$C$4:$V$43,MATCH('Combustion Reports'!AC$14,'DOE Stack Loss Data'!$B$4:$B$43)+1,MATCH('Baseline Efficiency'!T22,'DOE Stack Loss Data'!$C$3:$V$3)+1)-INDEX('DOE Stack Loss Data'!$C$4:$V$43,MATCH('Combustion Reports'!AC$14,'DOE Stack Loss Data'!$B$4:$B$43),MATCH('Baseline Efficiency'!T22,'DOE Stack Loss Data'!$C$3:$V$3)+1))/10*('Combustion Reports'!AC$14-INDEX('DOE Stack Loss Data'!$B$4:$B$43,MATCH('Combustion Reports'!AC$14,'DOE Stack Loss Data'!$B$4:$B$43),1))+INDEX('DOE Stack Loss Data'!$C$4:$V$43,MATCH('Combustion Reports'!AC$14,'DOE Stack Loss Data'!$B$4:$B$43),MATCH('Baseline Efficiency'!T22,'DOE Stack Loss Data'!$C$3:$V$3)+1)-((INDEX('DOE Stack Loss Data'!$C$4:$V$43,MATCH('Combustion Reports'!AC$14,'DOE Stack Loss Data'!$B$4:$B$43)+1,MATCH('Baseline Efficiency'!T22,'DOE Stack Loss Data'!$C$3:$V$3))-INDEX('DOE Stack Loss Data'!$C$4:$V$43,MATCH('Combustion Reports'!AC$14,'DOE Stack Loss Data'!$B$4:$B$43),MATCH('Baseline Efficiency'!T22,'DOE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Efficiency'!T22,'DOE Stack Loss Data'!$C$3:$V$3))))/(INDEX('DOE Stack Loss Data'!$C$3:$V$3,1,MATCH('Baseline Efficiency'!T22,'DOE Stack Loss Data'!$C$3:$V$3)+1)-INDEX('DOE Stack Loss Data'!$C$3:$V$3,1,MATCH('Baseline Efficiency'!T22,'DOE Stack Loss Data'!$C$3:$V$3)))*('Baseline Efficiency'!T22-INDEX('DOE Stack Loss Data'!$C$3:$V$3,1,MATCH('Baseline Efficiency'!T22,'DOE Stack Loss Data'!$C$3:$V$3)))+(INDEX('DOE Stack Loss Data'!$C$4:$V$43,MATCH('Combustion Reports'!AC$14,'DOE Stack Loss Data'!$B$4:$B$43)+1,MATCH('Baseline Efficiency'!T22,'DOE Stack Loss Data'!$C$3:$V$3))-INDEX('DOE Stack Loss Data'!$C$4:$V$43,MATCH('Combustion Reports'!AC$14,'DOE Stack Loss Data'!$B$4:$B$43),MATCH('Baseline Efficiency'!T22,'DOE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Efficiency'!T22,'DOE Stack Loss Data'!$C$3:$V$3)))</f>
        <v>#N/A</v>
      </c>
      <c r="U46" s="207" t="e">
        <f>1-(((INDEX('DOE Stack Loss Data'!$C$4:$V$43,MATCH('Combustion Reports'!AD$14,'DOE Stack Loss Data'!$B$4:$B$43)+1,MATCH('Baseline Efficiency'!U22,'DOE Stack Loss Data'!$C$3:$V$3)+1)-INDEX('DOE Stack Loss Data'!$C$4:$V$43,MATCH('Combustion Reports'!AD$14,'DOE Stack Loss Data'!$B$4:$B$43),MATCH('Baseline Efficiency'!U22,'DOE Stack Loss Data'!$C$3:$V$3)+1))/10*('Combustion Reports'!AD$14-INDEX('DOE Stack Loss Data'!$B$4:$B$43,MATCH('Combustion Reports'!AD$14,'DOE Stack Loss Data'!$B$4:$B$43),1))+INDEX('DOE Stack Loss Data'!$C$4:$V$43,MATCH('Combustion Reports'!AD$14,'DOE Stack Loss Data'!$B$4:$B$43),MATCH('Baseline Efficiency'!U22,'DOE Stack Loss Data'!$C$3:$V$3)+1)-((INDEX('DOE Stack Loss Data'!$C$4:$V$43,MATCH('Combustion Reports'!AD$14,'DOE Stack Loss Data'!$B$4:$B$43)+1,MATCH('Baseline Efficiency'!U22,'DOE Stack Loss Data'!$C$3:$V$3))-INDEX('DOE Stack Loss Data'!$C$4:$V$43,MATCH('Combustion Reports'!AD$14,'DOE Stack Loss Data'!$B$4:$B$43),MATCH('Baseline Efficiency'!U22,'DOE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Efficiency'!U22,'DOE Stack Loss Data'!$C$3:$V$3))))/(INDEX('DOE Stack Loss Data'!$C$3:$V$3,1,MATCH('Baseline Efficiency'!U22,'DOE Stack Loss Data'!$C$3:$V$3)+1)-INDEX('DOE Stack Loss Data'!$C$3:$V$3,1,MATCH('Baseline Efficiency'!U22,'DOE Stack Loss Data'!$C$3:$V$3)))*('Baseline Efficiency'!U22-INDEX('DOE Stack Loss Data'!$C$3:$V$3,1,MATCH('Baseline Efficiency'!U22,'DOE Stack Loss Data'!$C$3:$V$3)))+(INDEX('DOE Stack Loss Data'!$C$4:$V$43,MATCH('Combustion Reports'!AD$14,'DOE Stack Loss Data'!$B$4:$B$43)+1,MATCH('Baseline Efficiency'!U22,'DOE Stack Loss Data'!$C$3:$V$3))-INDEX('DOE Stack Loss Data'!$C$4:$V$43,MATCH('Combustion Reports'!AD$14,'DOE Stack Loss Data'!$B$4:$B$43),MATCH('Baseline Efficiency'!U22,'DOE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Efficiency'!U22,'DOE Stack Loss Data'!$C$3:$V$3)))</f>
        <v>#N/A</v>
      </c>
      <c r="V46" s="237" t="e">
        <f>1-(((INDEX('DOE Stack Loss Data'!$C$4:$V$43,MATCH('Combustion Reports'!AE$14,'DOE Stack Loss Data'!$B$4:$B$43)+1,MATCH('Baseline Efficiency'!V22,'DOE Stack Loss Data'!$C$3:$V$3)+1)-INDEX('DOE Stack Loss Data'!$C$4:$V$43,MATCH('Combustion Reports'!AE$14,'DOE Stack Loss Data'!$B$4:$B$43),MATCH('Baseline Efficiency'!V22,'DOE Stack Loss Data'!$C$3:$V$3)+1))/10*('Combustion Reports'!AE$14-INDEX('DOE Stack Loss Data'!$B$4:$B$43,MATCH('Combustion Reports'!AE$14,'DOE Stack Loss Data'!$B$4:$B$43),1))+INDEX('DOE Stack Loss Data'!$C$4:$V$43,MATCH('Combustion Reports'!AE$14,'DOE Stack Loss Data'!$B$4:$B$43),MATCH('Baseline Efficiency'!V22,'DOE Stack Loss Data'!$C$3:$V$3)+1)-((INDEX('DOE Stack Loss Data'!$C$4:$V$43,MATCH('Combustion Reports'!AE$14,'DOE Stack Loss Data'!$B$4:$B$43)+1,MATCH('Baseline Efficiency'!V22,'DOE Stack Loss Data'!$C$3:$V$3))-INDEX('DOE Stack Loss Data'!$C$4:$V$43,MATCH('Combustion Reports'!AE$14,'DOE Stack Loss Data'!$B$4:$B$43),MATCH('Baseline Efficiency'!V22,'DOE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Efficiency'!V22,'DOE Stack Loss Data'!$C$3:$V$3))))/(INDEX('DOE Stack Loss Data'!$C$3:$V$3,1,MATCH('Baseline Efficiency'!V22,'DOE Stack Loss Data'!$C$3:$V$3)+1)-INDEX('DOE Stack Loss Data'!$C$3:$V$3,1,MATCH('Baseline Efficiency'!V22,'DOE Stack Loss Data'!$C$3:$V$3)))*('Baseline Efficiency'!V22-INDEX('DOE Stack Loss Data'!$C$3:$V$3,1,MATCH('Baseline Efficiency'!V22,'DOE Stack Loss Data'!$C$3:$V$3)))+(INDEX('DOE Stack Loss Data'!$C$4:$V$43,MATCH('Combustion Reports'!AE$14,'DOE Stack Loss Data'!$B$4:$B$43)+1,MATCH('Baseline Efficiency'!V22,'DOE Stack Loss Data'!$C$3:$V$3))-INDEX('DOE Stack Loss Data'!$C$4:$V$43,MATCH('Combustion Reports'!AE$14,'DOE Stack Loss Data'!$B$4:$B$43),MATCH('Baseline Efficiency'!V22,'DOE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Efficiency'!V22,'DOE Stack Loss Data'!$C$3:$V$3)))</f>
        <v>#N/A</v>
      </c>
      <c r="W46" s="201" t="e">
        <f>1-(((INDEX('DOE Stack Loss Data'!$C$4:$V$43,MATCH('Combustion Reports'!AF$14,'DOE Stack Loss Data'!$B$4:$B$43)+1,MATCH('Baseline Efficiency'!W22,'DOE Stack Loss Data'!$C$3:$V$3)+1)-INDEX('DOE Stack Loss Data'!$C$4:$V$43,MATCH('Combustion Reports'!AF$14,'DOE Stack Loss Data'!$B$4:$B$43),MATCH('Baseline Efficiency'!W22,'DOE Stack Loss Data'!$C$3:$V$3)+1))/10*('Combustion Reports'!AF$14-INDEX('DOE Stack Loss Data'!$B$4:$B$43,MATCH('Combustion Reports'!AF$14,'DOE Stack Loss Data'!$B$4:$B$43),1))+INDEX('DOE Stack Loss Data'!$C$4:$V$43,MATCH('Combustion Reports'!AF$14,'DOE Stack Loss Data'!$B$4:$B$43),MATCH('Baseline Efficiency'!W22,'DOE Stack Loss Data'!$C$3:$V$3)+1)-((INDEX('DOE Stack Loss Data'!$C$4:$V$43,MATCH('Combustion Reports'!AF$14,'DOE Stack Loss Data'!$B$4:$B$43)+1,MATCH('Baseline Efficiency'!W22,'DOE Stack Loss Data'!$C$3:$V$3))-INDEX('DOE Stack Loss Data'!$C$4:$V$43,MATCH('Combustion Reports'!AF$14,'DOE Stack Loss Data'!$B$4:$B$43),MATCH('Baseline Efficiency'!W22,'DOE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Efficiency'!W22,'DOE Stack Loss Data'!$C$3:$V$3))))/(INDEX('DOE Stack Loss Data'!$C$3:$V$3,1,MATCH('Baseline Efficiency'!W22,'DOE Stack Loss Data'!$C$3:$V$3)+1)-INDEX('DOE Stack Loss Data'!$C$3:$V$3,1,MATCH('Baseline Efficiency'!W22,'DOE Stack Loss Data'!$C$3:$V$3)))*('Baseline Efficiency'!W22-INDEX('DOE Stack Loss Data'!$C$3:$V$3,1,MATCH('Baseline Efficiency'!W22,'DOE Stack Loss Data'!$C$3:$V$3)))+(INDEX('DOE Stack Loss Data'!$C$4:$V$43,MATCH('Combustion Reports'!AF$14,'DOE Stack Loss Data'!$B$4:$B$43)+1,MATCH('Baseline Efficiency'!W22,'DOE Stack Loss Data'!$C$3:$V$3))-INDEX('DOE Stack Loss Data'!$C$4:$V$43,MATCH('Combustion Reports'!AF$14,'DOE Stack Loss Data'!$B$4:$B$43),MATCH('Baseline Efficiency'!W22,'DOE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Efficiency'!W22,'DOE Stack Loss Data'!$C$3:$V$3)))</f>
        <v>#N/A</v>
      </c>
      <c r="X46" s="237" t="e">
        <f>1-(((INDEX('DOE Stack Loss Data'!$C$4:$V$43,MATCH('Combustion Reports'!AG$14,'DOE Stack Loss Data'!$B$4:$B$43)+1,MATCH('Baseline Efficiency'!X22,'DOE Stack Loss Data'!$C$3:$V$3)+1)-INDEX('DOE Stack Loss Data'!$C$4:$V$43,MATCH('Combustion Reports'!AG$14,'DOE Stack Loss Data'!$B$4:$B$43),MATCH('Baseline Efficiency'!X22,'DOE Stack Loss Data'!$C$3:$V$3)+1))/10*('Combustion Reports'!AG$14-INDEX('DOE Stack Loss Data'!$B$4:$B$43,MATCH('Combustion Reports'!AG$14,'DOE Stack Loss Data'!$B$4:$B$43),1))+INDEX('DOE Stack Loss Data'!$C$4:$V$43,MATCH('Combustion Reports'!AG$14,'DOE Stack Loss Data'!$B$4:$B$43),MATCH('Baseline Efficiency'!X22,'DOE Stack Loss Data'!$C$3:$V$3)+1)-((INDEX('DOE Stack Loss Data'!$C$4:$V$43,MATCH('Combustion Reports'!AG$14,'DOE Stack Loss Data'!$B$4:$B$43)+1,MATCH('Baseline Efficiency'!X22,'DOE Stack Loss Data'!$C$3:$V$3))-INDEX('DOE Stack Loss Data'!$C$4:$V$43,MATCH('Combustion Reports'!AG$14,'DOE Stack Loss Data'!$B$4:$B$43),MATCH('Baseline Efficiency'!X22,'DOE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Efficiency'!X22,'DOE Stack Loss Data'!$C$3:$V$3))))/(INDEX('DOE Stack Loss Data'!$C$3:$V$3,1,MATCH('Baseline Efficiency'!X22,'DOE Stack Loss Data'!$C$3:$V$3)+1)-INDEX('DOE Stack Loss Data'!$C$3:$V$3,1,MATCH('Baseline Efficiency'!X22,'DOE Stack Loss Data'!$C$3:$V$3)))*('Baseline Efficiency'!X22-INDEX('DOE Stack Loss Data'!$C$3:$V$3,1,MATCH('Baseline Efficiency'!X22,'DOE Stack Loss Data'!$C$3:$V$3)))+(INDEX('DOE Stack Loss Data'!$C$4:$V$43,MATCH('Combustion Reports'!AG$14,'DOE Stack Loss Data'!$B$4:$B$43)+1,MATCH('Baseline Efficiency'!X22,'DOE Stack Loss Data'!$C$3:$V$3))-INDEX('DOE Stack Loss Data'!$C$4:$V$43,MATCH('Combustion Reports'!AG$14,'DOE Stack Loss Data'!$B$4:$B$43),MATCH('Baseline Efficiency'!X22,'DOE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Efficiency'!X22,'DOE Stack Loss Data'!$C$3:$V$3)))</f>
        <v>#N/A</v>
      </c>
      <c r="Y46" s="201" t="e">
        <f>1-(((INDEX('DOE Stack Loss Data'!$C$4:$V$43,MATCH('Combustion Reports'!AH$14,'DOE Stack Loss Data'!$B$4:$B$43)+1,MATCH('Baseline Efficiency'!Y22,'DOE Stack Loss Data'!$C$3:$V$3)+1)-INDEX('DOE Stack Loss Data'!$C$4:$V$43,MATCH('Combustion Reports'!AH$14,'DOE Stack Loss Data'!$B$4:$B$43),MATCH('Baseline Efficiency'!Y22,'DOE Stack Loss Data'!$C$3:$V$3)+1))/10*('Combustion Reports'!AH$14-INDEX('DOE Stack Loss Data'!$B$4:$B$43,MATCH('Combustion Reports'!AH$14,'DOE Stack Loss Data'!$B$4:$B$43),1))+INDEX('DOE Stack Loss Data'!$C$4:$V$43,MATCH('Combustion Reports'!AH$14,'DOE Stack Loss Data'!$B$4:$B$43),MATCH('Baseline Efficiency'!Y22,'DOE Stack Loss Data'!$C$3:$V$3)+1)-((INDEX('DOE Stack Loss Data'!$C$4:$V$43,MATCH('Combustion Reports'!AH$14,'DOE Stack Loss Data'!$B$4:$B$43)+1,MATCH('Baseline Efficiency'!Y22,'DOE Stack Loss Data'!$C$3:$V$3))-INDEX('DOE Stack Loss Data'!$C$4:$V$43,MATCH('Combustion Reports'!AH$14,'DOE Stack Loss Data'!$B$4:$B$43),MATCH('Baseline Efficiency'!Y22,'DOE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Efficiency'!Y22,'DOE Stack Loss Data'!$C$3:$V$3))))/(INDEX('DOE Stack Loss Data'!$C$3:$V$3,1,MATCH('Baseline Efficiency'!Y22,'DOE Stack Loss Data'!$C$3:$V$3)+1)-INDEX('DOE Stack Loss Data'!$C$3:$V$3,1,MATCH('Baseline Efficiency'!Y22,'DOE Stack Loss Data'!$C$3:$V$3)))*('Baseline Efficiency'!Y22-INDEX('DOE Stack Loss Data'!$C$3:$V$3,1,MATCH('Baseline Efficiency'!Y22,'DOE Stack Loss Data'!$C$3:$V$3)))+(INDEX('DOE Stack Loss Data'!$C$4:$V$43,MATCH('Combustion Reports'!AH$14,'DOE Stack Loss Data'!$B$4:$B$43)+1,MATCH('Baseline Efficiency'!Y22,'DOE Stack Loss Data'!$C$3:$V$3))-INDEX('DOE Stack Loss Data'!$C$4:$V$43,MATCH('Combustion Reports'!AH$14,'DOE Stack Loss Data'!$B$4:$B$43),MATCH('Baseline Efficiency'!Y22,'DOE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Efficiency'!Y22,'DOE Stack Loss Data'!$C$3:$V$3)))</f>
        <v>#N/A</v>
      </c>
      <c r="Z46" s="237" t="e">
        <f>1-(((INDEX('DOE Stack Loss Data'!$C$4:$V$43,MATCH('Combustion Reports'!AI$14,'DOE Stack Loss Data'!$B$4:$B$43)+1,MATCH('Baseline Efficiency'!Z22,'DOE Stack Loss Data'!$C$3:$V$3)+1)-INDEX('DOE Stack Loss Data'!$C$4:$V$43,MATCH('Combustion Reports'!AI$14,'DOE Stack Loss Data'!$B$4:$B$43),MATCH('Baseline Efficiency'!Z22,'DOE Stack Loss Data'!$C$3:$V$3)+1))/10*('Combustion Reports'!AI$14-INDEX('DOE Stack Loss Data'!$B$4:$B$43,MATCH('Combustion Reports'!AI$14,'DOE Stack Loss Data'!$B$4:$B$43),1))+INDEX('DOE Stack Loss Data'!$C$4:$V$43,MATCH('Combustion Reports'!AI$14,'DOE Stack Loss Data'!$B$4:$B$43),MATCH('Baseline Efficiency'!Z22,'DOE Stack Loss Data'!$C$3:$V$3)+1)-((INDEX('DOE Stack Loss Data'!$C$4:$V$43,MATCH('Combustion Reports'!AI$14,'DOE Stack Loss Data'!$B$4:$B$43)+1,MATCH('Baseline Efficiency'!Z22,'DOE Stack Loss Data'!$C$3:$V$3))-INDEX('DOE Stack Loss Data'!$C$4:$V$43,MATCH('Combustion Reports'!AI$14,'DOE Stack Loss Data'!$B$4:$B$43),MATCH('Baseline Efficiency'!Z22,'DOE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Efficiency'!Z22,'DOE Stack Loss Data'!$C$3:$V$3))))/(INDEX('DOE Stack Loss Data'!$C$3:$V$3,1,MATCH('Baseline Efficiency'!Z22,'DOE Stack Loss Data'!$C$3:$V$3)+1)-INDEX('DOE Stack Loss Data'!$C$3:$V$3,1,MATCH('Baseline Efficiency'!Z22,'DOE Stack Loss Data'!$C$3:$V$3)))*('Baseline Efficiency'!Z22-INDEX('DOE Stack Loss Data'!$C$3:$V$3,1,MATCH('Baseline Efficiency'!Z22,'DOE Stack Loss Data'!$C$3:$V$3)))+(INDEX('DOE Stack Loss Data'!$C$4:$V$43,MATCH('Combustion Reports'!AI$14,'DOE Stack Loss Data'!$B$4:$B$43)+1,MATCH('Baseline Efficiency'!Z22,'DOE Stack Loss Data'!$C$3:$V$3))-INDEX('DOE Stack Loss Data'!$C$4:$V$43,MATCH('Combustion Reports'!AI$14,'DOE Stack Loss Data'!$B$4:$B$43),MATCH('Baseline Efficiency'!Z22,'DOE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Efficiency'!Z22,'DOE Stack Loss Data'!$C$3:$V$3)))</f>
        <v>#N/A</v>
      </c>
      <c r="AA46" s="237" t="e">
        <f>1-(((INDEX('DOE Stack Loss Data'!$C$4:$V$43,MATCH('Combustion Reports'!AJ$14,'DOE Stack Loss Data'!$B$4:$B$43)+1,MATCH('Baseline Efficiency'!AA22,'DOE Stack Loss Data'!$C$3:$V$3)+1)-INDEX('DOE Stack Loss Data'!$C$4:$V$43,MATCH('Combustion Reports'!AJ$14,'DOE Stack Loss Data'!$B$4:$B$43),MATCH('Baseline Efficiency'!AA22,'DOE Stack Loss Data'!$C$3:$V$3)+1))/10*('Combustion Reports'!AJ$14-INDEX('DOE Stack Loss Data'!$B$4:$B$43,MATCH('Combustion Reports'!AJ$14,'DOE Stack Loss Data'!$B$4:$B$43),1))+INDEX('DOE Stack Loss Data'!$C$4:$V$43,MATCH('Combustion Reports'!AJ$14,'DOE Stack Loss Data'!$B$4:$B$43),MATCH('Baseline Efficiency'!AA22,'DOE Stack Loss Data'!$C$3:$V$3)+1)-((INDEX('DOE Stack Loss Data'!$C$4:$V$43,MATCH('Combustion Reports'!AJ$14,'DOE Stack Loss Data'!$B$4:$B$43)+1,MATCH('Baseline Efficiency'!AA22,'DOE Stack Loss Data'!$C$3:$V$3))-INDEX('DOE Stack Loss Data'!$C$4:$V$43,MATCH('Combustion Reports'!AJ$14,'DOE Stack Loss Data'!$B$4:$B$43),MATCH('Baseline Efficiency'!AA22,'DOE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Efficiency'!AA22,'DOE Stack Loss Data'!$C$3:$V$3))))/(INDEX('DOE Stack Loss Data'!$C$3:$V$3,1,MATCH('Baseline Efficiency'!AA22,'DOE Stack Loss Data'!$C$3:$V$3)+1)-INDEX('DOE Stack Loss Data'!$C$3:$V$3,1,MATCH('Baseline Efficiency'!AA22,'DOE Stack Loss Data'!$C$3:$V$3)))*('Baseline Efficiency'!AA22-INDEX('DOE Stack Loss Data'!$C$3:$V$3,1,MATCH('Baseline Efficiency'!AA22,'DOE Stack Loss Data'!$C$3:$V$3)))+(INDEX('DOE Stack Loss Data'!$C$4:$V$43,MATCH('Combustion Reports'!AJ$14,'DOE Stack Loss Data'!$B$4:$B$43)+1,MATCH('Baseline Efficiency'!AA22,'DOE Stack Loss Data'!$C$3:$V$3))-INDEX('DOE Stack Loss Data'!$C$4:$V$43,MATCH('Combustion Reports'!AJ$14,'DOE Stack Loss Data'!$B$4:$B$43),MATCH('Baseline Efficiency'!AA22,'DOE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Efficiency'!AA22,'DOE Stack Loss Data'!$C$3:$V$3)))</f>
        <v>#N/A</v>
      </c>
      <c r="AB46" s="209" t="e">
        <f>1-(((INDEX('DOE Stack Loss Data'!$C$4:$V$43,MATCH('Combustion Reports'!AK$14,'DOE Stack Loss Data'!$B$4:$B$43)+1,MATCH('Baseline Efficiency'!AB22,'DOE Stack Loss Data'!$C$3:$V$3)+1)-INDEX('DOE Stack Loss Data'!$C$4:$V$43,MATCH('Combustion Reports'!AK$14,'DOE Stack Loss Data'!$B$4:$B$43),MATCH('Baseline Efficiency'!AB22,'DOE Stack Loss Data'!$C$3:$V$3)+1))/10*('Combustion Reports'!AK$14-INDEX('DOE Stack Loss Data'!$B$4:$B$43,MATCH('Combustion Reports'!AK$14,'DOE Stack Loss Data'!$B$4:$B$43),1))+INDEX('DOE Stack Loss Data'!$C$4:$V$43,MATCH('Combustion Reports'!AK$14,'DOE Stack Loss Data'!$B$4:$B$43),MATCH('Baseline Efficiency'!AB22,'DOE Stack Loss Data'!$C$3:$V$3)+1)-((INDEX('DOE Stack Loss Data'!$C$4:$V$43,MATCH('Combustion Reports'!AK$14,'DOE Stack Loss Data'!$B$4:$B$43)+1,MATCH('Baseline Efficiency'!AB22,'DOE Stack Loss Data'!$C$3:$V$3))-INDEX('DOE Stack Loss Data'!$C$4:$V$43,MATCH('Combustion Reports'!AK$14,'DOE Stack Loss Data'!$B$4:$B$43),MATCH('Baseline Efficiency'!AB22,'DOE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Efficiency'!AB22,'DOE Stack Loss Data'!$C$3:$V$3))))/(INDEX('DOE Stack Loss Data'!$C$3:$V$3,1,MATCH('Baseline Efficiency'!AB22,'DOE Stack Loss Data'!$C$3:$V$3)+1)-INDEX('DOE Stack Loss Data'!$C$3:$V$3,1,MATCH('Baseline Efficiency'!AB22,'DOE Stack Loss Data'!$C$3:$V$3)))*('Baseline Efficiency'!AB22-INDEX('DOE Stack Loss Data'!$C$3:$V$3,1,MATCH('Baseline Efficiency'!AB22,'DOE Stack Loss Data'!$C$3:$V$3)))+(INDEX('DOE Stack Loss Data'!$C$4:$V$43,MATCH('Combustion Reports'!AK$14,'DOE Stack Loss Data'!$B$4:$B$43)+1,MATCH('Baseline Efficiency'!AB22,'DOE Stack Loss Data'!$C$3:$V$3))-INDEX('DOE Stack Loss Data'!$C$4:$V$43,MATCH('Combustion Reports'!AK$14,'DOE Stack Loss Data'!$B$4:$B$43),MATCH('Baseline Efficiency'!AB22,'DOE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Efficiency'!AB22,'DOE Stack Loss Data'!$C$3:$V$3)))</f>
        <v>#N/A</v>
      </c>
      <c r="AD46" s="236">
        <v>70</v>
      </c>
      <c r="AE46" s="545">
        <v>538</v>
      </c>
      <c r="AF46" s="202">
        <f t="shared" si="10"/>
        <v>105</v>
      </c>
      <c r="AG46" s="237" t="e">
        <f>1-(((INDEX('DOE Stack Loss Data'!$C$4:$V$43,MATCH('Combustion Reports'!AB$20,'DOE Stack Loss Data'!$B$4:$B$43)+1,MATCH('Baseline Efficiency'!AG22,'DOE Stack Loss Data'!$C$3:$V$3)+1)-INDEX('DOE Stack Loss Data'!$C$4:$V$43,MATCH('Combustion Reports'!AB$20,'DOE Stack Loss Data'!$B$4:$B$43),MATCH('Baseline Efficiency'!AG22,'DOE Stack Loss Data'!$C$3:$V$3)+1))/10*('Combustion Reports'!AB$20-INDEX('DOE Stack Loss Data'!$B$4:$B$43,MATCH('Combustion Reports'!AB$20,'DOE Stack Loss Data'!$B$4:$B$43),1))+INDEX('DOE Stack Loss Data'!$C$4:$V$43,MATCH('Combustion Reports'!AB$20,'DOE Stack Loss Data'!$B$4:$B$43),MATCH('Baseline Efficiency'!AG22,'DOE Stack Loss Data'!$C$3:$V$3)+1)-((INDEX('DOE Stack Loss Data'!$C$4:$V$43,MATCH('Combustion Reports'!AB$20,'DOE Stack Loss Data'!$B$4:$B$43)+1,MATCH('Baseline Efficiency'!AG22,'DOE Stack Loss Data'!$C$3:$V$3))-INDEX('DOE Stack Loss Data'!$C$4:$V$43,MATCH('Combustion Reports'!AB$20,'DOE Stack Loss Data'!$B$4:$B$43),MATCH('Baseline Efficiency'!AG22,'DOE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Efficiency'!AG22,'DOE Stack Loss Data'!$C$3:$V$3))))/(INDEX('DOE Stack Loss Data'!$C$3:$V$3,1,MATCH('Baseline Efficiency'!AG22,'DOE Stack Loss Data'!$C$3:$V$3)+1)-INDEX('DOE Stack Loss Data'!$C$3:$V$3,1,MATCH('Baseline Efficiency'!AG22,'DOE Stack Loss Data'!$C$3:$V$3)))*('Baseline Efficiency'!AG22-INDEX('DOE Stack Loss Data'!$C$3:$V$3,1,MATCH('Baseline Efficiency'!AG22,'DOE Stack Loss Data'!$C$3:$V$3)))+(INDEX('DOE Stack Loss Data'!$C$4:$V$43,MATCH('Combustion Reports'!AB$20,'DOE Stack Loss Data'!$B$4:$B$43)+1,MATCH('Baseline Efficiency'!AG22,'DOE Stack Loss Data'!$C$3:$V$3))-INDEX('DOE Stack Loss Data'!$C$4:$V$43,MATCH('Combustion Reports'!AB$20,'DOE Stack Loss Data'!$B$4:$B$43),MATCH('Baseline Efficiency'!AG22,'DOE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Efficiency'!AG22,'DOE Stack Loss Data'!$C$3:$V$3)))</f>
        <v>#N/A</v>
      </c>
      <c r="AH46" s="237" t="e">
        <f>1-(((INDEX('DOE Stack Loss Data'!$C$4:$V$43,MATCH('Combustion Reports'!AC$20,'DOE Stack Loss Data'!$B$4:$B$43)+1,MATCH('Baseline Efficiency'!AH22,'DOE Stack Loss Data'!$C$3:$V$3)+1)-INDEX('DOE Stack Loss Data'!$C$4:$V$43,MATCH('Combustion Reports'!AC$20,'DOE Stack Loss Data'!$B$4:$B$43),MATCH('Baseline Efficiency'!AH22,'DOE Stack Loss Data'!$C$3:$V$3)+1))/10*('Combustion Reports'!AC$20-INDEX('DOE Stack Loss Data'!$B$4:$B$43,MATCH('Combustion Reports'!AC$20,'DOE Stack Loss Data'!$B$4:$B$43),1))+INDEX('DOE Stack Loss Data'!$C$4:$V$43,MATCH('Combustion Reports'!AC$20,'DOE Stack Loss Data'!$B$4:$B$43),MATCH('Baseline Efficiency'!AH22,'DOE Stack Loss Data'!$C$3:$V$3)+1)-((INDEX('DOE Stack Loss Data'!$C$4:$V$43,MATCH('Combustion Reports'!AC$20,'DOE Stack Loss Data'!$B$4:$B$43)+1,MATCH('Baseline Efficiency'!AH22,'DOE Stack Loss Data'!$C$3:$V$3))-INDEX('DOE Stack Loss Data'!$C$4:$V$43,MATCH('Combustion Reports'!AC$20,'DOE Stack Loss Data'!$B$4:$B$43),MATCH('Baseline Efficiency'!AH22,'DOE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Efficiency'!AH22,'DOE Stack Loss Data'!$C$3:$V$3))))/(INDEX('DOE Stack Loss Data'!$C$3:$V$3,1,MATCH('Baseline Efficiency'!AH22,'DOE Stack Loss Data'!$C$3:$V$3)+1)-INDEX('DOE Stack Loss Data'!$C$3:$V$3,1,MATCH('Baseline Efficiency'!AH22,'DOE Stack Loss Data'!$C$3:$V$3)))*('Baseline Efficiency'!AH22-INDEX('DOE Stack Loss Data'!$C$3:$V$3,1,MATCH('Baseline Efficiency'!AH22,'DOE Stack Loss Data'!$C$3:$V$3)))+(INDEX('DOE Stack Loss Data'!$C$4:$V$43,MATCH('Combustion Reports'!AC$20,'DOE Stack Loss Data'!$B$4:$B$43)+1,MATCH('Baseline Efficiency'!AH22,'DOE Stack Loss Data'!$C$3:$V$3))-INDEX('DOE Stack Loss Data'!$C$4:$V$43,MATCH('Combustion Reports'!AC$20,'DOE Stack Loss Data'!$B$4:$B$43),MATCH('Baseline Efficiency'!AH22,'DOE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Efficiency'!AH22,'DOE Stack Loss Data'!$C$3:$V$3)))</f>
        <v>#N/A</v>
      </c>
      <c r="AI46" s="207" t="e">
        <f>1-(((INDEX('DOE Stack Loss Data'!$C$4:$V$43,MATCH('Combustion Reports'!AD$20,'DOE Stack Loss Data'!$B$4:$B$43)+1,MATCH('Baseline Efficiency'!AI22,'DOE Stack Loss Data'!$C$3:$V$3)+1)-INDEX('DOE Stack Loss Data'!$C$4:$V$43,MATCH('Combustion Reports'!AD$20,'DOE Stack Loss Data'!$B$4:$B$43),MATCH('Baseline Efficiency'!AI22,'DOE Stack Loss Data'!$C$3:$V$3)+1))/10*('Combustion Reports'!AD$20-INDEX('DOE Stack Loss Data'!$B$4:$B$43,MATCH('Combustion Reports'!AD$20,'DOE Stack Loss Data'!$B$4:$B$43),1))+INDEX('DOE Stack Loss Data'!$C$4:$V$43,MATCH('Combustion Reports'!AD$20,'DOE Stack Loss Data'!$B$4:$B$43),MATCH('Baseline Efficiency'!AI22,'DOE Stack Loss Data'!$C$3:$V$3)+1)-((INDEX('DOE Stack Loss Data'!$C$4:$V$43,MATCH('Combustion Reports'!AD$20,'DOE Stack Loss Data'!$B$4:$B$43)+1,MATCH('Baseline Efficiency'!AI22,'DOE Stack Loss Data'!$C$3:$V$3))-INDEX('DOE Stack Loss Data'!$C$4:$V$43,MATCH('Combustion Reports'!AD$20,'DOE Stack Loss Data'!$B$4:$B$43),MATCH('Baseline Efficiency'!AI22,'DOE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Efficiency'!AI22,'DOE Stack Loss Data'!$C$3:$V$3))))/(INDEX('DOE Stack Loss Data'!$C$3:$V$3,1,MATCH('Baseline Efficiency'!AI22,'DOE Stack Loss Data'!$C$3:$V$3)+1)-INDEX('DOE Stack Loss Data'!$C$3:$V$3,1,MATCH('Baseline Efficiency'!AI22,'DOE Stack Loss Data'!$C$3:$V$3)))*('Baseline Efficiency'!AI22-INDEX('DOE Stack Loss Data'!$C$3:$V$3,1,MATCH('Baseline Efficiency'!AI22,'DOE Stack Loss Data'!$C$3:$V$3)))+(INDEX('DOE Stack Loss Data'!$C$4:$V$43,MATCH('Combustion Reports'!AD$20,'DOE Stack Loss Data'!$B$4:$B$43)+1,MATCH('Baseline Efficiency'!AI22,'DOE Stack Loss Data'!$C$3:$V$3))-INDEX('DOE Stack Loss Data'!$C$4:$V$43,MATCH('Combustion Reports'!AD$20,'DOE Stack Loss Data'!$B$4:$B$43),MATCH('Baseline Efficiency'!AI22,'DOE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Efficiency'!AI22,'DOE Stack Loss Data'!$C$3:$V$3)))</f>
        <v>#N/A</v>
      </c>
      <c r="AJ46" s="237" t="e">
        <f>1-(((INDEX('DOE Stack Loss Data'!$C$4:$V$43,MATCH('Combustion Reports'!AE$20,'DOE Stack Loss Data'!$B$4:$B$43)+1,MATCH('Baseline Efficiency'!AJ22,'DOE Stack Loss Data'!$C$3:$V$3)+1)-INDEX('DOE Stack Loss Data'!$C$4:$V$43,MATCH('Combustion Reports'!AE$20,'DOE Stack Loss Data'!$B$4:$B$43),MATCH('Baseline Efficiency'!AJ22,'DOE Stack Loss Data'!$C$3:$V$3)+1))/10*('Combustion Reports'!AE$20-INDEX('DOE Stack Loss Data'!$B$4:$B$43,MATCH('Combustion Reports'!AE$20,'DOE Stack Loss Data'!$B$4:$B$43),1))+INDEX('DOE Stack Loss Data'!$C$4:$V$43,MATCH('Combustion Reports'!AE$20,'DOE Stack Loss Data'!$B$4:$B$43),MATCH('Baseline Efficiency'!AJ22,'DOE Stack Loss Data'!$C$3:$V$3)+1)-((INDEX('DOE Stack Loss Data'!$C$4:$V$43,MATCH('Combustion Reports'!AE$20,'DOE Stack Loss Data'!$B$4:$B$43)+1,MATCH('Baseline Efficiency'!AJ22,'DOE Stack Loss Data'!$C$3:$V$3))-INDEX('DOE Stack Loss Data'!$C$4:$V$43,MATCH('Combustion Reports'!AE$20,'DOE Stack Loss Data'!$B$4:$B$43),MATCH('Baseline Efficiency'!AJ22,'DOE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Efficiency'!AJ22,'DOE Stack Loss Data'!$C$3:$V$3))))/(INDEX('DOE Stack Loss Data'!$C$3:$V$3,1,MATCH('Baseline Efficiency'!AJ22,'DOE Stack Loss Data'!$C$3:$V$3)+1)-INDEX('DOE Stack Loss Data'!$C$3:$V$3,1,MATCH('Baseline Efficiency'!AJ22,'DOE Stack Loss Data'!$C$3:$V$3)))*('Baseline Efficiency'!AJ22-INDEX('DOE Stack Loss Data'!$C$3:$V$3,1,MATCH('Baseline Efficiency'!AJ22,'DOE Stack Loss Data'!$C$3:$V$3)))+(INDEX('DOE Stack Loss Data'!$C$4:$V$43,MATCH('Combustion Reports'!AE$20,'DOE Stack Loss Data'!$B$4:$B$43)+1,MATCH('Baseline Efficiency'!AJ22,'DOE Stack Loss Data'!$C$3:$V$3))-INDEX('DOE Stack Loss Data'!$C$4:$V$43,MATCH('Combustion Reports'!AE$20,'DOE Stack Loss Data'!$B$4:$B$43),MATCH('Baseline Efficiency'!AJ22,'DOE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Efficiency'!AJ22,'DOE Stack Loss Data'!$C$3:$V$3)))</f>
        <v>#N/A</v>
      </c>
      <c r="AK46" s="201" t="e">
        <f>1-(((INDEX('DOE Stack Loss Data'!$C$4:$V$43,MATCH('Combustion Reports'!AF$20,'DOE Stack Loss Data'!$B$4:$B$43)+1,MATCH('Baseline Efficiency'!AK22,'DOE Stack Loss Data'!$C$3:$V$3)+1)-INDEX('DOE Stack Loss Data'!$C$4:$V$43,MATCH('Combustion Reports'!AF$20,'DOE Stack Loss Data'!$B$4:$B$43),MATCH('Baseline Efficiency'!AK22,'DOE Stack Loss Data'!$C$3:$V$3)+1))/10*('Combustion Reports'!AF$20-INDEX('DOE Stack Loss Data'!$B$4:$B$43,MATCH('Combustion Reports'!AF$20,'DOE Stack Loss Data'!$B$4:$B$43),1))+INDEX('DOE Stack Loss Data'!$C$4:$V$43,MATCH('Combustion Reports'!AF$20,'DOE Stack Loss Data'!$B$4:$B$43),MATCH('Baseline Efficiency'!AK22,'DOE Stack Loss Data'!$C$3:$V$3)+1)-((INDEX('DOE Stack Loss Data'!$C$4:$V$43,MATCH('Combustion Reports'!AF$20,'DOE Stack Loss Data'!$B$4:$B$43)+1,MATCH('Baseline Efficiency'!AK22,'DOE Stack Loss Data'!$C$3:$V$3))-INDEX('DOE Stack Loss Data'!$C$4:$V$43,MATCH('Combustion Reports'!AF$20,'DOE Stack Loss Data'!$B$4:$B$43),MATCH('Baseline Efficiency'!AK22,'DOE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Efficiency'!AK22,'DOE Stack Loss Data'!$C$3:$V$3))))/(INDEX('DOE Stack Loss Data'!$C$3:$V$3,1,MATCH('Baseline Efficiency'!AK22,'DOE Stack Loss Data'!$C$3:$V$3)+1)-INDEX('DOE Stack Loss Data'!$C$3:$V$3,1,MATCH('Baseline Efficiency'!AK22,'DOE Stack Loss Data'!$C$3:$V$3)))*('Baseline Efficiency'!AK22-INDEX('DOE Stack Loss Data'!$C$3:$V$3,1,MATCH('Baseline Efficiency'!AK22,'DOE Stack Loss Data'!$C$3:$V$3)))+(INDEX('DOE Stack Loss Data'!$C$4:$V$43,MATCH('Combustion Reports'!AF$20,'DOE Stack Loss Data'!$B$4:$B$43)+1,MATCH('Baseline Efficiency'!AK22,'DOE Stack Loss Data'!$C$3:$V$3))-INDEX('DOE Stack Loss Data'!$C$4:$V$43,MATCH('Combustion Reports'!AF$20,'DOE Stack Loss Data'!$B$4:$B$43),MATCH('Baseline Efficiency'!AK22,'DOE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Efficiency'!AK22,'DOE Stack Loss Data'!$C$3:$V$3)))</f>
        <v>#N/A</v>
      </c>
      <c r="AL46" s="237" t="e">
        <f>1-(((INDEX('DOE Stack Loss Data'!$C$4:$V$43,MATCH('Combustion Reports'!AG$20,'DOE Stack Loss Data'!$B$4:$B$43)+1,MATCH('Baseline Efficiency'!AL22,'DOE Stack Loss Data'!$C$3:$V$3)+1)-INDEX('DOE Stack Loss Data'!$C$4:$V$43,MATCH('Combustion Reports'!AG$20,'DOE Stack Loss Data'!$B$4:$B$43),MATCH('Baseline Efficiency'!AL22,'DOE Stack Loss Data'!$C$3:$V$3)+1))/10*('Combustion Reports'!AG$20-INDEX('DOE Stack Loss Data'!$B$4:$B$43,MATCH('Combustion Reports'!AG$20,'DOE Stack Loss Data'!$B$4:$B$43),1))+INDEX('DOE Stack Loss Data'!$C$4:$V$43,MATCH('Combustion Reports'!AG$20,'DOE Stack Loss Data'!$B$4:$B$43),MATCH('Baseline Efficiency'!AL22,'DOE Stack Loss Data'!$C$3:$V$3)+1)-((INDEX('DOE Stack Loss Data'!$C$4:$V$43,MATCH('Combustion Reports'!AG$20,'DOE Stack Loss Data'!$B$4:$B$43)+1,MATCH('Baseline Efficiency'!AL22,'DOE Stack Loss Data'!$C$3:$V$3))-INDEX('DOE Stack Loss Data'!$C$4:$V$43,MATCH('Combustion Reports'!AG$20,'DOE Stack Loss Data'!$B$4:$B$43),MATCH('Baseline Efficiency'!AL22,'DOE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Efficiency'!AL22,'DOE Stack Loss Data'!$C$3:$V$3))))/(INDEX('DOE Stack Loss Data'!$C$3:$V$3,1,MATCH('Baseline Efficiency'!AL22,'DOE Stack Loss Data'!$C$3:$V$3)+1)-INDEX('DOE Stack Loss Data'!$C$3:$V$3,1,MATCH('Baseline Efficiency'!AL22,'DOE Stack Loss Data'!$C$3:$V$3)))*('Baseline Efficiency'!AL22-INDEX('DOE Stack Loss Data'!$C$3:$V$3,1,MATCH('Baseline Efficiency'!AL22,'DOE Stack Loss Data'!$C$3:$V$3)))+(INDEX('DOE Stack Loss Data'!$C$4:$V$43,MATCH('Combustion Reports'!AG$20,'DOE Stack Loss Data'!$B$4:$B$43)+1,MATCH('Baseline Efficiency'!AL22,'DOE Stack Loss Data'!$C$3:$V$3))-INDEX('DOE Stack Loss Data'!$C$4:$V$43,MATCH('Combustion Reports'!AG$20,'DOE Stack Loss Data'!$B$4:$B$43),MATCH('Baseline Efficiency'!AL22,'DOE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Efficiency'!AL22,'DOE Stack Loss Data'!$C$3:$V$3)))</f>
        <v>#N/A</v>
      </c>
      <c r="AM46" s="201" t="e">
        <f>1-(((INDEX('DOE Stack Loss Data'!$C$4:$V$43,MATCH('Combustion Reports'!AH$20,'DOE Stack Loss Data'!$B$4:$B$43)+1,MATCH('Baseline Efficiency'!AM22,'DOE Stack Loss Data'!$C$3:$V$3)+1)-INDEX('DOE Stack Loss Data'!$C$4:$V$43,MATCH('Combustion Reports'!AH$20,'DOE Stack Loss Data'!$B$4:$B$43),MATCH('Baseline Efficiency'!AM22,'DOE Stack Loss Data'!$C$3:$V$3)+1))/10*('Combustion Reports'!AH$20-INDEX('DOE Stack Loss Data'!$B$4:$B$43,MATCH('Combustion Reports'!AH$20,'DOE Stack Loss Data'!$B$4:$B$43),1))+INDEX('DOE Stack Loss Data'!$C$4:$V$43,MATCH('Combustion Reports'!AH$20,'DOE Stack Loss Data'!$B$4:$B$43),MATCH('Baseline Efficiency'!AM22,'DOE Stack Loss Data'!$C$3:$V$3)+1)-((INDEX('DOE Stack Loss Data'!$C$4:$V$43,MATCH('Combustion Reports'!AH$20,'DOE Stack Loss Data'!$B$4:$B$43)+1,MATCH('Baseline Efficiency'!AM22,'DOE Stack Loss Data'!$C$3:$V$3))-INDEX('DOE Stack Loss Data'!$C$4:$V$43,MATCH('Combustion Reports'!AH$20,'DOE Stack Loss Data'!$B$4:$B$43),MATCH('Baseline Efficiency'!AM22,'DOE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Efficiency'!AM22,'DOE Stack Loss Data'!$C$3:$V$3))))/(INDEX('DOE Stack Loss Data'!$C$3:$V$3,1,MATCH('Baseline Efficiency'!AM22,'DOE Stack Loss Data'!$C$3:$V$3)+1)-INDEX('DOE Stack Loss Data'!$C$3:$V$3,1,MATCH('Baseline Efficiency'!AM22,'DOE Stack Loss Data'!$C$3:$V$3)))*('Baseline Efficiency'!AM22-INDEX('DOE Stack Loss Data'!$C$3:$V$3,1,MATCH('Baseline Efficiency'!AM22,'DOE Stack Loss Data'!$C$3:$V$3)))+(INDEX('DOE Stack Loss Data'!$C$4:$V$43,MATCH('Combustion Reports'!AH$20,'DOE Stack Loss Data'!$B$4:$B$43)+1,MATCH('Baseline Efficiency'!AM22,'DOE Stack Loss Data'!$C$3:$V$3))-INDEX('DOE Stack Loss Data'!$C$4:$V$43,MATCH('Combustion Reports'!AH$20,'DOE Stack Loss Data'!$B$4:$B$43),MATCH('Baseline Efficiency'!AM22,'DOE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Efficiency'!AM22,'DOE Stack Loss Data'!$C$3:$V$3)))</f>
        <v>#N/A</v>
      </c>
      <c r="AN46" s="237" t="e">
        <f>1-(((INDEX('DOE Stack Loss Data'!$C$4:$V$43,MATCH('Combustion Reports'!AI$20,'DOE Stack Loss Data'!$B$4:$B$43)+1,MATCH('Baseline Efficiency'!AN22,'DOE Stack Loss Data'!$C$3:$V$3)+1)-INDEX('DOE Stack Loss Data'!$C$4:$V$43,MATCH('Combustion Reports'!AI$20,'DOE Stack Loss Data'!$B$4:$B$43),MATCH('Baseline Efficiency'!AN22,'DOE Stack Loss Data'!$C$3:$V$3)+1))/10*('Combustion Reports'!AI$20-INDEX('DOE Stack Loss Data'!$B$4:$B$43,MATCH('Combustion Reports'!AI$20,'DOE Stack Loss Data'!$B$4:$B$43),1))+INDEX('DOE Stack Loss Data'!$C$4:$V$43,MATCH('Combustion Reports'!AI$20,'DOE Stack Loss Data'!$B$4:$B$43),MATCH('Baseline Efficiency'!AN22,'DOE Stack Loss Data'!$C$3:$V$3)+1)-((INDEX('DOE Stack Loss Data'!$C$4:$V$43,MATCH('Combustion Reports'!AI$20,'DOE Stack Loss Data'!$B$4:$B$43)+1,MATCH('Baseline Efficiency'!AN22,'DOE Stack Loss Data'!$C$3:$V$3))-INDEX('DOE Stack Loss Data'!$C$4:$V$43,MATCH('Combustion Reports'!AI$20,'DOE Stack Loss Data'!$B$4:$B$43),MATCH('Baseline Efficiency'!AN22,'DOE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Efficiency'!AN22,'DOE Stack Loss Data'!$C$3:$V$3))))/(INDEX('DOE Stack Loss Data'!$C$3:$V$3,1,MATCH('Baseline Efficiency'!AN22,'DOE Stack Loss Data'!$C$3:$V$3)+1)-INDEX('DOE Stack Loss Data'!$C$3:$V$3,1,MATCH('Baseline Efficiency'!AN22,'DOE Stack Loss Data'!$C$3:$V$3)))*('Baseline Efficiency'!AN22-INDEX('DOE Stack Loss Data'!$C$3:$V$3,1,MATCH('Baseline Efficiency'!AN22,'DOE Stack Loss Data'!$C$3:$V$3)))+(INDEX('DOE Stack Loss Data'!$C$4:$V$43,MATCH('Combustion Reports'!AI$20,'DOE Stack Loss Data'!$B$4:$B$43)+1,MATCH('Baseline Efficiency'!AN22,'DOE Stack Loss Data'!$C$3:$V$3))-INDEX('DOE Stack Loss Data'!$C$4:$V$43,MATCH('Combustion Reports'!AI$20,'DOE Stack Loss Data'!$B$4:$B$43),MATCH('Baseline Efficiency'!AN22,'DOE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Efficiency'!AN22,'DOE Stack Loss Data'!$C$3:$V$3)))</f>
        <v>#N/A</v>
      </c>
      <c r="AO46" s="237" t="e">
        <f>1-(((INDEX('DOE Stack Loss Data'!$C$4:$V$43,MATCH('Combustion Reports'!AJ$20,'DOE Stack Loss Data'!$B$4:$B$43)+1,MATCH('Baseline Efficiency'!AO22,'DOE Stack Loss Data'!$C$3:$V$3)+1)-INDEX('DOE Stack Loss Data'!$C$4:$V$43,MATCH('Combustion Reports'!AJ$20,'DOE Stack Loss Data'!$B$4:$B$43),MATCH('Baseline Efficiency'!AO22,'DOE Stack Loss Data'!$C$3:$V$3)+1))/10*('Combustion Reports'!AJ$20-INDEX('DOE Stack Loss Data'!$B$4:$B$43,MATCH('Combustion Reports'!AJ$20,'DOE Stack Loss Data'!$B$4:$B$43),1))+INDEX('DOE Stack Loss Data'!$C$4:$V$43,MATCH('Combustion Reports'!AJ$20,'DOE Stack Loss Data'!$B$4:$B$43),MATCH('Baseline Efficiency'!AO22,'DOE Stack Loss Data'!$C$3:$V$3)+1)-((INDEX('DOE Stack Loss Data'!$C$4:$V$43,MATCH('Combustion Reports'!AJ$20,'DOE Stack Loss Data'!$B$4:$B$43)+1,MATCH('Baseline Efficiency'!AO22,'DOE Stack Loss Data'!$C$3:$V$3))-INDEX('DOE Stack Loss Data'!$C$4:$V$43,MATCH('Combustion Reports'!AJ$20,'DOE Stack Loss Data'!$B$4:$B$43),MATCH('Baseline Efficiency'!AO22,'DOE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Efficiency'!AO22,'DOE Stack Loss Data'!$C$3:$V$3))))/(INDEX('DOE Stack Loss Data'!$C$3:$V$3,1,MATCH('Baseline Efficiency'!AO22,'DOE Stack Loss Data'!$C$3:$V$3)+1)-INDEX('DOE Stack Loss Data'!$C$3:$V$3,1,MATCH('Baseline Efficiency'!AO22,'DOE Stack Loss Data'!$C$3:$V$3)))*('Baseline Efficiency'!AO22-INDEX('DOE Stack Loss Data'!$C$3:$V$3,1,MATCH('Baseline Efficiency'!AO22,'DOE Stack Loss Data'!$C$3:$V$3)))+(INDEX('DOE Stack Loss Data'!$C$4:$V$43,MATCH('Combustion Reports'!AJ$20,'DOE Stack Loss Data'!$B$4:$B$43)+1,MATCH('Baseline Efficiency'!AO22,'DOE Stack Loss Data'!$C$3:$V$3))-INDEX('DOE Stack Loss Data'!$C$4:$V$43,MATCH('Combustion Reports'!AJ$20,'DOE Stack Loss Data'!$B$4:$B$43),MATCH('Baseline Efficiency'!AO22,'DOE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Efficiency'!AO22,'DOE Stack Loss Data'!$C$3:$V$3)))</f>
        <v>#N/A</v>
      </c>
      <c r="AP46" s="209" t="e">
        <f>1-(((INDEX('DOE Stack Loss Data'!$C$4:$V$43,MATCH('Combustion Reports'!AK$20,'DOE Stack Loss Data'!$B$4:$B$43)+1,MATCH('Baseline Efficiency'!AP22,'DOE Stack Loss Data'!$C$3:$V$3)+1)-INDEX('DOE Stack Loss Data'!$C$4:$V$43,MATCH('Combustion Reports'!AK$20,'DOE Stack Loss Data'!$B$4:$B$43),MATCH('Baseline Efficiency'!AP22,'DOE Stack Loss Data'!$C$3:$V$3)+1))/10*('Combustion Reports'!AK$20-INDEX('DOE Stack Loss Data'!$B$4:$B$43,MATCH('Combustion Reports'!AK$20,'DOE Stack Loss Data'!$B$4:$B$43),1))+INDEX('DOE Stack Loss Data'!$C$4:$V$43,MATCH('Combustion Reports'!AK$20,'DOE Stack Loss Data'!$B$4:$B$43),MATCH('Baseline Efficiency'!AP22,'DOE Stack Loss Data'!$C$3:$V$3)+1)-((INDEX('DOE Stack Loss Data'!$C$4:$V$43,MATCH('Combustion Reports'!AK$20,'DOE Stack Loss Data'!$B$4:$B$43)+1,MATCH('Baseline Efficiency'!AP22,'DOE Stack Loss Data'!$C$3:$V$3))-INDEX('DOE Stack Loss Data'!$C$4:$V$43,MATCH('Combustion Reports'!AK$20,'DOE Stack Loss Data'!$B$4:$B$43),MATCH('Baseline Efficiency'!AP22,'DOE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Efficiency'!AP22,'DOE Stack Loss Data'!$C$3:$V$3))))/(INDEX('DOE Stack Loss Data'!$C$3:$V$3,1,MATCH('Baseline Efficiency'!AP22,'DOE Stack Loss Data'!$C$3:$V$3)+1)-INDEX('DOE Stack Loss Data'!$C$3:$V$3,1,MATCH('Baseline Efficiency'!AP22,'DOE Stack Loss Data'!$C$3:$V$3)))*('Baseline Efficiency'!AP22-INDEX('DOE Stack Loss Data'!$C$3:$V$3,1,MATCH('Baseline Efficiency'!AP22,'DOE Stack Loss Data'!$C$3:$V$3)))+(INDEX('DOE Stack Loss Data'!$C$4:$V$43,MATCH('Combustion Reports'!AK$20,'DOE Stack Loss Data'!$B$4:$B$43)+1,MATCH('Baseline Efficiency'!AP22,'DOE Stack Loss Data'!$C$3:$V$3))-INDEX('DOE Stack Loss Data'!$C$4:$V$43,MATCH('Combustion Reports'!AK$20,'DOE Stack Loss Data'!$B$4:$B$43),MATCH('Baseline Efficiency'!AP22,'DOE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Efficiency'!AP22,'DOE Stack Loss Data'!$C$3:$V$3)))</f>
        <v>#N/A</v>
      </c>
      <c r="AR46" s="236">
        <v>70</v>
      </c>
      <c r="AS46" s="545">
        <v>538</v>
      </c>
      <c r="AT46" s="202">
        <f t="shared" si="11"/>
        <v>70</v>
      </c>
      <c r="AU46" s="237" t="e">
        <f>1-(((INDEX('DOE Stack Loss Data'!$C$4:$V$43,MATCH('Combustion Reports'!AB$26,'DOE Stack Loss Data'!$B$4:$B$43)+1,MATCH('Baseline Efficiency'!AU22,'DOE Stack Loss Data'!$C$3:$V$3)+1)-INDEX('DOE Stack Loss Data'!$C$4:$V$43,MATCH('Combustion Reports'!AB$26,'DOE Stack Loss Data'!$B$4:$B$43),MATCH('Baseline Efficiency'!AU22,'DOE Stack Loss Data'!$C$3:$V$3)+1))/10*('Combustion Reports'!AB$26-INDEX('DOE Stack Loss Data'!$B$4:$B$43,MATCH('Combustion Reports'!AB$26,'DOE Stack Loss Data'!$B$4:$B$43),1))+INDEX('DOE Stack Loss Data'!$C$4:$V$43,MATCH('Combustion Reports'!AB$26,'DOE Stack Loss Data'!$B$4:$B$43),MATCH('Baseline Efficiency'!AU22,'DOE Stack Loss Data'!$C$3:$V$3)+1)-((INDEX('DOE Stack Loss Data'!$C$4:$V$43,MATCH('Combustion Reports'!AB$26,'DOE Stack Loss Data'!$B$4:$B$43)+1,MATCH('Baseline Efficiency'!AU22,'DOE Stack Loss Data'!$C$3:$V$3))-INDEX('DOE Stack Loss Data'!$C$4:$V$43,MATCH('Combustion Reports'!AB$26,'DOE Stack Loss Data'!$B$4:$B$43),MATCH('Baseline Efficiency'!AU22,'DOE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Efficiency'!AU22,'DOE Stack Loss Data'!$C$3:$V$3))))/(INDEX('DOE Stack Loss Data'!$C$3:$V$3,1,MATCH('Baseline Efficiency'!AU22,'DOE Stack Loss Data'!$C$3:$V$3)+1)-INDEX('DOE Stack Loss Data'!$C$3:$V$3,1,MATCH('Baseline Efficiency'!AU22,'DOE Stack Loss Data'!$C$3:$V$3)))*('Baseline Efficiency'!AU22-INDEX('DOE Stack Loss Data'!$C$3:$V$3,1,MATCH('Baseline Efficiency'!AU22,'DOE Stack Loss Data'!$C$3:$V$3)))+(INDEX('DOE Stack Loss Data'!$C$4:$V$43,MATCH('Combustion Reports'!AB$26,'DOE Stack Loss Data'!$B$4:$B$43)+1,MATCH('Baseline Efficiency'!AU22,'DOE Stack Loss Data'!$C$3:$V$3))-INDEX('DOE Stack Loss Data'!$C$4:$V$43,MATCH('Combustion Reports'!AB$26,'DOE Stack Loss Data'!$B$4:$B$43),MATCH('Baseline Efficiency'!AU22,'DOE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Efficiency'!AU22,'DOE Stack Loss Data'!$C$3:$V$3)))</f>
        <v>#N/A</v>
      </c>
      <c r="AV46" s="237" t="e">
        <f>1-(((INDEX('DOE Stack Loss Data'!$C$4:$V$43,MATCH('Combustion Reports'!AC$26,'DOE Stack Loss Data'!$B$4:$B$43)+1,MATCH('Baseline Efficiency'!AV22,'DOE Stack Loss Data'!$C$3:$V$3)+1)-INDEX('DOE Stack Loss Data'!$C$4:$V$43,MATCH('Combustion Reports'!AC$26,'DOE Stack Loss Data'!$B$4:$B$43),MATCH('Baseline Efficiency'!AV22,'DOE Stack Loss Data'!$C$3:$V$3)+1))/10*('Combustion Reports'!AC$26-INDEX('DOE Stack Loss Data'!$B$4:$B$43,MATCH('Combustion Reports'!AC$26,'DOE Stack Loss Data'!$B$4:$B$43),1))+INDEX('DOE Stack Loss Data'!$C$4:$V$43,MATCH('Combustion Reports'!AC$26,'DOE Stack Loss Data'!$B$4:$B$43),MATCH('Baseline Efficiency'!AV22,'DOE Stack Loss Data'!$C$3:$V$3)+1)-((INDEX('DOE Stack Loss Data'!$C$4:$V$43,MATCH('Combustion Reports'!AC$26,'DOE Stack Loss Data'!$B$4:$B$43)+1,MATCH('Baseline Efficiency'!AV22,'DOE Stack Loss Data'!$C$3:$V$3))-INDEX('DOE Stack Loss Data'!$C$4:$V$43,MATCH('Combustion Reports'!AC$26,'DOE Stack Loss Data'!$B$4:$B$43),MATCH('Baseline Efficiency'!AV22,'DOE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Efficiency'!AV22,'DOE Stack Loss Data'!$C$3:$V$3))))/(INDEX('DOE Stack Loss Data'!$C$3:$V$3,1,MATCH('Baseline Efficiency'!AV22,'DOE Stack Loss Data'!$C$3:$V$3)+1)-INDEX('DOE Stack Loss Data'!$C$3:$V$3,1,MATCH('Baseline Efficiency'!AV22,'DOE Stack Loss Data'!$C$3:$V$3)))*('Baseline Efficiency'!AV22-INDEX('DOE Stack Loss Data'!$C$3:$V$3,1,MATCH('Baseline Efficiency'!AV22,'DOE Stack Loss Data'!$C$3:$V$3)))+(INDEX('DOE Stack Loss Data'!$C$4:$V$43,MATCH('Combustion Reports'!AC$26,'DOE Stack Loss Data'!$B$4:$B$43)+1,MATCH('Baseline Efficiency'!AV22,'DOE Stack Loss Data'!$C$3:$V$3))-INDEX('DOE Stack Loss Data'!$C$4:$V$43,MATCH('Combustion Reports'!AC$26,'DOE Stack Loss Data'!$B$4:$B$43),MATCH('Baseline Efficiency'!AV22,'DOE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Efficiency'!AV22,'DOE Stack Loss Data'!$C$3:$V$3)))</f>
        <v>#N/A</v>
      </c>
      <c r="AW46" s="207" t="e">
        <f>1-(((INDEX('DOE Stack Loss Data'!$C$4:$V$43,MATCH('Combustion Reports'!AD$26,'DOE Stack Loss Data'!$B$4:$B$43)+1,MATCH('Baseline Efficiency'!AW22,'DOE Stack Loss Data'!$C$3:$V$3)+1)-INDEX('DOE Stack Loss Data'!$C$4:$V$43,MATCH('Combustion Reports'!AD$26,'DOE Stack Loss Data'!$B$4:$B$43),MATCH('Baseline Efficiency'!AW22,'DOE Stack Loss Data'!$C$3:$V$3)+1))/10*('Combustion Reports'!AD$26-INDEX('DOE Stack Loss Data'!$B$4:$B$43,MATCH('Combustion Reports'!AD$26,'DOE Stack Loss Data'!$B$4:$B$43),1))+INDEX('DOE Stack Loss Data'!$C$4:$V$43,MATCH('Combustion Reports'!AD$26,'DOE Stack Loss Data'!$B$4:$B$43),MATCH('Baseline Efficiency'!AW22,'DOE Stack Loss Data'!$C$3:$V$3)+1)-((INDEX('DOE Stack Loss Data'!$C$4:$V$43,MATCH('Combustion Reports'!AD$26,'DOE Stack Loss Data'!$B$4:$B$43)+1,MATCH('Baseline Efficiency'!AW22,'DOE Stack Loss Data'!$C$3:$V$3))-INDEX('DOE Stack Loss Data'!$C$4:$V$43,MATCH('Combustion Reports'!AD$26,'DOE Stack Loss Data'!$B$4:$B$43),MATCH('Baseline Efficiency'!AW22,'DOE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Efficiency'!AW22,'DOE Stack Loss Data'!$C$3:$V$3))))/(INDEX('DOE Stack Loss Data'!$C$3:$V$3,1,MATCH('Baseline Efficiency'!AW22,'DOE Stack Loss Data'!$C$3:$V$3)+1)-INDEX('DOE Stack Loss Data'!$C$3:$V$3,1,MATCH('Baseline Efficiency'!AW22,'DOE Stack Loss Data'!$C$3:$V$3)))*('Baseline Efficiency'!AW22-INDEX('DOE Stack Loss Data'!$C$3:$V$3,1,MATCH('Baseline Efficiency'!AW22,'DOE Stack Loss Data'!$C$3:$V$3)))+(INDEX('DOE Stack Loss Data'!$C$4:$V$43,MATCH('Combustion Reports'!AD$26,'DOE Stack Loss Data'!$B$4:$B$43)+1,MATCH('Baseline Efficiency'!AW22,'DOE Stack Loss Data'!$C$3:$V$3))-INDEX('DOE Stack Loss Data'!$C$4:$V$43,MATCH('Combustion Reports'!AD$26,'DOE Stack Loss Data'!$B$4:$B$43),MATCH('Baseline Efficiency'!AW22,'DOE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Efficiency'!AW22,'DOE Stack Loss Data'!$C$3:$V$3)))</f>
        <v>#N/A</v>
      </c>
      <c r="AX46" s="237" t="e">
        <f>1-(((INDEX('DOE Stack Loss Data'!$C$4:$V$43,MATCH('Combustion Reports'!AE$26,'DOE Stack Loss Data'!$B$4:$B$43)+1,MATCH('Baseline Efficiency'!AX22,'DOE Stack Loss Data'!$C$3:$V$3)+1)-INDEX('DOE Stack Loss Data'!$C$4:$V$43,MATCH('Combustion Reports'!AE$26,'DOE Stack Loss Data'!$B$4:$B$43),MATCH('Baseline Efficiency'!AX22,'DOE Stack Loss Data'!$C$3:$V$3)+1))/10*('Combustion Reports'!AE$26-INDEX('DOE Stack Loss Data'!$B$4:$B$43,MATCH('Combustion Reports'!AE$26,'DOE Stack Loss Data'!$B$4:$B$43),1))+INDEX('DOE Stack Loss Data'!$C$4:$V$43,MATCH('Combustion Reports'!AE$26,'DOE Stack Loss Data'!$B$4:$B$43),MATCH('Baseline Efficiency'!AX22,'DOE Stack Loss Data'!$C$3:$V$3)+1)-((INDEX('DOE Stack Loss Data'!$C$4:$V$43,MATCH('Combustion Reports'!AE$26,'DOE Stack Loss Data'!$B$4:$B$43)+1,MATCH('Baseline Efficiency'!AX22,'DOE Stack Loss Data'!$C$3:$V$3))-INDEX('DOE Stack Loss Data'!$C$4:$V$43,MATCH('Combustion Reports'!AE$26,'DOE Stack Loss Data'!$B$4:$B$43),MATCH('Baseline Efficiency'!AX22,'DOE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Efficiency'!AX22,'DOE Stack Loss Data'!$C$3:$V$3))))/(INDEX('DOE Stack Loss Data'!$C$3:$V$3,1,MATCH('Baseline Efficiency'!AX22,'DOE Stack Loss Data'!$C$3:$V$3)+1)-INDEX('DOE Stack Loss Data'!$C$3:$V$3,1,MATCH('Baseline Efficiency'!AX22,'DOE Stack Loss Data'!$C$3:$V$3)))*('Baseline Efficiency'!AX22-INDEX('DOE Stack Loss Data'!$C$3:$V$3,1,MATCH('Baseline Efficiency'!AX22,'DOE Stack Loss Data'!$C$3:$V$3)))+(INDEX('DOE Stack Loss Data'!$C$4:$V$43,MATCH('Combustion Reports'!AE$26,'DOE Stack Loss Data'!$B$4:$B$43)+1,MATCH('Baseline Efficiency'!AX22,'DOE Stack Loss Data'!$C$3:$V$3))-INDEX('DOE Stack Loss Data'!$C$4:$V$43,MATCH('Combustion Reports'!AE$26,'DOE Stack Loss Data'!$B$4:$B$43),MATCH('Baseline Efficiency'!AX22,'DOE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Efficiency'!AX22,'DOE Stack Loss Data'!$C$3:$V$3)))</f>
        <v>#N/A</v>
      </c>
      <c r="AY46" s="201" t="e">
        <f>1-(((INDEX('DOE Stack Loss Data'!$C$4:$V$43,MATCH('Combustion Reports'!AF$26,'DOE Stack Loss Data'!$B$4:$B$43)+1,MATCH('Baseline Efficiency'!AY22,'DOE Stack Loss Data'!$C$3:$V$3)+1)-INDEX('DOE Stack Loss Data'!$C$4:$V$43,MATCH('Combustion Reports'!AF$26,'DOE Stack Loss Data'!$B$4:$B$43),MATCH('Baseline Efficiency'!AY22,'DOE Stack Loss Data'!$C$3:$V$3)+1))/10*('Combustion Reports'!AF$26-INDEX('DOE Stack Loss Data'!$B$4:$B$43,MATCH('Combustion Reports'!AF$26,'DOE Stack Loss Data'!$B$4:$B$43),1))+INDEX('DOE Stack Loss Data'!$C$4:$V$43,MATCH('Combustion Reports'!AF$26,'DOE Stack Loss Data'!$B$4:$B$43),MATCH('Baseline Efficiency'!AY22,'DOE Stack Loss Data'!$C$3:$V$3)+1)-((INDEX('DOE Stack Loss Data'!$C$4:$V$43,MATCH('Combustion Reports'!AF$26,'DOE Stack Loss Data'!$B$4:$B$43)+1,MATCH('Baseline Efficiency'!AY22,'DOE Stack Loss Data'!$C$3:$V$3))-INDEX('DOE Stack Loss Data'!$C$4:$V$43,MATCH('Combustion Reports'!AF$26,'DOE Stack Loss Data'!$B$4:$B$43),MATCH('Baseline Efficiency'!AY22,'DOE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Efficiency'!AY22,'DOE Stack Loss Data'!$C$3:$V$3))))/(INDEX('DOE Stack Loss Data'!$C$3:$V$3,1,MATCH('Baseline Efficiency'!AY22,'DOE Stack Loss Data'!$C$3:$V$3)+1)-INDEX('DOE Stack Loss Data'!$C$3:$V$3,1,MATCH('Baseline Efficiency'!AY22,'DOE Stack Loss Data'!$C$3:$V$3)))*('Baseline Efficiency'!AY22-INDEX('DOE Stack Loss Data'!$C$3:$V$3,1,MATCH('Baseline Efficiency'!AY22,'DOE Stack Loss Data'!$C$3:$V$3)))+(INDEX('DOE Stack Loss Data'!$C$4:$V$43,MATCH('Combustion Reports'!AF$26,'DOE Stack Loss Data'!$B$4:$B$43)+1,MATCH('Baseline Efficiency'!AY22,'DOE Stack Loss Data'!$C$3:$V$3))-INDEX('DOE Stack Loss Data'!$C$4:$V$43,MATCH('Combustion Reports'!AF$26,'DOE Stack Loss Data'!$B$4:$B$43),MATCH('Baseline Efficiency'!AY22,'DOE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Efficiency'!AY22,'DOE Stack Loss Data'!$C$3:$V$3)))</f>
        <v>#N/A</v>
      </c>
      <c r="AZ46" s="237" t="e">
        <f>1-(((INDEX('DOE Stack Loss Data'!$C$4:$V$43,MATCH('Combustion Reports'!AG$26,'DOE Stack Loss Data'!$B$4:$B$43)+1,MATCH('Baseline Efficiency'!AZ22,'DOE Stack Loss Data'!$C$3:$V$3)+1)-INDEX('DOE Stack Loss Data'!$C$4:$V$43,MATCH('Combustion Reports'!AG$26,'DOE Stack Loss Data'!$B$4:$B$43),MATCH('Baseline Efficiency'!AZ22,'DOE Stack Loss Data'!$C$3:$V$3)+1))/10*('Combustion Reports'!AG$26-INDEX('DOE Stack Loss Data'!$B$4:$B$43,MATCH('Combustion Reports'!AG$26,'DOE Stack Loss Data'!$B$4:$B$43),1))+INDEX('DOE Stack Loss Data'!$C$4:$V$43,MATCH('Combustion Reports'!AG$26,'DOE Stack Loss Data'!$B$4:$B$43),MATCH('Baseline Efficiency'!AZ22,'DOE Stack Loss Data'!$C$3:$V$3)+1)-((INDEX('DOE Stack Loss Data'!$C$4:$V$43,MATCH('Combustion Reports'!AG$26,'DOE Stack Loss Data'!$B$4:$B$43)+1,MATCH('Baseline Efficiency'!AZ22,'DOE Stack Loss Data'!$C$3:$V$3))-INDEX('DOE Stack Loss Data'!$C$4:$V$43,MATCH('Combustion Reports'!AG$26,'DOE Stack Loss Data'!$B$4:$B$43),MATCH('Baseline Efficiency'!AZ22,'DOE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Efficiency'!AZ22,'DOE Stack Loss Data'!$C$3:$V$3))))/(INDEX('DOE Stack Loss Data'!$C$3:$V$3,1,MATCH('Baseline Efficiency'!AZ22,'DOE Stack Loss Data'!$C$3:$V$3)+1)-INDEX('DOE Stack Loss Data'!$C$3:$V$3,1,MATCH('Baseline Efficiency'!AZ22,'DOE Stack Loss Data'!$C$3:$V$3)))*('Baseline Efficiency'!AZ22-INDEX('DOE Stack Loss Data'!$C$3:$V$3,1,MATCH('Baseline Efficiency'!AZ22,'DOE Stack Loss Data'!$C$3:$V$3)))+(INDEX('DOE Stack Loss Data'!$C$4:$V$43,MATCH('Combustion Reports'!AG$26,'DOE Stack Loss Data'!$B$4:$B$43)+1,MATCH('Baseline Efficiency'!AZ22,'DOE Stack Loss Data'!$C$3:$V$3))-INDEX('DOE Stack Loss Data'!$C$4:$V$43,MATCH('Combustion Reports'!AG$26,'DOE Stack Loss Data'!$B$4:$B$43),MATCH('Baseline Efficiency'!AZ22,'DOE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Efficiency'!AZ22,'DOE Stack Loss Data'!$C$3:$V$3)))</f>
        <v>#N/A</v>
      </c>
      <c r="BA46" s="201" t="e">
        <f>1-(((INDEX('DOE Stack Loss Data'!$C$4:$V$43,MATCH('Combustion Reports'!AH$26,'DOE Stack Loss Data'!$B$4:$B$43)+1,MATCH('Baseline Efficiency'!BA22,'DOE Stack Loss Data'!$C$3:$V$3)+1)-INDEX('DOE Stack Loss Data'!$C$4:$V$43,MATCH('Combustion Reports'!AH$26,'DOE Stack Loss Data'!$B$4:$B$43),MATCH('Baseline Efficiency'!BA22,'DOE Stack Loss Data'!$C$3:$V$3)+1))/10*('Combustion Reports'!AH$26-INDEX('DOE Stack Loss Data'!$B$4:$B$43,MATCH('Combustion Reports'!AH$26,'DOE Stack Loss Data'!$B$4:$B$43),1))+INDEX('DOE Stack Loss Data'!$C$4:$V$43,MATCH('Combustion Reports'!AH$26,'DOE Stack Loss Data'!$B$4:$B$43),MATCH('Baseline Efficiency'!BA22,'DOE Stack Loss Data'!$C$3:$V$3)+1)-((INDEX('DOE Stack Loss Data'!$C$4:$V$43,MATCH('Combustion Reports'!AH$26,'DOE Stack Loss Data'!$B$4:$B$43)+1,MATCH('Baseline Efficiency'!BA22,'DOE Stack Loss Data'!$C$3:$V$3))-INDEX('DOE Stack Loss Data'!$C$4:$V$43,MATCH('Combustion Reports'!AH$26,'DOE Stack Loss Data'!$B$4:$B$43),MATCH('Baseline Efficiency'!BA22,'DOE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Efficiency'!BA22,'DOE Stack Loss Data'!$C$3:$V$3))))/(INDEX('DOE Stack Loss Data'!$C$3:$V$3,1,MATCH('Baseline Efficiency'!BA22,'DOE Stack Loss Data'!$C$3:$V$3)+1)-INDEX('DOE Stack Loss Data'!$C$3:$V$3,1,MATCH('Baseline Efficiency'!BA22,'DOE Stack Loss Data'!$C$3:$V$3)))*('Baseline Efficiency'!BA22-INDEX('DOE Stack Loss Data'!$C$3:$V$3,1,MATCH('Baseline Efficiency'!BA22,'DOE Stack Loss Data'!$C$3:$V$3)))+(INDEX('DOE Stack Loss Data'!$C$4:$V$43,MATCH('Combustion Reports'!AH$26,'DOE Stack Loss Data'!$B$4:$B$43)+1,MATCH('Baseline Efficiency'!BA22,'DOE Stack Loss Data'!$C$3:$V$3))-INDEX('DOE Stack Loss Data'!$C$4:$V$43,MATCH('Combustion Reports'!AH$26,'DOE Stack Loss Data'!$B$4:$B$43),MATCH('Baseline Efficiency'!BA22,'DOE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Efficiency'!BA22,'DOE Stack Loss Data'!$C$3:$V$3)))</f>
        <v>#N/A</v>
      </c>
      <c r="BB46" s="237" t="e">
        <f>1-(((INDEX('DOE Stack Loss Data'!$C$4:$V$43,MATCH('Combustion Reports'!AI$26,'DOE Stack Loss Data'!$B$4:$B$43)+1,MATCH('Baseline Efficiency'!BB22,'DOE Stack Loss Data'!$C$3:$V$3)+1)-INDEX('DOE Stack Loss Data'!$C$4:$V$43,MATCH('Combustion Reports'!AI$26,'DOE Stack Loss Data'!$B$4:$B$43),MATCH('Baseline Efficiency'!BB22,'DOE Stack Loss Data'!$C$3:$V$3)+1))/10*('Combustion Reports'!AI$26-INDEX('DOE Stack Loss Data'!$B$4:$B$43,MATCH('Combustion Reports'!AI$26,'DOE Stack Loss Data'!$B$4:$B$43),1))+INDEX('DOE Stack Loss Data'!$C$4:$V$43,MATCH('Combustion Reports'!AI$26,'DOE Stack Loss Data'!$B$4:$B$43),MATCH('Baseline Efficiency'!BB22,'DOE Stack Loss Data'!$C$3:$V$3)+1)-((INDEX('DOE Stack Loss Data'!$C$4:$V$43,MATCH('Combustion Reports'!AI$26,'DOE Stack Loss Data'!$B$4:$B$43)+1,MATCH('Baseline Efficiency'!BB22,'DOE Stack Loss Data'!$C$3:$V$3))-INDEX('DOE Stack Loss Data'!$C$4:$V$43,MATCH('Combustion Reports'!AI$26,'DOE Stack Loss Data'!$B$4:$B$43),MATCH('Baseline Efficiency'!BB22,'DOE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Efficiency'!BB22,'DOE Stack Loss Data'!$C$3:$V$3))))/(INDEX('DOE Stack Loss Data'!$C$3:$V$3,1,MATCH('Baseline Efficiency'!BB22,'DOE Stack Loss Data'!$C$3:$V$3)+1)-INDEX('DOE Stack Loss Data'!$C$3:$V$3,1,MATCH('Baseline Efficiency'!BB22,'DOE Stack Loss Data'!$C$3:$V$3)))*('Baseline Efficiency'!BB22-INDEX('DOE Stack Loss Data'!$C$3:$V$3,1,MATCH('Baseline Efficiency'!BB22,'DOE Stack Loss Data'!$C$3:$V$3)))+(INDEX('DOE Stack Loss Data'!$C$4:$V$43,MATCH('Combustion Reports'!AI$26,'DOE Stack Loss Data'!$B$4:$B$43)+1,MATCH('Baseline Efficiency'!BB22,'DOE Stack Loss Data'!$C$3:$V$3))-INDEX('DOE Stack Loss Data'!$C$4:$V$43,MATCH('Combustion Reports'!AI$26,'DOE Stack Loss Data'!$B$4:$B$43),MATCH('Baseline Efficiency'!BB22,'DOE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Efficiency'!BB22,'DOE Stack Loss Data'!$C$3:$V$3)))</f>
        <v>#N/A</v>
      </c>
      <c r="BC46" s="237" t="e">
        <f>1-(((INDEX('DOE Stack Loss Data'!$C$4:$V$43,MATCH('Combustion Reports'!AJ$26,'DOE Stack Loss Data'!$B$4:$B$43)+1,MATCH('Baseline Efficiency'!BC22,'DOE Stack Loss Data'!$C$3:$V$3)+1)-INDEX('DOE Stack Loss Data'!$C$4:$V$43,MATCH('Combustion Reports'!AJ$26,'DOE Stack Loss Data'!$B$4:$B$43),MATCH('Baseline Efficiency'!BC22,'DOE Stack Loss Data'!$C$3:$V$3)+1))/10*('Combustion Reports'!AJ$26-INDEX('DOE Stack Loss Data'!$B$4:$B$43,MATCH('Combustion Reports'!AJ$26,'DOE Stack Loss Data'!$B$4:$B$43),1))+INDEX('DOE Stack Loss Data'!$C$4:$V$43,MATCH('Combustion Reports'!AJ$26,'DOE Stack Loss Data'!$B$4:$B$43),MATCH('Baseline Efficiency'!BC22,'DOE Stack Loss Data'!$C$3:$V$3)+1)-((INDEX('DOE Stack Loss Data'!$C$4:$V$43,MATCH('Combustion Reports'!AJ$26,'DOE Stack Loss Data'!$B$4:$B$43)+1,MATCH('Baseline Efficiency'!BC22,'DOE Stack Loss Data'!$C$3:$V$3))-INDEX('DOE Stack Loss Data'!$C$4:$V$43,MATCH('Combustion Reports'!AJ$26,'DOE Stack Loss Data'!$B$4:$B$43),MATCH('Baseline Efficiency'!BC22,'DOE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Efficiency'!BC22,'DOE Stack Loss Data'!$C$3:$V$3))))/(INDEX('DOE Stack Loss Data'!$C$3:$V$3,1,MATCH('Baseline Efficiency'!BC22,'DOE Stack Loss Data'!$C$3:$V$3)+1)-INDEX('DOE Stack Loss Data'!$C$3:$V$3,1,MATCH('Baseline Efficiency'!BC22,'DOE Stack Loss Data'!$C$3:$V$3)))*('Baseline Efficiency'!BC22-INDEX('DOE Stack Loss Data'!$C$3:$V$3,1,MATCH('Baseline Efficiency'!BC22,'DOE Stack Loss Data'!$C$3:$V$3)))+(INDEX('DOE Stack Loss Data'!$C$4:$V$43,MATCH('Combustion Reports'!AJ$26,'DOE Stack Loss Data'!$B$4:$B$43)+1,MATCH('Baseline Efficiency'!BC22,'DOE Stack Loss Data'!$C$3:$V$3))-INDEX('DOE Stack Loss Data'!$C$4:$V$43,MATCH('Combustion Reports'!AJ$26,'DOE Stack Loss Data'!$B$4:$B$43),MATCH('Baseline Efficiency'!BC22,'DOE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Efficiency'!BC22,'DOE Stack Loss Data'!$C$3:$V$3)))</f>
        <v>#N/A</v>
      </c>
      <c r="BD46" s="209" t="e">
        <f>1-(((INDEX('DOE Stack Loss Data'!$C$4:$V$43,MATCH('Combustion Reports'!AK$26,'DOE Stack Loss Data'!$B$4:$B$43)+1,MATCH('Baseline Efficiency'!BD22,'DOE Stack Loss Data'!$C$3:$V$3)+1)-INDEX('DOE Stack Loss Data'!$C$4:$V$43,MATCH('Combustion Reports'!AK$26,'DOE Stack Loss Data'!$B$4:$B$43),MATCH('Baseline Efficiency'!BD22,'DOE Stack Loss Data'!$C$3:$V$3)+1))/10*('Combustion Reports'!AK$26-INDEX('DOE Stack Loss Data'!$B$4:$B$43,MATCH('Combustion Reports'!AK$26,'DOE Stack Loss Data'!$B$4:$B$43),1))+INDEX('DOE Stack Loss Data'!$C$4:$V$43,MATCH('Combustion Reports'!AK$26,'DOE Stack Loss Data'!$B$4:$B$43),MATCH('Baseline Efficiency'!BD22,'DOE Stack Loss Data'!$C$3:$V$3)+1)-((INDEX('DOE Stack Loss Data'!$C$4:$V$43,MATCH('Combustion Reports'!AK$26,'DOE Stack Loss Data'!$B$4:$B$43)+1,MATCH('Baseline Efficiency'!BD22,'DOE Stack Loss Data'!$C$3:$V$3))-INDEX('DOE Stack Loss Data'!$C$4:$V$43,MATCH('Combustion Reports'!AK$26,'DOE Stack Loss Data'!$B$4:$B$43),MATCH('Baseline Efficiency'!BD22,'DOE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Efficiency'!BD22,'DOE Stack Loss Data'!$C$3:$V$3))))/(INDEX('DOE Stack Loss Data'!$C$3:$V$3,1,MATCH('Baseline Efficiency'!BD22,'DOE Stack Loss Data'!$C$3:$V$3)+1)-INDEX('DOE Stack Loss Data'!$C$3:$V$3,1,MATCH('Baseline Efficiency'!BD22,'DOE Stack Loss Data'!$C$3:$V$3)))*('Baseline Efficiency'!BD22-INDEX('DOE Stack Loss Data'!$C$3:$V$3,1,MATCH('Baseline Efficiency'!BD22,'DOE Stack Loss Data'!$C$3:$V$3)))+(INDEX('DOE Stack Loss Data'!$C$4:$V$43,MATCH('Combustion Reports'!AK$26,'DOE Stack Loss Data'!$B$4:$B$43)+1,MATCH('Baseline Efficiency'!BD22,'DOE Stack Loss Data'!$C$3:$V$3))-INDEX('DOE Stack Loss Data'!$C$4:$V$43,MATCH('Combustion Reports'!AK$26,'DOE Stack Loss Data'!$B$4:$B$43),MATCH('Baseline Efficiency'!BD22,'DOE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Efficiency'!BD22,'DOE Stack Loss Data'!$C$3:$V$3)))</f>
        <v>#N/A</v>
      </c>
    </row>
    <row r="47" spans="2:56">
      <c r="B47" s="236">
        <v>75</v>
      </c>
      <c r="C47" s="545">
        <v>531</v>
      </c>
      <c r="D47" s="202">
        <f t="shared" si="8"/>
        <v>110</v>
      </c>
      <c r="E47" s="237" t="e">
        <f>1-(((INDEX('DOE Stack Loss Data'!$C$4:$V$43,MATCH('Combustion Reports'!AB$8,'DOE Stack Loss Data'!$B$4:$B$43)+1,MATCH('Baseline Efficiency'!E23,'DOE Stack Loss Data'!$C$3:$V$3)+1)-INDEX('DOE Stack Loss Data'!$C$4:$V$43,MATCH('Combustion Reports'!AB$8,'DOE Stack Loss Data'!$B$4:$B$43),MATCH('Baseline Efficiency'!E23,'DOE Stack Loss Data'!$C$3:$V$3)+1))/10*('Combustion Reports'!AB$8-INDEX('DOE Stack Loss Data'!$B$4:$B$43,MATCH('Combustion Reports'!AB$8,'DOE Stack Loss Data'!$B$4:$B$43),1))+INDEX('DOE Stack Loss Data'!$C$4:$V$43,MATCH('Combustion Reports'!AB$8,'DOE Stack Loss Data'!$B$4:$B$43),MATCH('Baseline Efficiency'!E23,'DOE Stack Loss Data'!$C$3:$V$3)+1)-((INDEX('DOE Stack Loss Data'!$C$4:$V$43,MATCH('Combustion Reports'!AB$8,'DOE Stack Loss Data'!$B$4:$B$43)+1,MATCH('Baseline Efficiency'!E23,'DOE Stack Loss Data'!$C$3:$V$3))-INDEX('DOE Stack Loss Data'!$C$4:$V$43,MATCH('Combustion Reports'!AB$8,'DOE Stack Loss Data'!$B$4:$B$43),MATCH('Baseline Efficiency'!E23,'DOE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Efficiency'!E23,'DOE Stack Loss Data'!$C$3:$V$3))))/(INDEX('DOE Stack Loss Data'!$C$3:$V$3,1,MATCH('Baseline Efficiency'!E23,'DOE Stack Loss Data'!$C$3:$V$3)+1)-INDEX('DOE Stack Loss Data'!$C$3:$V$3,1,MATCH('Baseline Efficiency'!E23,'DOE Stack Loss Data'!$C$3:$V$3)))*('Baseline Efficiency'!E23-INDEX('DOE Stack Loss Data'!$C$3:$V$3,1,MATCH('Baseline Efficiency'!E23,'DOE Stack Loss Data'!$C$3:$V$3)))+(INDEX('DOE Stack Loss Data'!$C$4:$V$43,MATCH('Combustion Reports'!AB$8,'DOE Stack Loss Data'!$B$4:$B$43)+1,MATCH('Baseline Efficiency'!E23,'DOE Stack Loss Data'!$C$3:$V$3))-INDEX('DOE Stack Loss Data'!$C$4:$V$43,MATCH('Combustion Reports'!AB$8,'DOE Stack Loss Data'!$B$4:$B$43),MATCH('Baseline Efficiency'!E23,'DOE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Efficiency'!E23,'DOE Stack Loss Data'!$C$3:$V$3)))</f>
        <v>#N/A</v>
      </c>
      <c r="F47" s="237" t="e">
        <f>1-(((INDEX('DOE Stack Loss Data'!$C$4:$V$43,MATCH('Combustion Reports'!AC$8,'DOE Stack Loss Data'!$B$4:$B$43)+1,MATCH('Baseline Efficiency'!F23,'DOE Stack Loss Data'!$C$3:$V$3)+1)-INDEX('DOE Stack Loss Data'!$C$4:$V$43,MATCH('Combustion Reports'!AC$8,'DOE Stack Loss Data'!$B$4:$B$43),MATCH('Baseline Efficiency'!F23,'DOE Stack Loss Data'!$C$3:$V$3)+1))/10*('Combustion Reports'!AC$8-INDEX('DOE Stack Loss Data'!$B$4:$B$43,MATCH('Combustion Reports'!AC$8,'DOE Stack Loss Data'!$B$4:$B$43),1))+INDEX('DOE Stack Loss Data'!$C$4:$V$43,MATCH('Combustion Reports'!AC$8,'DOE Stack Loss Data'!$B$4:$B$43),MATCH('Baseline Efficiency'!F23,'DOE Stack Loss Data'!$C$3:$V$3)+1)-((INDEX('DOE Stack Loss Data'!$C$4:$V$43,MATCH('Combustion Reports'!AC$8,'DOE Stack Loss Data'!$B$4:$B$43)+1,MATCH('Baseline Efficiency'!F23,'DOE Stack Loss Data'!$C$3:$V$3))-INDEX('DOE Stack Loss Data'!$C$4:$V$43,MATCH('Combustion Reports'!AC$8,'DOE Stack Loss Data'!$B$4:$B$43),MATCH('Baseline Efficiency'!F23,'DOE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Efficiency'!F23,'DOE Stack Loss Data'!$C$3:$V$3))))/(INDEX('DOE Stack Loss Data'!$C$3:$V$3,1,MATCH('Baseline Efficiency'!F23,'DOE Stack Loss Data'!$C$3:$V$3)+1)-INDEX('DOE Stack Loss Data'!$C$3:$V$3,1,MATCH('Baseline Efficiency'!F23,'DOE Stack Loss Data'!$C$3:$V$3)))*('Baseline Efficiency'!F23-INDEX('DOE Stack Loss Data'!$C$3:$V$3,1,MATCH('Baseline Efficiency'!F23,'DOE Stack Loss Data'!$C$3:$V$3)))+(INDEX('DOE Stack Loss Data'!$C$4:$V$43,MATCH('Combustion Reports'!AC$8,'DOE Stack Loss Data'!$B$4:$B$43)+1,MATCH('Baseline Efficiency'!F23,'DOE Stack Loss Data'!$C$3:$V$3))-INDEX('DOE Stack Loss Data'!$C$4:$V$43,MATCH('Combustion Reports'!AC$8,'DOE Stack Loss Data'!$B$4:$B$43),MATCH('Baseline Efficiency'!F23,'DOE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Efficiency'!F23,'DOE Stack Loss Data'!$C$3:$V$3)))</f>
        <v>#N/A</v>
      </c>
      <c r="G47" s="207" t="e">
        <f>1-(((INDEX('DOE Stack Loss Data'!$C$4:$V$43,MATCH('Combustion Reports'!AD$8,'DOE Stack Loss Data'!$B$4:$B$43)+1,MATCH('Baseline Efficiency'!G23,'DOE Stack Loss Data'!$C$3:$V$3)+1)-INDEX('DOE Stack Loss Data'!$C$4:$V$43,MATCH('Combustion Reports'!AD$8,'DOE Stack Loss Data'!$B$4:$B$43),MATCH('Baseline Efficiency'!G23,'DOE Stack Loss Data'!$C$3:$V$3)+1))/10*('Combustion Reports'!AD$8-INDEX('DOE Stack Loss Data'!$B$4:$B$43,MATCH('Combustion Reports'!AD$8,'DOE Stack Loss Data'!$B$4:$B$43),1))+INDEX('DOE Stack Loss Data'!$C$4:$V$43,MATCH('Combustion Reports'!AD$8,'DOE Stack Loss Data'!$B$4:$B$43),MATCH('Baseline Efficiency'!G23,'DOE Stack Loss Data'!$C$3:$V$3)+1)-((INDEX('DOE Stack Loss Data'!$C$4:$V$43,MATCH('Combustion Reports'!AD$8,'DOE Stack Loss Data'!$B$4:$B$43)+1,MATCH('Baseline Efficiency'!G23,'DOE Stack Loss Data'!$C$3:$V$3))-INDEX('DOE Stack Loss Data'!$C$4:$V$43,MATCH('Combustion Reports'!AD$8,'DOE Stack Loss Data'!$B$4:$B$43),MATCH('Baseline Efficiency'!G23,'DOE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Efficiency'!G23,'DOE Stack Loss Data'!$C$3:$V$3))))/(INDEX('DOE Stack Loss Data'!$C$3:$V$3,1,MATCH('Baseline Efficiency'!G23,'DOE Stack Loss Data'!$C$3:$V$3)+1)-INDEX('DOE Stack Loss Data'!$C$3:$V$3,1,MATCH('Baseline Efficiency'!G23,'DOE Stack Loss Data'!$C$3:$V$3)))*('Baseline Efficiency'!G23-INDEX('DOE Stack Loss Data'!$C$3:$V$3,1,MATCH('Baseline Efficiency'!G23,'DOE Stack Loss Data'!$C$3:$V$3)))+(INDEX('DOE Stack Loss Data'!$C$4:$V$43,MATCH('Combustion Reports'!AD$8,'DOE Stack Loss Data'!$B$4:$B$43)+1,MATCH('Baseline Efficiency'!G23,'DOE Stack Loss Data'!$C$3:$V$3))-INDEX('DOE Stack Loss Data'!$C$4:$V$43,MATCH('Combustion Reports'!AD$8,'DOE Stack Loss Data'!$B$4:$B$43),MATCH('Baseline Efficiency'!G23,'DOE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Efficiency'!G23,'DOE Stack Loss Data'!$C$3:$V$3)))</f>
        <v>#N/A</v>
      </c>
      <c r="H47" s="237" t="e">
        <f>1-(((INDEX('DOE Stack Loss Data'!$C$4:$V$43,MATCH('Combustion Reports'!AE$8,'DOE Stack Loss Data'!$B$4:$B$43)+1,MATCH('Baseline Efficiency'!H23,'DOE Stack Loss Data'!$C$3:$V$3)+1)-INDEX('DOE Stack Loss Data'!$C$4:$V$43,MATCH('Combustion Reports'!AE$8,'DOE Stack Loss Data'!$B$4:$B$43),MATCH('Baseline Efficiency'!H23,'DOE Stack Loss Data'!$C$3:$V$3)+1))/10*('Combustion Reports'!AE$8-INDEX('DOE Stack Loss Data'!$B$4:$B$43,MATCH('Combustion Reports'!AE$8,'DOE Stack Loss Data'!$B$4:$B$43),1))+INDEX('DOE Stack Loss Data'!$C$4:$V$43,MATCH('Combustion Reports'!AE$8,'DOE Stack Loss Data'!$B$4:$B$43),MATCH('Baseline Efficiency'!H23,'DOE Stack Loss Data'!$C$3:$V$3)+1)-((INDEX('DOE Stack Loss Data'!$C$4:$V$43,MATCH('Combustion Reports'!AE$8,'DOE Stack Loss Data'!$B$4:$B$43)+1,MATCH('Baseline Efficiency'!H23,'DOE Stack Loss Data'!$C$3:$V$3))-INDEX('DOE Stack Loss Data'!$C$4:$V$43,MATCH('Combustion Reports'!AE$8,'DOE Stack Loss Data'!$B$4:$B$43),MATCH('Baseline Efficiency'!H23,'DOE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Efficiency'!H23,'DOE Stack Loss Data'!$C$3:$V$3))))/(INDEX('DOE Stack Loss Data'!$C$3:$V$3,1,MATCH('Baseline Efficiency'!H23,'DOE Stack Loss Data'!$C$3:$V$3)+1)-INDEX('DOE Stack Loss Data'!$C$3:$V$3,1,MATCH('Baseline Efficiency'!H23,'DOE Stack Loss Data'!$C$3:$V$3)))*('Baseline Efficiency'!H23-INDEX('DOE Stack Loss Data'!$C$3:$V$3,1,MATCH('Baseline Efficiency'!H23,'DOE Stack Loss Data'!$C$3:$V$3)))+(INDEX('DOE Stack Loss Data'!$C$4:$V$43,MATCH('Combustion Reports'!AE$8,'DOE Stack Loss Data'!$B$4:$B$43)+1,MATCH('Baseline Efficiency'!H23,'DOE Stack Loss Data'!$C$3:$V$3))-INDEX('DOE Stack Loss Data'!$C$4:$V$43,MATCH('Combustion Reports'!AE$8,'DOE Stack Loss Data'!$B$4:$B$43),MATCH('Baseline Efficiency'!H23,'DOE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Efficiency'!H23,'DOE Stack Loss Data'!$C$3:$V$3)))</f>
        <v>#N/A</v>
      </c>
      <c r="I47" s="201" t="e">
        <f>1-(((INDEX('DOE Stack Loss Data'!$C$4:$V$43,MATCH('Combustion Reports'!AF$8,'DOE Stack Loss Data'!$B$4:$B$43)+1,MATCH('Baseline Efficiency'!I23,'DOE Stack Loss Data'!$C$3:$V$3)+1)-INDEX('DOE Stack Loss Data'!$C$4:$V$43,MATCH('Combustion Reports'!AF$8,'DOE Stack Loss Data'!$B$4:$B$43),MATCH('Baseline Efficiency'!I23,'DOE Stack Loss Data'!$C$3:$V$3)+1))/10*('Combustion Reports'!AF$8-INDEX('DOE Stack Loss Data'!$B$4:$B$43,MATCH('Combustion Reports'!AF$8,'DOE Stack Loss Data'!$B$4:$B$43),1))+INDEX('DOE Stack Loss Data'!$C$4:$V$43,MATCH('Combustion Reports'!AF$8,'DOE Stack Loss Data'!$B$4:$B$43),MATCH('Baseline Efficiency'!I23,'DOE Stack Loss Data'!$C$3:$V$3)+1)-((INDEX('DOE Stack Loss Data'!$C$4:$V$43,MATCH('Combustion Reports'!AF$8,'DOE Stack Loss Data'!$B$4:$B$43)+1,MATCH('Baseline Efficiency'!I23,'DOE Stack Loss Data'!$C$3:$V$3))-INDEX('DOE Stack Loss Data'!$C$4:$V$43,MATCH('Combustion Reports'!AF$8,'DOE Stack Loss Data'!$B$4:$B$43),MATCH('Baseline Efficiency'!I23,'DOE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Efficiency'!I23,'DOE Stack Loss Data'!$C$3:$V$3))))/(INDEX('DOE Stack Loss Data'!$C$3:$V$3,1,MATCH('Baseline Efficiency'!I23,'DOE Stack Loss Data'!$C$3:$V$3)+1)-INDEX('DOE Stack Loss Data'!$C$3:$V$3,1,MATCH('Baseline Efficiency'!I23,'DOE Stack Loss Data'!$C$3:$V$3)))*('Baseline Efficiency'!I23-INDEX('DOE Stack Loss Data'!$C$3:$V$3,1,MATCH('Baseline Efficiency'!I23,'DOE Stack Loss Data'!$C$3:$V$3)))+(INDEX('DOE Stack Loss Data'!$C$4:$V$43,MATCH('Combustion Reports'!AF$8,'DOE Stack Loss Data'!$B$4:$B$43)+1,MATCH('Baseline Efficiency'!I23,'DOE Stack Loss Data'!$C$3:$V$3))-INDEX('DOE Stack Loss Data'!$C$4:$V$43,MATCH('Combustion Reports'!AF$8,'DOE Stack Loss Data'!$B$4:$B$43),MATCH('Baseline Efficiency'!I23,'DOE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Efficiency'!I23,'DOE Stack Loss Data'!$C$3:$V$3)))</f>
        <v>#N/A</v>
      </c>
      <c r="J47" s="237" t="e">
        <f>1-(((INDEX('DOE Stack Loss Data'!$C$4:$V$43,MATCH('Combustion Reports'!AG$8,'DOE Stack Loss Data'!$B$4:$B$43)+1,MATCH('Baseline Efficiency'!J23,'DOE Stack Loss Data'!$C$3:$V$3)+1)-INDEX('DOE Stack Loss Data'!$C$4:$V$43,MATCH('Combustion Reports'!AG$8,'DOE Stack Loss Data'!$B$4:$B$43),MATCH('Baseline Efficiency'!J23,'DOE Stack Loss Data'!$C$3:$V$3)+1))/10*('Combustion Reports'!AG$8-INDEX('DOE Stack Loss Data'!$B$4:$B$43,MATCH('Combustion Reports'!AG$8,'DOE Stack Loss Data'!$B$4:$B$43),1))+INDEX('DOE Stack Loss Data'!$C$4:$V$43,MATCH('Combustion Reports'!AG$8,'DOE Stack Loss Data'!$B$4:$B$43),MATCH('Baseline Efficiency'!J23,'DOE Stack Loss Data'!$C$3:$V$3)+1)-((INDEX('DOE Stack Loss Data'!$C$4:$V$43,MATCH('Combustion Reports'!AG$8,'DOE Stack Loss Data'!$B$4:$B$43)+1,MATCH('Baseline Efficiency'!J23,'DOE Stack Loss Data'!$C$3:$V$3))-INDEX('DOE Stack Loss Data'!$C$4:$V$43,MATCH('Combustion Reports'!AG$8,'DOE Stack Loss Data'!$B$4:$B$43),MATCH('Baseline Efficiency'!J23,'DOE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Efficiency'!J23,'DOE Stack Loss Data'!$C$3:$V$3))))/(INDEX('DOE Stack Loss Data'!$C$3:$V$3,1,MATCH('Baseline Efficiency'!J23,'DOE Stack Loss Data'!$C$3:$V$3)+1)-INDEX('DOE Stack Loss Data'!$C$3:$V$3,1,MATCH('Baseline Efficiency'!J23,'DOE Stack Loss Data'!$C$3:$V$3)))*('Baseline Efficiency'!J23-INDEX('DOE Stack Loss Data'!$C$3:$V$3,1,MATCH('Baseline Efficiency'!J23,'DOE Stack Loss Data'!$C$3:$V$3)))+(INDEX('DOE Stack Loss Data'!$C$4:$V$43,MATCH('Combustion Reports'!AG$8,'DOE Stack Loss Data'!$B$4:$B$43)+1,MATCH('Baseline Efficiency'!J23,'DOE Stack Loss Data'!$C$3:$V$3))-INDEX('DOE Stack Loss Data'!$C$4:$V$43,MATCH('Combustion Reports'!AG$8,'DOE Stack Loss Data'!$B$4:$B$43),MATCH('Baseline Efficiency'!J23,'DOE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Efficiency'!J23,'DOE Stack Loss Data'!$C$3:$V$3)))</f>
        <v>#N/A</v>
      </c>
      <c r="K47" s="201" t="e">
        <f>1-(((INDEX('DOE Stack Loss Data'!$C$4:$V$43,MATCH('Combustion Reports'!AH$8,'DOE Stack Loss Data'!$B$4:$B$43)+1,MATCH('Baseline Efficiency'!K23,'DOE Stack Loss Data'!$C$3:$V$3)+1)-INDEX('DOE Stack Loss Data'!$C$4:$V$43,MATCH('Combustion Reports'!AH$8,'DOE Stack Loss Data'!$B$4:$B$43),MATCH('Baseline Efficiency'!K23,'DOE Stack Loss Data'!$C$3:$V$3)+1))/10*('Combustion Reports'!AH$8-INDEX('DOE Stack Loss Data'!$B$4:$B$43,MATCH('Combustion Reports'!AH$8,'DOE Stack Loss Data'!$B$4:$B$43),1))+INDEX('DOE Stack Loss Data'!$C$4:$V$43,MATCH('Combustion Reports'!AH$8,'DOE Stack Loss Data'!$B$4:$B$43),MATCH('Baseline Efficiency'!K23,'DOE Stack Loss Data'!$C$3:$V$3)+1)-((INDEX('DOE Stack Loss Data'!$C$4:$V$43,MATCH('Combustion Reports'!AH$8,'DOE Stack Loss Data'!$B$4:$B$43)+1,MATCH('Baseline Efficiency'!K23,'DOE Stack Loss Data'!$C$3:$V$3))-INDEX('DOE Stack Loss Data'!$C$4:$V$43,MATCH('Combustion Reports'!AH$8,'DOE Stack Loss Data'!$B$4:$B$43),MATCH('Baseline Efficiency'!K23,'DOE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Efficiency'!K23,'DOE Stack Loss Data'!$C$3:$V$3))))/(INDEX('DOE Stack Loss Data'!$C$3:$V$3,1,MATCH('Baseline Efficiency'!K23,'DOE Stack Loss Data'!$C$3:$V$3)+1)-INDEX('DOE Stack Loss Data'!$C$3:$V$3,1,MATCH('Baseline Efficiency'!K23,'DOE Stack Loss Data'!$C$3:$V$3)))*('Baseline Efficiency'!K23-INDEX('DOE Stack Loss Data'!$C$3:$V$3,1,MATCH('Baseline Efficiency'!K23,'DOE Stack Loss Data'!$C$3:$V$3)))+(INDEX('DOE Stack Loss Data'!$C$4:$V$43,MATCH('Combustion Reports'!AH$8,'DOE Stack Loss Data'!$B$4:$B$43)+1,MATCH('Baseline Efficiency'!K23,'DOE Stack Loss Data'!$C$3:$V$3))-INDEX('DOE Stack Loss Data'!$C$4:$V$43,MATCH('Combustion Reports'!AH$8,'DOE Stack Loss Data'!$B$4:$B$43),MATCH('Baseline Efficiency'!K23,'DOE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Efficiency'!K23,'DOE Stack Loss Data'!$C$3:$V$3)))</f>
        <v>#N/A</v>
      </c>
      <c r="L47" s="237" t="e">
        <f>1-(((INDEX('DOE Stack Loss Data'!$C$4:$V$43,MATCH('Combustion Reports'!AI$8,'DOE Stack Loss Data'!$B$4:$B$43)+1,MATCH('Baseline Efficiency'!L23,'DOE Stack Loss Data'!$C$3:$V$3)+1)-INDEX('DOE Stack Loss Data'!$C$4:$V$43,MATCH('Combustion Reports'!AI$8,'DOE Stack Loss Data'!$B$4:$B$43),MATCH('Baseline Efficiency'!L23,'DOE Stack Loss Data'!$C$3:$V$3)+1))/10*('Combustion Reports'!AI$8-INDEX('DOE Stack Loss Data'!$B$4:$B$43,MATCH('Combustion Reports'!AI$8,'DOE Stack Loss Data'!$B$4:$B$43),1))+INDEX('DOE Stack Loss Data'!$C$4:$V$43,MATCH('Combustion Reports'!AI$8,'DOE Stack Loss Data'!$B$4:$B$43),MATCH('Baseline Efficiency'!L23,'DOE Stack Loss Data'!$C$3:$V$3)+1)-((INDEX('DOE Stack Loss Data'!$C$4:$V$43,MATCH('Combustion Reports'!AI$8,'DOE Stack Loss Data'!$B$4:$B$43)+1,MATCH('Baseline Efficiency'!L23,'DOE Stack Loss Data'!$C$3:$V$3))-INDEX('DOE Stack Loss Data'!$C$4:$V$43,MATCH('Combustion Reports'!AI$8,'DOE Stack Loss Data'!$B$4:$B$43),MATCH('Baseline Efficiency'!L23,'DOE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Efficiency'!L23,'DOE Stack Loss Data'!$C$3:$V$3))))/(INDEX('DOE Stack Loss Data'!$C$3:$V$3,1,MATCH('Baseline Efficiency'!L23,'DOE Stack Loss Data'!$C$3:$V$3)+1)-INDEX('DOE Stack Loss Data'!$C$3:$V$3,1,MATCH('Baseline Efficiency'!L23,'DOE Stack Loss Data'!$C$3:$V$3)))*('Baseline Efficiency'!L23-INDEX('DOE Stack Loss Data'!$C$3:$V$3,1,MATCH('Baseline Efficiency'!L23,'DOE Stack Loss Data'!$C$3:$V$3)))+(INDEX('DOE Stack Loss Data'!$C$4:$V$43,MATCH('Combustion Reports'!AI$8,'DOE Stack Loss Data'!$B$4:$B$43)+1,MATCH('Baseline Efficiency'!L23,'DOE Stack Loss Data'!$C$3:$V$3))-INDEX('DOE Stack Loss Data'!$C$4:$V$43,MATCH('Combustion Reports'!AI$8,'DOE Stack Loss Data'!$B$4:$B$43),MATCH('Baseline Efficiency'!L23,'DOE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Efficiency'!L23,'DOE Stack Loss Data'!$C$3:$V$3)))</f>
        <v>#N/A</v>
      </c>
      <c r="M47" s="237" t="e">
        <f>1-(((INDEX('DOE Stack Loss Data'!$C$4:$V$43,MATCH('Combustion Reports'!AJ$8,'DOE Stack Loss Data'!$B$4:$B$43)+1,MATCH('Baseline Efficiency'!M23,'DOE Stack Loss Data'!$C$3:$V$3)+1)-INDEX('DOE Stack Loss Data'!$C$4:$V$43,MATCH('Combustion Reports'!AJ$8,'DOE Stack Loss Data'!$B$4:$B$43),MATCH('Baseline Efficiency'!M23,'DOE Stack Loss Data'!$C$3:$V$3)+1))/10*('Combustion Reports'!AJ$8-INDEX('DOE Stack Loss Data'!$B$4:$B$43,MATCH('Combustion Reports'!AJ$8,'DOE Stack Loss Data'!$B$4:$B$43),1))+INDEX('DOE Stack Loss Data'!$C$4:$V$43,MATCH('Combustion Reports'!AJ$8,'DOE Stack Loss Data'!$B$4:$B$43),MATCH('Baseline Efficiency'!M23,'DOE Stack Loss Data'!$C$3:$V$3)+1)-((INDEX('DOE Stack Loss Data'!$C$4:$V$43,MATCH('Combustion Reports'!AJ$8,'DOE Stack Loss Data'!$B$4:$B$43)+1,MATCH('Baseline Efficiency'!M23,'DOE Stack Loss Data'!$C$3:$V$3))-INDEX('DOE Stack Loss Data'!$C$4:$V$43,MATCH('Combustion Reports'!AJ$8,'DOE Stack Loss Data'!$B$4:$B$43),MATCH('Baseline Efficiency'!M23,'DOE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Efficiency'!M23,'DOE Stack Loss Data'!$C$3:$V$3))))/(INDEX('DOE Stack Loss Data'!$C$3:$V$3,1,MATCH('Baseline Efficiency'!M23,'DOE Stack Loss Data'!$C$3:$V$3)+1)-INDEX('DOE Stack Loss Data'!$C$3:$V$3,1,MATCH('Baseline Efficiency'!M23,'DOE Stack Loss Data'!$C$3:$V$3)))*('Baseline Efficiency'!M23-INDEX('DOE Stack Loss Data'!$C$3:$V$3,1,MATCH('Baseline Efficiency'!M23,'DOE Stack Loss Data'!$C$3:$V$3)))+(INDEX('DOE Stack Loss Data'!$C$4:$V$43,MATCH('Combustion Reports'!AJ$8,'DOE Stack Loss Data'!$B$4:$B$43)+1,MATCH('Baseline Efficiency'!M23,'DOE Stack Loss Data'!$C$3:$V$3))-INDEX('DOE Stack Loss Data'!$C$4:$V$43,MATCH('Combustion Reports'!AJ$8,'DOE Stack Loss Data'!$B$4:$B$43),MATCH('Baseline Efficiency'!M23,'DOE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Efficiency'!M23,'DOE Stack Loss Data'!$C$3:$V$3)))</f>
        <v>#N/A</v>
      </c>
      <c r="N47" s="209" t="e">
        <f>1-(((INDEX('DOE Stack Loss Data'!$C$4:$V$43,MATCH('Combustion Reports'!AK$8,'DOE Stack Loss Data'!$B$4:$B$43)+1,MATCH('Baseline Efficiency'!N23,'DOE Stack Loss Data'!$C$3:$V$3)+1)-INDEX('DOE Stack Loss Data'!$C$4:$V$43,MATCH('Combustion Reports'!AK$8,'DOE Stack Loss Data'!$B$4:$B$43),MATCH('Baseline Efficiency'!N23,'DOE Stack Loss Data'!$C$3:$V$3)+1))/10*('Combustion Reports'!AK$8-INDEX('DOE Stack Loss Data'!$B$4:$B$43,MATCH('Combustion Reports'!AK$8,'DOE Stack Loss Data'!$B$4:$B$43),1))+INDEX('DOE Stack Loss Data'!$C$4:$V$43,MATCH('Combustion Reports'!AK$8,'DOE Stack Loss Data'!$B$4:$B$43),MATCH('Baseline Efficiency'!N23,'DOE Stack Loss Data'!$C$3:$V$3)+1)-((INDEX('DOE Stack Loss Data'!$C$4:$V$43,MATCH('Combustion Reports'!AK$8,'DOE Stack Loss Data'!$B$4:$B$43)+1,MATCH('Baseline Efficiency'!N23,'DOE Stack Loss Data'!$C$3:$V$3))-INDEX('DOE Stack Loss Data'!$C$4:$V$43,MATCH('Combustion Reports'!AK$8,'DOE Stack Loss Data'!$B$4:$B$43),MATCH('Baseline Efficiency'!N23,'DOE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Efficiency'!N23,'DOE Stack Loss Data'!$C$3:$V$3))))/(INDEX('DOE Stack Loss Data'!$C$3:$V$3,1,MATCH('Baseline Efficiency'!N23,'DOE Stack Loss Data'!$C$3:$V$3)+1)-INDEX('DOE Stack Loss Data'!$C$3:$V$3,1,MATCH('Baseline Efficiency'!N23,'DOE Stack Loss Data'!$C$3:$V$3)))*('Baseline Efficiency'!N23-INDEX('DOE Stack Loss Data'!$C$3:$V$3,1,MATCH('Baseline Efficiency'!N23,'DOE Stack Loss Data'!$C$3:$V$3)))+(INDEX('DOE Stack Loss Data'!$C$4:$V$43,MATCH('Combustion Reports'!AK$8,'DOE Stack Loss Data'!$B$4:$B$43)+1,MATCH('Baseline Efficiency'!N23,'DOE Stack Loss Data'!$C$3:$V$3))-INDEX('DOE Stack Loss Data'!$C$4:$V$43,MATCH('Combustion Reports'!AK$8,'DOE Stack Loss Data'!$B$4:$B$43),MATCH('Baseline Efficiency'!N23,'DOE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Efficiency'!N23,'DOE Stack Loss Data'!$C$3:$V$3)))</f>
        <v>#N/A</v>
      </c>
      <c r="P47" s="236">
        <v>75</v>
      </c>
      <c r="Q47" s="545">
        <v>531</v>
      </c>
      <c r="R47" s="202">
        <f t="shared" si="9"/>
        <v>110</v>
      </c>
      <c r="S47" s="237" t="e">
        <f>1-(((INDEX('DOE Stack Loss Data'!$C$4:$V$43,MATCH('Combustion Reports'!$AB$14,'DOE Stack Loss Data'!$B$4:$B$43)+1,MATCH('Baseline Efficiency'!S23,'DOE Stack Loss Data'!$C$3:$V$3)+1)-INDEX('DOE Stack Loss Data'!$C$4:$V$43,MATCH('Combustion Reports'!$AB$14,'DOE Stack Loss Data'!$B$4:$B$43),MATCH('Baseline Efficiency'!S23,'DOE Stack Loss Data'!$C$3:$V$3)+1))/10*('Combustion Reports'!$AB$14-INDEX('DOE Stack Loss Data'!$B$4:$B$43,MATCH('Combustion Reports'!$AB$14,'DOE Stack Loss Data'!$B$4:$B$43),1))+INDEX('DOE Stack Loss Data'!$C$4:$V$43,MATCH('Combustion Reports'!$AB$14,'DOE Stack Loss Data'!$B$4:$B$43),MATCH('Baseline Efficiency'!S23,'DOE Stack Loss Data'!$C$3:$V$3)+1)-((INDEX('DOE Stack Loss Data'!$C$4:$V$43,MATCH('Combustion Reports'!$AB$14,'DOE Stack Loss Data'!$B$4:$B$43)+1,MATCH('Baseline Efficiency'!S23,'DOE Stack Loss Data'!$C$3:$V$3))-INDEX('DOE Stack Loss Data'!$C$4:$V$43,MATCH('Combustion Reports'!$AB$14,'DOE Stack Loss Data'!$B$4:$B$43),MATCH('Baseline Efficiency'!S23,'DOE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Efficiency'!S23,'DOE Stack Loss Data'!$C$3:$V$3))))/(INDEX('DOE Stack Loss Data'!$C$3:$V$3,1,MATCH('Baseline Efficiency'!S23,'DOE Stack Loss Data'!$C$3:$V$3)+1)-INDEX('DOE Stack Loss Data'!$C$3:$V$3,1,MATCH('Baseline Efficiency'!S23,'DOE Stack Loss Data'!$C$3:$V$3)))*('Baseline Efficiency'!S23-INDEX('DOE Stack Loss Data'!$C$3:$V$3,1,MATCH('Baseline Efficiency'!S23,'DOE Stack Loss Data'!$C$3:$V$3)))+(INDEX('DOE Stack Loss Data'!$C$4:$V$43,MATCH('Combustion Reports'!$AB$14,'DOE Stack Loss Data'!$B$4:$B$43)+1,MATCH('Baseline Efficiency'!S23,'DOE Stack Loss Data'!$C$3:$V$3))-INDEX('DOE Stack Loss Data'!$C$4:$V$43,MATCH('Combustion Reports'!$AB$14,'DOE Stack Loss Data'!$B$4:$B$43),MATCH('Baseline Efficiency'!S23,'DOE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Efficiency'!S23,'DOE Stack Loss Data'!$C$3:$V$3)))</f>
        <v>#N/A</v>
      </c>
      <c r="T47" s="237" t="e">
        <f>1-(((INDEX('DOE Stack Loss Data'!$C$4:$V$43,MATCH('Combustion Reports'!AC$14,'DOE Stack Loss Data'!$B$4:$B$43)+1,MATCH('Baseline Efficiency'!T23,'DOE Stack Loss Data'!$C$3:$V$3)+1)-INDEX('DOE Stack Loss Data'!$C$4:$V$43,MATCH('Combustion Reports'!AC$14,'DOE Stack Loss Data'!$B$4:$B$43),MATCH('Baseline Efficiency'!T23,'DOE Stack Loss Data'!$C$3:$V$3)+1))/10*('Combustion Reports'!AC$14-INDEX('DOE Stack Loss Data'!$B$4:$B$43,MATCH('Combustion Reports'!AC$14,'DOE Stack Loss Data'!$B$4:$B$43),1))+INDEX('DOE Stack Loss Data'!$C$4:$V$43,MATCH('Combustion Reports'!AC$14,'DOE Stack Loss Data'!$B$4:$B$43),MATCH('Baseline Efficiency'!T23,'DOE Stack Loss Data'!$C$3:$V$3)+1)-((INDEX('DOE Stack Loss Data'!$C$4:$V$43,MATCH('Combustion Reports'!AC$14,'DOE Stack Loss Data'!$B$4:$B$43)+1,MATCH('Baseline Efficiency'!T23,'DOE Stack Loss Data'!$C$3:$V$3))-INDEX('DOE Stack Loss Data'!$C$4:$V$43,MATCH('Combustion Reports'!AC$14,'DOE Stack Loss Data'!$B$4:$B$43),MATCH('Baseline Efficiency'!T23,'DOE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Efficiency'!T23,'DOE Stack Loss Data'!$C$3:$V$3))))/(INDEX('DOE Stack Loss Data'!$C$3:$V$3,1,MATCH('Baseline Efficiency'!T23,'DOE Stack Loss Data'!$C$3:$V$3)+1)-INDEX('DOE Stack Loss Data'!$C$3:$V$3,1,MATCH('Baseline Efficiency'!T23,'DOE Stack Loss Data'!$C$3:$V$3)))*('Baseline Efficiency'!T23-INDEX('DOE Stack Loss Data'!$C$3:$V$3,1,MATCH('Baseline Efficiency'!T23,'DOE Stack Loss Data'!$C$3:$V$3)))+(INDEX('DOE Stack Loss Data'!$C$4:$V$43,MATCH('Combustion Reports'!AC$14,'DOE Stack Loss Data'!$B$4:$B$43)+1,MATCH('Baseline Efficiency'!T23,'DOE Stack Loss Data'!$C$3:$V$3))-INDEX('DOE Stack Loss Data'!$C$4:$V$43,MATCH('Combustion Reports'!AC$14,'DOE Stack Loss Data'!$B$4:$B$43),MATCH('Baseline Efficiency'!T23,'DOE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Efficiency'!T23,'DOE Stack Loss Data'!$C$3:$V$3)))</f>
        <v>#N/A</v>
      </c>
      <c r="U47" s="207" t="e">
        <f>1-(((INDEX('DOE Stack Loss Data'!$C$4:$V$43,MATCH('Combustion Reports'!AD$14,'DOE Stack Loss Data'!$B$4:$B$43)+1,MATCH('Baseline Efficiency'!U23,'DOE Stack Loss Data'!$C$3:$V$3)+1)-INDEX('DOE Stack Loss Data'!$C$4:$V$43,MATCH('Combustion Reports'!AD$14,'DOE Stack Loss Data'!$B$4:$B$43),MATCH('Baseline Efficiency'!U23,'DOE Stack Loss Data'!$C$3:$V$3)+1))/10*('Combustion Reports'!AD$14-INDEX('DOE Stack Loss Data'!$B$4:$B$43,MATCH('Combustion Reports'!AD$14,'DOE Stack Loss Data'!$B$4:$B$43),1))+INDEX('DOE Stack Loss Data'!$C$4:$V$43,MATCH('Combustion Reports'!AD$14,'DOE Stack Loss Data'!$B$4:$B$43),MATCH('Baseline Efficiency'!U23,'DOE Stack Loss Data'!$C$3:$V$3)+1)-((INDEX('DOE Stack Loss Data'!$C$4:$V$43,MATCH('Combustion Reports'!AD$14,'DOE Stack Loss Data'!$B$4:$B$43)+1,MATCH('Baseline Efficiency'!U23,'DOE Stack Loss Data'!$C$3:$V$3))-INDEX('DOE Stack Loss Data'!$C$4:$V$43,MATCH('Combustion Reports'!AD$14,'DOE Stack Loss Data'!$B$4:$B$43),MATCH('Baseline Efficiency'!U23,'DOE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Efficiency'!U23,'DOE Stack Loss Data'!$C$3:$V$3))))/(INDEX('DOE Stack Loss Data'!$C$3:$V$3,1,MATCH('Baseline Efficiency'!U23,'DOE Stack Loss Data'!$C$3:$V$3)+1)-INDEX('DOE Stack Loss Data'!$C$3:$V$3,1,MATCH('Baseline Efficiency'!U23,'DOE Stack Loss Data'!$C$3:$V$3)))*('Baseline Efficiency'!U23-INDEX('DOE Stack Loss Data'!$C$3:$V$3,1,MATCH('Baseline Efficiency'!U23,'DOE Stack Loss Data'!$C$3:$V$3)))+(INDEX('DOE Stack Loss Data'!$C$4:$V$43,MATCH('Combustion Reports'!AD$14,'DOE Stack Loss Data'!$B$4:$B$43)+1,MATCH('Baseline Efficiency'!U23,'DOE Stack Loss Data'!$C$3:$V$3))-INDEX('DOE Stack Loss Data'!$C$4:$V$43,MATCH('Combustion Reports'!AD$14,'DOE Stack Loss Data'!$B$4:$B$43),MATCH('Baseline Efficiency'!U23,'DOE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Efficiency'!U23,'DOE Stack Loss Data'!$C$3:$V$3)))</f>
        <v>#N/A</v>
      </c>
      <c r="V47" s="237" t="e">
        <f>1-(((INDEX('DOE Stack Loss Data'!$C$4:$V$43,MATCH('Combustion Reports'!AE$14,'DOE Stack Loss Data'!$B$4:$B$43)+1,MATCH('Baseline Efficiency'!V23,'DOE Stack Loss Data'!$C$3:$V$3)+1)-INDEX('DOE Stack Loss Data'!$C$4:$V$43,MATCH('Combustion Reports'!AE$14,'DOE Stack Loss Data'!$B$4:$B$43),MATCH('Baseline Efficiency'!V23,'DOE Stack Loss Data'!$C$3:$V$3)+1))/10*('Combustion Reports'!AE$14-INDEX('DOE Stack Loss Data'!$B$4:$B$43,MATCH('Combustion Reports'!AE$14,'DOE Stack Loss Data'!$B$4:$B$43),1))+INDEX('DOE Stack Loss Data'!$C$4:$V$43,MATCH('Combustion Reports'!AE$14,'DOE Stack Loss Data'!$B$4:$B$43),MATCH('Baseline Efficiency'!V23,'DOE Stack Loss Data'!$C$3:$V$3)+1)-((INDEX('DOE Stack Loss Data'!$C$4:$V$43,MATCH('Combustion Reports'!AE$14,'DOE Stack Loss Data'!$B$4:$B$43)+1,MATCH('Baseline Efficiency'!V23,'DOE Stack Loss Data'!$C$3:$V$3))-INDEX('DOE Stack Loss Data'!$C$4:$V$43,MATCH('Combustion Reports'!AE$14,'DOE Stack Loss Data'!$B$4:$B$43),MATCH('Baseline Efficiency'!V23,'DOE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Efficiency'!V23,'DOE Stack Loss Data'!$C$3:$V$3))))/(INDEX('DOE Stack Loss Data'!$C$3:$V$3,1,MATCH('Baseline Efficiency'!V23,'DOE Stack Loss Data'!$C$3:$V$3)+1)-INDEX('DOE Stack Loss Data'!$C$3:$V$3,1,MATCH('Baseline Efficiency'!V23,'DOE Stack Loss Data'!$C$3:$V$3)))*('Baseline Efficiency'!V23-INDEX('DOE Stack Loss Data'!$C$3:$V$3,1,MATCH('Baseline Efficiency'!V23,'DOE Stack Loss Data'!$C$3:$V$3)))+(INDEX('DOE Stack Loss Data'!$C$4:$V$43,MATCH('Combustion Reports'!AE$14,'DOE Stack Loss Data'!$B$4:$B$43)+1,MATCH('Baseline Efficiency'!V23,'DOE Stack Loss Data'!$C$3:$V$3))-INDEX('DOE Stack Loss Data'!$C$4:$V$43,MATCH('Combustion Reports'!AE$14,'DOE Stack Loss Data'!$B$4:$B$43),MATCH('Baseline Efficiency'!V23,'DOE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Efficiency'!V23,'DOE Stack Loss Data'!$C$3:$V$3)))</f>
        <v>#N/A</v>
      </c>
      <c r="W47" s="201" t="e">
        <f>1-(((INDEX('DOE Stack Loss Data'!$C$4:$V$43,MATCH('Combustion Reports'!AF$14,'DOE Stack Loss Data'!$B$4:$B$43)+1,MATCH('Baseline Efficiency'!W23,'DOE Stack Loss Data'!$C$3:$V$3)+1)-INDEX('DOE Stack Loss Data'!$C$4:$V$43,MATCH('Combustion Reports'!AF$14,'DOE Stack Loss Data'!$B$4:$B$43),MATCH('Baseline Efficiency'!W23,'DOE Stack Loss Data'!$C$3:$V$3)+1))/10*('Combustion Reports'!AF$14-INDEX('DOE Stack Loss Data'!$B$4:$B$43,MATCH('Combustion Reports'!AF$14,'DOE Stack Loss Data'!$B$4:$B$43),1))+INDEX('DOE Stack Loss Data'!$C$4:$V$43,MATCH('Combustion Reports'!AF$14,'DOE Stack Loss Data'!$B$4:$B$43),MATCH('Baseline Efficiency'!W23,'DOE Stack Loss Data'!$C$3:$V$3)+1)-((INDEX('DOE Stack Loss Data'!$C$4:$V$43,MATCH('Combustion Reports'!AF$14,'DOE Stack Loss Data'!$B$4:$B$43)+1,MATCH('Baseline Efficiency'!W23,'DOE Stack Loss Data'!$C$3:$V$3))-INDEX('DOE Stack Loss Data'!$C$4:$V$43,MATCH('Combustion Reports'!AF$14,'DOE Stack Loss Data'!$B$4:$B$43),MATCH('Baseline Efficiency'!W23,'DOE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Efficiency'!W23,'DOE Stack Loss Data'!$C$3:$V$3))))/(INDEX('DOE Stack Loss Data'!$C$3:$V$3,1,MATCH('Baseline Efficiency'!W23,'DOE Stack Loss Data'!$C$3:$V$3)+1)-INDEX('DOE Stack Loss Data'!$C$3:$V$3,1,MATCH('Baseline Efficiency'!W23,'DOE Stack Loss Data'!$C$3:$V$3)))*('Baseline Efficiency'!W23-INDEX('DOE Stack Loss Data'!$C$3:$V$3,1,MATCH('Baseline Efficiency'!W23,'DOE Stack Loss Data'!$C$3:$V$3)))+(INDEX('DOE Stack Loss Data'!$C$4:$V$43,MATCH('Combustion Reports'!AF$14,'DOE Stack Loss Data'!$B$4:$B$43)+1,MATCH('Baseline Efficiency'!W23,'DOE Stack Loss Data'!$C$3:$V$3))-INDEX('DOE Stack Loss Data'!$C$4:$V$43,MATCH('Combustion Reports'!AF$14,'DOE Stack Loss Data'!$B$4:$B$43),MATCH('Baseline Efficiency'!W23,'DOE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Efficiency'!W23,'DOE Stack Loss Data'!$C$3:$V$3)))</f>
        <v>#N/A</v>
      </c>
      <c r="X47" s="237" t="e">
        <f>1-(((INDEX('DOE Stack Loss Data'!$C$4:$V$43,MATCH('Combustion Reports'!AG$14,'DOE Stack Loss Data'!$B$4:$B$43)+1,MATCH('Baseline Efficiency'!X23,'DOE Stack Loss Data'!$C$3:$V$3)+1)-INDEX('DOE Stack Loss Data'!$C$4:$V$43,MATCH('Combustion Reports'!AG$14,'DOE Stack Loss Data'!$B$4:$B$43),MATCH('Baseline Efficiency'!X23,'DOE Stack Loss Data'!$C$3:$V$3)+1))/10*('Combustion Reports'!AG$14-INDEX('DOE Stack Loss Data'!$B$4:$B$43,MATCH('Combustion Reports'!AG$14,'DOE Stack Loss Data'!$B$4:$B$43),1))+INDEX('DOE Stack Loss Data'!$C$4:$V$43,MATCH('Combustion Reports'!AG$14,'DOE Stack Loss Data'!$B$4:$B$43),MATCH('Baseline Efficiency'!X23,'DOE Stack Loss Data'!$C$3:$V$3)+1)-((INDEX('DOE Stack Loss Data'!$C$4:$V$43,MATCH('Combustion Reports'!AG$14,'DOE Stack Loss Data'!$B$4:$B$43)+1,MATCH('Baseline Efficiency'!X23,'DOE Stack Loss Data'!$C$3:$V$3))-INDEX('DOE Stack Loss Data'!$C$4:$V$43,MATCH('Combustion Reports'!AG$14,'DOE Stack Loss Data'!$B$4:$B$43),MATCH('Baseline Efficiency'!X23,'DOE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Efficiency'!X23,'DOE Stack Loss Data'!$C$3:$V$3))))/(INDEX('DOE Stack Loss Data'!$C$3:$V$3,1,MATCH('Baseline Efficiency'!X23,'DOE Stack Loss Data'!$C$3:$V$3)+1)-INDEX('DOE Stack Loss Data'!$C$3:$V$3,1,MATCH('Baseline Efficiency'!X23,'DOE Stack Loss Data'!$C$3:$V$3)))*('Baseline Efficiency'!X23-INDEX('DOE Stack Loss Data'!$C$3:$V$3,1,MATCH('Baseline Efficiency'!X23,'DOE Stack Loss Data'!$C$3:$V$3)))+(INDEX('DOE Stack Loss Data'!$C$4:$V$43,MATCH('Combustion Reports'!AG$14,'DOE Stack Loss Data'!$B$4:$B$43)+1,MATCH('Baseline Efficiency'!X23,'DOE Stack Loss Data'!$C$3:$V$3))-INDEX('DOE Stack Loss Data'!$C$4:$V$43,MATCH('Combustion Reports'!AG$14,'DOE Stack Loss Data'!$B$4:$B$43),MATCH('Baseline Efficiency'!X23,'DOE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Efficiency'!X23,'DOE Stack Loss Data'!$C$3:$V$3)))</f>
        <v>#N/A</v>
      </c>
      <c r="Y47" s="201" t="e">
        <f>1-(((INDEX('DOE Stack Loss Data'!$C$4:$V$43,MATCH('Combustion Reports'!AH$14,'DOE Stack Loss Data'!$B$4:$B$43)+1,MATCH('Baseline Efficiency'!Y23,'DOE Stack Loss Data'!$C$3:$V$3)+1)-INDEX('DOE Stack Loss Data'!$C$4:$V$43,MATCH('Combustion Reports'!AH$14,'DOE Stack Loss Data'!$B$4:$B$43),MATCH('Baseline Efficiency'!Y23,'DOE Stack Loss Data'!$C$3:$V$3)+1))/10*('Combustion Reports'!AH$14-INDEX('DOE Stack Loss Data'!$B$4:$B$43,MATCH('Combustion Reports'!AH$14,'DOE Stack Loss Data'!$B$4:$B$43),1))+INDEX('DOE Stack Loss Data'!$C$4:$V$43,MATCH('Combustion Reports'!AH$14,'DOE Stack Loss Data'!$B$4:$B$43),MATCH('Baseline Efficiency'!Y23,'DOE Stack Loss Data'!$C$3:$V$3)+1)-((INDEX('DOE Stack Loss Data'!$C$4:$V$43,MATCH('Combustion Reports'!AH$14,'DOE Stack Loss Data'!$B$4:$B$43)+1,MATCH('Baseline Efficiency'!Y23,'DOE Stack Loss Data'!$C$3:$V$3))-INDEX('DOE Stack Loss Data'!$C$4:$V$43,MATCH('Combustion Reports'!AH$14,'DOE Stack Loss Data'!$B$4:$B$43),MATCH('Baseline Efficiency'!Y23,'DOE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Efficiency'!Y23,'DOE Stack Loss Data'!$C$3:$V$3))))/(INDEX('DOE Stack Loss Data'!$C$3:$V$3,1,MATCH('Baseline Efficiency'!Y23,'DOE Stack Loss Data'!$C$3:$V$3)+1)-INDEX('DOE Stack Loss Data'!$C$3:$V$3,1,MATCH('Baseline Efficiency'!Y23,'DOE Stack Loss Data'!$C$3:$V$3)))*('Baseline Efficiency'!Y23-INDEX('DOE Stack Loss Data'!$C$3:$V$3,1,MATCH('Baseline Efficiency'!Y23,'DOE Stack Loss Data'!$C$3:$V$3)))+(INDEX('DOE Stack Loss Data'!$C$4:$V$43,MATCH('Combustion Reports'!AH$14,'DOE Stack Loss Data'!$B$4:$B$43)+1,MATCH('Baseline Efficiency'!Y23,'DOE Stack Loss Data'!$C$3:$V$3))-INDEX('DOE Stack Loss Data'!$C$4:$V$43,MATCH('Combustion Reports'!AH$14,'DOE Stack Loss Data'!$B$4:$B$43),MATCH('Baseline Efficiency'!Y23,'DOE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Efficiency'!Y23,'DOE Stack Loss Data'!$C$3:$V$3)))</f>
        <v>#N/A</v>
      </c>
      <c r="Z47" s="237" t="e">
        <f>1-(((INDEX('DOE Stack Loss Data'!$C$4:$V$43,MATCH('Combustion Reports'!AI$14,'DOE Stack Loss Data'!$B$4:$B$43)+1,MATCH('Baseline Efficiency'!Z23,'DOE Stack Loss Data'!$C$3:$V$3)+1)-INDEX('DOE Stack Loss Data'!$C$4:$V$43,MATCH('Combustion Reports'!AI$14,'DOE Stack Loss Data'!$B$4:$B$43),MATCH('Baseline Efficiency'!Z23,'DOE Stack Loss Data'!$C$3:$V$3)+1))/10*('Combustion Reports'!AI$14-INDEX('DOE Stack Loss Data'!$B$4:$B$43,MATCH('Combustion Reports'!AI$14,'DOE Stack Loss Data'!$B$4:$B$43),1))+INDEX('DOE Stack Loss Data'!$C$4:$V$43,MATCH('Combustion Reports'!AI$14,'DOE Stack Loss Data'!$B$4:$B$43),MATCH('Baseline Efficiency'!Z23,'DOE Stack Loss Data'!$C$3:$V$3)+1)-((INDEX('DOE Stack Loss Data'!$C$4:$V$43,MATCH('Combustion Reports'!AI$14,'DOE Stack Loss Data'!$B$4:$B$43)+1,MATCH('Baseline Efficiency'!Z23,'DOE Stack Loss Data'!$C$3:$V$3))-INDEX('DOE Stack Loss Data'!$C$4:$V$43,MATCH('Combustion Reports'!AI$14,'DOE Stack Loss Data'!$B$4:$B$43),MATCH('Baseline Efficiency'!Z23,'DOE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Efficiency'!Z23,'DOE Stack Loss Data'!$C$3:$V$3))))/(INDEX('DOE Stack Loss Data'!$C$3:$V$3,1,MATCH('Baseline Efficiency'!Z23,'DOE Stack Loss Data'!$C$3:$V$3)+1)-INDEX('DOE Stack Loss Data'!$C$3:$V$3,1,MATCH('Baseline Efficiency'!Z23,'DOE Stack Loss Data'!$C$3:$V$3)))*('Baseline Efficiency'!Z23-INDEX('DOE Stack Loss Data'!$C$3:$V$3,1,MATCH('Baseline Efficiency'!Z23,'DOE Stack Loss Data'!$C$3:$V$3)))+(INDEX('DOE Stack Loss Data'!$C$4:$V$43,MATCH('Combustion Reports'!AI$14,'DOE Stack Loss Data'!$B$4:$B$43)+1,MATCH('Baseline Efficiency'!Z23,'DOE Stack Loss Data'!$C$3:$V$3))-INDEX('DOE Stack Loss Data'!$C$4:$V$43,MATCH('Combustion Reports'!AI$14,'DOE Stack Loss Data'!$B$4:$B$43),MATCH('Baseline Efficiency'!Z23,'DOE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Efficiency'!Z23,'DOE Stack Loss Data'!$C$3:$V$3)))</f>
        <v>#N/A</v>
      </c>
      <c r="AA47" s="237" t="e">
        <f>1-(((INDEX('DOE Stack Loss Data'!$C$4:$V$43,MATCH('Combustion Reports'!AJ$14,'DOE Stack Loss Data'!$B$4:$B$43)+1,MATCH('Baseline Efficiency'!AA23,'DOE Stack Loss Data'!$C$3:$V$3)+1)-INDEX('DOE Stack Loss Data'!$C$4:$V$43,MATCH('Combustion Reports'!AJ$14,'DOE Stack Loss Data'!$B$4:$B$43),MATCH('Baseline Efficiency'!AA23,'DOE Stack Loss Data'!$C$3:$V$3)+1))/10*('Combustion Reports'!AJ$14-INDEX('DOE Stack Loss Data'!$B$4:$B$43,MATCH('Combustion Reports'!AJ$14,'DOE Stack Loss Data'!$B$4:$B$43),1))+INDEX('DOE Stack Loss Data'!$C$4:$V$43,MATCH('Combustion Reports'!AJ$14,'DOE Stack Loss Data'!$B$4:$B$43),MATCH('Baseline Efficiency'!AA23,'DOE Stack Loss Data'!$C$3:$V$3)+1)-((INDEX('DOE Stack Loss Data'!$C$4:$V$43,MATCH('Combustion Reports'!AJ$14,'DOE Stack Loss Data'!$B$4:$B$43)+1,MATCH('Baseline Efficiency'!AA23,'DOE Stack Loss Data'!$C$3:$V$3))-INDEX('DOE Stack Loss Data'!$C$4:$V$43,MATCH('Combustion Reports'!AJ$14,'DOE Stack Loss Data'!$B$4:$B$43),MATCH('Baseline Efficiency'!AA23,'DOE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Efficiency'!AA23,'DOE Stack Loss Data'!$C$3:$V$3))))/(INDEX('DOE Stack Loss Data'!$C$3:$V$3,1,MATCH('Baseline Efficiency'!AA23,'DOE Stack Loss Data'!$C$3:$V$3)+1)-INDEX('DOE Stack Loss Data'!$C$3:$V$3,1,MATCH('Baseline Efficiency'!AA23,'DOE Stack Loss Data'!$C$3:$V$3)))*('Baseline Efficiency'!AA23-INDEX('DOE Stack Loss Data'!$C$3:$V$3,1,MATCH('Baseline Efficiency'!AA23,'DOE Stack Loss Data'!$C$3:$V$3)))+(INDEX('DOE Stack Loss Data'!$C$4:$V$43,MATCH('Combustion Reports'!AJ$14,'DOE Stack Loss Data'!$B$4:$B$43)+1,MATCH('Baseline Efficiency'!AA23,'DOE Stack Loss Data'!$C$3:$V$3))-INDEX('DOE Stack Loss Data'!$C$4:$V$43,MATCH('Combustion Reports'!AJ$14,'DOE Stack Loss Data'!$B$4:$B$43),MATCH('Baseline Efficiency'!AA23,'DOE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Efficiency'!AA23,'DOE Stack Loss Data'!$C$3:$V$3)))</f>
        <v>#N/A</v>
      </c>
      <c r="AB47" s="209" t="e">
        <f>1-(((INDEX('DOE Stack Loss Data'!$C$4:$V$43,MATCH('Combustion Reports'!AK$14,'DOE Stack Loss Data'!$B$4:$B$43)+1,MATCH('Baseline Efficiency'!AB23,'DOE Stack Loss Data'!$C$3:$V$3)+1)-INDEX('DOE Stack Loss Data'!$C$4:$V$43,MATCH('Combustion Reports'!AK$14,'DOE Stack Loss Data'!$B$4:$B$43),MATCH('Baseline Efficiency'!AB23,'DOE Stack Loss Data'!$C$3:$V$3)+1))/10*('Combustion Reports'!AK$14-INDEX('DOE Stack Loss Data'!$B$4:$B$43,MATCH('Combustion Reports'!AK$14,'DOE Stack Loss Data'!$B$4:$B$43),1))+INDEX('DOE Stack Loss Data'!$C$4:$V$43,MATCH('Combustion Reports'!AK$14,'DOE Stack Loss Data'!$B$4:$B$43),MATCH('Baseline Efficiency'!AB23,'DOE Stack Loss Data'!$C$3:$V$3)+1)-((INDEX('DOE Stack Loss Data'!$C$4:$V$43,MATCH('Combustion Reports'!AK$14,'DOE Stack Loss Data'!$B$4:$B$43)+1,MATCH('Baseline Efficiency'!AB23,'DOE Stack Loss Data'!$C$3:$V$3))-INDEX('DOE Stack Loss Data'!$C$4:$V$43,MATCH('Combustion Reports'!AK$14,'DOE Stack Loss Data'!$B$4:$B$43),MATCH('Baseline Efficiency'!AB23,'DOE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Efficiency'!AB23,'DOE Stack Loss Data'!$C$3:$V$3))))/(INDEX('DOE Stack Loss Data'!$C$3:$V$3,1,MATCH('Baseline Efficiency'!AB23,'DOE Stack Loss Data'!$C$3:$V$3)+1)-INDEX('DOE Stack Loss Data'!$C$3:$V$3,1,MATCH('Baseline Efficiency'!AB23,'DOE Stack Loss Data'!$C$3:$V$3)))*('Baseline Efficiency'!AB23-INDEX('DOE Stack Loss Data'!$C$3:$V$3,1,MATCH('Baseline Efficiency'!AB23,'DOE Stack Loss Data'!$C$3:$V$3)))+(INDEX('DOE Stack Loss Data'!$C$4:$V$43,MATCH('Combustion Reports'!AK$14,'DOE Stack Loss Data'!$B$4:$B$43)+1,MATCH('Baseline Efficiency'!AB23,'DOE Stack Loss Data'!$C$3:$V$3))-INDEX('DOE Stack Loss Data'!$C$4:$V$43,MATCH('Combustion Reports'!AK$14,'DOE Stack Loss Data'!$B$4:$B$43),MATCH('Baseline Efficiency'!AB23,'DOE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Efficiency'!AB23,'DOE Stack Loss Data'!$C$3:$V$3)))</f>
        <v>#N/A</v>
      </c>
      <c r="AD47" s="236">
        <v>75</v>
      </c>
      <c r="AE47" s="545">
        <v>531</v>
      </c>
      <c r="AF47" s="202">
        <f t="shared" si="10"/>
        <v>110</v>
      </c>
      <c r="AG47" s="237" t="e">
        <f>1-(((INDEX('DOE Stack Loss Data'!$C$4:$V$43,MATCH('Combustion Reports'!AB$20,'DOE Stack Loss Data'!$B$4:$B$43)+1,MATCH('Baseline Efficiency'!AG23,'DOE Stack Loss Data'!$C$3:$V$3)+1)-INDEX('DOE Stack Loss Data'!$C$4:$V$43,MATCH('Combustion Reports'!AB$20,'DOE Stack Loss Data'!$B$4:$B$43),MATCH('Baseline Efficiency'!AG23,'DOE Stack Loss Data'!$C$3:$V$3)+1))/10*('Combustion Reports'!AB$20-INDEX('DOE Stack Loss Data'!$B$4:$B$43,MATCH('Combustion Reports'!AB$20,'DOE Stack Loss Data'!$B$4:$B$43),1))+INDEX('DOE Stack Loss Data'!$C$4:$V$43,MATCH('Combustion Reports'!AB$20,'DOE Stack Loss Data'!$B$4:$B$43),MATCH('Baseline Efficiency'!AG23,'DOE Stack Loss Data'!$C$3:$V$3)+1)-((INDEX('DOE Stack Loss Data'!$C$4:$V$43,MATCH('Combustion Reports'!AB$20,'DOE Stack Loss Data'!$B$4:$B$43)+1,MATCH('Baseline Efficiency'!AG23,'DOE Stack Loss Data'!$C$3:$V$3))-INDEX('DOE Stack Loss Data'!$C$4:$V$43,MATCH('Combustion Reports'!AB$20,'DOE Stack Loss Data'!$B$4:$B$43),MATCH('Baseline Efficiency'!AG23,'DOE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Efficiency'!AG23,'DOE Stack Loss Data'!$C$3:$V$3))))/(INDEX('DOE Stack Loss Data'!$C$3:$V$3,1,MATCH('Baseline Efficiency'!AG23,'DOE Stack Loss Data'!$C$3:$V$3)+1)-INDEX('DOE Stack Loss Data'!$C$3:$V$3,1,MATCH('Baseline Efficiency'!AG23,'DOE Stack Loss Data'!$C$3:$V$3)))*('Baseline Efficiency'!AG23-INDEX('DOE Stack Loss Data'!$C$3:$V$3,1,MATCH('Baseline Efficiency'!AG23,'DOE Stack Loss Data'!$C$3:$V$3)))+(INDEX('DOE Stack Loss Data'!$C$4:$V$43,MATCH('Combustion Reports'!AB$20,'DOE Stack Loss Data'!$B$4:$B$43)+1,MATCH('Baseline Efficiency'!AG23,'DOE Stack Loss Data'!$C$3:$V$3))-INDEX('DOE Stack Loss Data'!$C$4:$V$43,MATCH('Combustion Reports'!AB$20,'DOE Stack Loss Data'!$B$4:$B$43),MATCH('Baseline Efficiency'!AG23,'DOE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Efficiency'!AG23,'DOE Stack Loss Data'!$C$3:$V$3)))</f>
        <v>#N/A</v>
      </c>
      <c r="AH47" s="237" t="e">
        <f>1-(((INDEX('DOE Stack Loss Data'!$C$4:$V$43,MATCH('Combustion Reports'!AC$20,'DOE Stack Loss Data'!$B$4:$B$43)+1,MATCH('Baseline Efficiency'!AH23,'DOE Stack Loss Data'!$C$3:$V$3)+1)-INDEX('DOE Stack Loss Data'!$C$4:$V$43,MATCH('Combustion Reports'!AC$20,'DOE Stack Loss Data'!$B$4:$B$43),MATCH('Baseline Efficiency'!AH23,'DOE Stack Loss Data'!$C$3:$V$3)+1))/10*('Combustion Reports'!AC$20-INDEX('DOE Stack Loss Data'!$B$4:$B$43,MATCH('Combustion Reports'!AC$20,'DOE Stack Loss Data'!$B$4:$B$43),1))+INDEX('DOE Stack Loss Data'!$C$4:$V$43,MATCH('Combustion Reports'!AC$20,'DOE Stack Loss Data'!$B$4:$B$43),MATCH('Baseline Efficiency'!AH23,'DOE Stack Loss Data'!$C$3:$V$3)+1)-((INDEX('DOE Stack Loss Data'!$C$4:$V$43,MATCH('Combustion Reports'!AC$20,'DOE Stack Loss Data'!$B$4:$B$43)+1,MATCH('Baseline Efficiency'!AH23,'DOE Stack Loss Data'!$C$3:$V$3))-INDEX('DOE Stack Loss Data'!$C$4:$V$43,MATCH('Combustion Reports'!AC$20,'DOE Stack Loss Data'!$B$4:$B$43),MATCH('Baseline Efficiency'!AH23,'DOE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Efficiency'!AH23,'DOE Stack Loss Data'!$C$3:$V$3))))/(INDEX('DOE Stack Loss Data'!$C$3:$V$3,1,MATCH('Baseline Efficiency'!AH23,'DOE Stack Loss Data'!$C$3:$V$3)+1)-INDEX('DOE Stack Loss Data'!$C$3:$V$3,1,MATCH('Baseline Efficiency'!AH23,'DOE Stack Loss Data'!$C$3:$V$3)))*('Baseline Efficiency'!AH23-INDEX('DOE Stack Loss Data'!$C$3:$V$3,1,MATCH('Baseline Efficiency'!AH23,'DOE Stack Loss Data'!$C$3:$V$3)))+(INDEX('DOE Stack Loss Data'!$C$4:$V$43,MATCH('Combustion Reports'!AC$20,'DOE Stack Loss Data'!$B$4:$B$43)+1,MATCH('Baseline Efficiency'!AH23,'DOE Stack Loss Data'!$C$3:$V$3))-INDEX('DOE Stack Loss Data'!$C$4:$V$43,MATCH('Combustion Reports'!AC$20,'DOE Stack Loss Data'!$B$4:$B$43),MATCH('Baseline Efficiency'!AH23,'DOE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Efficiency'!AH23,'DOE Stack Loss Data'!$C$3:$V$3)))</f>
        <v>#N/A</v>
      </c>
      <c r="AI47" s="207" t="e">
        <f>1-(((INDEX('DOE Stack Loss Data'!$C$4:$V$43,MATCH('Combustion Reports'!AD$20,'DOE Stack Loss Data'!$B$4:$B$43)+1,MATCH('Baseline Efficiency'!AI23,'DOE Stack Loss Data'!$C$3:$V$3)+1)-INDEX('DOE Stack Loss Data'!$C$4:$V$43,MATCH('Combustion Reports'!AD$20,'DOE Stack Loss Data'!$B$4:$B$43),MATCH('Baseline Efficiency'!AI23,'DOE Stack Loss Data'!$C$3:$V$3)+1))/10*('Combustion Reports'!AD$20-INDEX('DOE Stack Loss Data'!$B$4:$B$43,MATCH('Combustion Reports'!AD$20,'DOE Stack Loss Data'!$B$4:$B$43),1))+INDEX('DOE Stack Loss Data'!$C$4:$V$43,MATCH('Combustion Reports'!AD$20,'DOE Stack Loss Data'!$B$4:$B$43),MATCH('Baseline Efficiency'!AI23,'DOE Stack Loss Data'!$C$3:$V$3)+1)-((INDEX('DOE Stack Loss Data'!$C$4:$V$43,MATCH('Combustion Reports'!AD$20,'DOE Stack Loss Data'!$B$4:$B$43)+1,MATCH('Baseline Efficiency'!AI23,'DOE Stack Loss Data'!$C$3:$V$3))-INDEX('DOE Stack Loss Data'!$C$4:$V$43,MATCH('Combustion Reports'!AD$20,'DOE Stack Loss Data'!$B$4:$B$43),MATCH('Baseline Efficiency'!AI23,'DOE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Efficiency'!AI23,'DOE Stack Loss Data'!$C$3:$V$3))))/(INDEX('DOE Stack Loss Data'!$C$3:$V$3,1,MATCH('Baseline Efficiency'!AI23,'DOE Stack Loss Data'!$C$3:$V$3)+1)-INDEX('DOE Stack Loss Data'!$C$3:$V$3,1,MATCH('Baseline Efficiency'!AI23,'DOE Stack Loss Data'!$C$3:$V$3)))*('Baseline Efficiency'!AI23-INDEX('DOE Stack Loss Data'!$C$3:$V$3,1,MATCH('Baseline Efficiency'!AI23,'DOE Stack Loss Data'!$C$3:$V$3)))+(INDEX('DOE Stack Loss Data'!$C$4:$V$43,MATCH('Combustion Reports'!AD$20,'DOE Stack Loss Data'!$B$4:$B$43)+1,MATCH('Baseline Efficiency'!AI23,'DOE Stack Loss Data'!$C$3:$V$3))-INDEX('DOE Stack Loss Data'!$C$4:$V$43,MATCH('Combustion Reports'!AD$20,'DOE Stack Loss Data'!$B$4:$B$43),MATCH('Baseline Efficiency'!AI23,'DOE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Efficiency'!AI23,'DOE Stack Loss Data'!$C$3:$V$3)))</f>
        <v>#N/A</v>
      </c>
      <c r="AJ47" s="237" t="e">
        <f>1-(((INDEX('DOE Stack Loss Data'!$C$4:$V$43,MATCH('Combustion Reports'!AE$20,'DOE Stack Loss Data'!$B$4:$B$43)+1,MATCH('Baseline Efficiency'!AJ23,'DOE Stack Loss Data'!$C$3:$V$3)+1)-INDEX('DOE Stack Loss Data'!$C$4:$V$43,MATCH('Combustion Reports'!AE$20,'DOE Stack Loss Data'!$B$4:$B$43),MATCH('Baseline Efficiency'!AJ23,'DOE Stack Loss Data'!$C$3:$V$3)+1))/10*('Combustion Reports'!AE$20-INDEX('DOE Stack Loss Data'!$B$4:$B$43,MATCH('Combustion Reports'!AE$20,'DOE Stack Loss Data'!$B$4:$B$43),1))+INDEX('DOE Stack Loss Data'!$C$4:$V$43,MATCH('Combustion Reports'!AE$20,'DOE Stack Loss Data'!$B$4:$B$43),MATCH('Baseline Efficiency'!AJ23,'DOE Stack Loss Data'!$C$3:$V$3)+1)-((INDEX('DOE Stack Loss Data'!$C$4:$V$43,MATCH('Combustion Reports'!AE$20,'DOE Stack Loss Data'!$B$4:$B$43)+1,MATCH('Baseline Efficiency'!AJ23,'DOE Stack Loss Data'!$C$3:$V$3))-INDEX('DOE Stack Loss Data'!$C$4:$V$43,MATCH('Combustion Reports'!AE$20,'DOE Stack Loss Data'!$B$4:$B$43),MATCH('Baseline Efficiency'!AJ23,'DOE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Efficiency'!AJ23,'DOE Stack Loss Data'!$C$3:$V$3))))/(INDEX('DOE Stack Loss Data'!$C$3:$V$3,1,MATCH('Baseline Efficiency'!AJ23,'DOE Stack Loss Data'!$C$3:$V$3)+1)-INDEX('DOE Stack Loss Data'!$C$3:$V$3,1,MATCH('Baseline Efficiency'!AJ23,'DOE Stack Loss Data'!$C$3:$V$3)))*('Baseline Efficiency'!AJ23-INDEX('DOE Stack Loss Data'!$C$3:$V$3,1,MATCH('Baseline Efficiency'!AJ23,'DOE Stack Loss Data'!$C$3:$V$3)))+(INDEX('DOE Stack Loss Data'!$C$4:$V$43,MATCH('Combustion Reports'!AE$20,'DOE Stack Loss Data'!$B$4:$B$43)+1,MATCH('Baseline Efficiency'!AJ23,'DOE Stack Loss Data'!$C$3:$V$3))-INDEX('DOE Stack Loss Data'!$C$4:$V$43,MATCH('Combustion Reports'!AE$20,'DOE Stack Loss Data'!$B$4:$B$43),MATCH('Baseline Efficiency'!AJ23,'DOE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Efficiency'!AJ23,'DOE Stack Loss Data'!$C$3:$V$3)))</f>
        <v>#N/A</v>
      </c>
      <c r="AK47" s="201" t="e">
        <f>1-(((INDEX('DOE Stack Loss Data'!$C$4:$V$43,MATCH('Combustion Reports'!AF$20,'DOE Stack Loss Data'!$B$4:$B$43)+1,MATCH('Baseline Efficiency'!AK23,'DOE Stack Loss Data'!$C$3:$V$3)+1)-INDEX('DOE Stack Loss Data'!$C$4:$V$43,MATCH('Combustion Reports'!AF$20,'DOE Stack Loss Data'!$B$4:$B$43),MATCH('Baseline Efficiency'!AK23,'DOE Stack Loss Data'!$C$3:$V$3)+1))/10*('Combustion Reports'!AF$20-INDEX('DOE Stack Loss Data'!$B$4:$B$43,MATCH('Combustion Reports'!AF$20,'DOE Stack Loss Data'!$B$4:$B$43),1))+INDEX('DOE Stack Loss Data'!$C$4:$V$43,MATCH('Combustion Reports'!AF$20,'DOE Stack Loss Data'!$B$4:$B$43),MATCH('Baseline Efficiency'!AK23,'DOE Stack Loss Data'!$C$3:$V$3)+1)-((INDEX('DOE Stack Loss Data'!$C$4:$V$43,MATCH('Combustion Reports'!AF$20,'DOE Stack Loss Data'!$B$4:$B$43)+1,MATCH('Baseline Efficiency'!AK23,'DOE Stack Loss Data'!$C$3:$V$3))-INDEX('DOE Stack Loss Data'!$C$4:$V$43,MATCH('Combustion Reports'!AF$20,'DOE Stack Loss Data'!$B$4:$B$43),MATCH('Baseline Efficiency'!AK23,'DOE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Efficiency'!AK23,'DOE Stack Loss Data'!$C$3:$V$3))))/(INDEX('DOE Stack Loss Data'!$C$3:$V$3,1,MATCH('Baseline Efficiency'!AK23,'DOE Stack Loss Data'!$C$3:$V$3)+1)-INDEX('DOE Stack Loss Data'!$C$3:$V$3,1,MATCH('Baseline Efficiency'!AK23,'DOE Stack Loss Data'!$C$3:$V$3)))*('Baseline Efficiency'!AK23-INDEX('DOE Stack Loss Data'!$C$3:$V$3,1,MATCH('Baseline Efficiency'!AK23,'DOE Stack Loss Data'!$C$3:$V$3)))+(INDEX('DOE Stack Loss Data'!$C$4:$V$43,MATCH('Combustion Reports'!AF$20,'DOE Stack Loss Data'!$B$4:$B$43)+1,MATCH('Baseline Efficiency'!AK23,'DOE Stack Loss Data'!$C$3:$V$3))-INDEX('DOE Stack Loss Data'!$C$4:$V$43,MATCH('Combustion Reports'!AF$20,'DOE Stack Loss Data'!$B$4:$B$43),MATCH('Baseline Efficiency'!AK23,'DOE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Efficiency'!AK23,'DOE Stack Loss Data'!$C$3:$V$3)))</f>
        <v>#N/A</v>
      </c>
      <c r="AL47" s="237" t="e">
        <f>1-(((INDEX('DOE Stack Loss Data'!$C$4:$V$43,MATCH('Combustion Reports'!AG$20,'DOE Stack Loss Data'!$B$4:$B$43)+1,MATCH('Baseline Efficiency'!AL23,'DOE Stack Loss Data'!$C$3:$V$3)+1)-INDEX('DOE Stack Loss Data'!$C$4:$V$43,MATCH('Combustion Reports'!AG$20,'DOE Stack Loss Data'!$B$4:$B$43),MATCH('Baseline Efficiency'!AL23,'DOE Stack Loss Data'!$C$3:$V$3)+1))/10*('Combustion Reports'!AG$20-INDEX('DOE Stack Loss Data'!$B$4:$B$43,MATCH('Combustion Reports'!AG$20,'DOE Stack Loss Data'!$B$4:$B$43),1))+INDEX('DOE Stack Loss Data'!$C$4:$V$43,MATCH('Combustion Reports'!AG$20,'DOE Stack Loss Data'!$B$4:$B$43),MATCH('Baseline Efficiency'!AL23,'DOE Stack Loss Data'!$C$3:$V$3)+1)-((INDEX('DOE Stack Loss Data'!$C$4:$V$43,MATCH('Combustion Reports'!AG$20,'DOE Stack Loss Data'!$B$4:$B$43)+1,MATCH('Baseline Efficiency'!AL23,'DOE Stack Loss Data'!$C$3:$V$3))-INDEX('DOE Stack Loss Data'!$C$4:$V$43,MATCH('Combustion Reports'!AG$20,'DOE Stack Loss Data'!$B$4:$B$43),MATCH('Baseline Efficiency'!AL23,'DOE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Efficiency'!AL23,'DOE Stack Loss Data'!$C$3:$V$3))))/(INDEX('DOE Stack Loss Data'!$C$3:$V$3,1,MATCH('Baseline Efficiency'!AL23,'DOE Stack Loss Data'!$C$3:$V$3)+1)-INDEX('DOE Stack Loss Data'!$C$3:$V$3,1,MATCH('Baseline Efficiency'!AL23,'DOE Stack Loss Data'!$C$3:$V$3)))*('Baseline Efficiency'!AL23-INDEX('DOE Stack Loss Data'!$C$3:$V$3,1,MATCH('Baseline Efficiency'!AL23,'DOE Stack Loss Data'!$C$3:$V$3)))+(INDEX('DOE Stack Loss Data'!$C$4:$V$43,MATCH('Combustion Reports'!AG$20,'DOE Stack Loss Data'!$B$4:$B$43)+1,MATCH('Baseline Efficiency'!AL23,'DOE Stack Loss Data'!$C$3:$V$3))-INDEX('DOE Stack Loss Data'!$C$4:$V$43,MATCH('Combustion Reports'!AG$20,'DOE Stack Loss Data'!$B$4:$B$43),MATCH('Baseline Efficiency'!AL23,'DOE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Efficiency'!AL23,'DOE Stack Loss Data'!$C$3:$V$3)))</f>
        <v>#N/A</v>
      </c>
      <c r="AM47" s="201" t="e">
        <f>1-(((INDEX('DOE Stack Loss Data'!$C$4:$V$43,MATCH('Combustion Reports'!AH$20,'DOE Stack Loss Data'!$B$4:$B$43)+1,MATCH('Baseline Efficiency'!AM23,'DOE Stack Loss Data'!$C$3:$V$3)+1)-INDEX('DOE Stack Loss Data'!$C$4:$V$43,MATCH('Combustion Reports'!AH$20,'DOE Stack Loss Data'!$B$4:$B$43),MATCH('Baseline Efficiency'!AM23,'DOE Stack Loss Data'!$C$3:$V$3)+1))/10*('Combustion Reports'!AH$20-INDEX('DOE Stack Loss Data'!$B$4:$B$43,MATCH('Combustion Reports'!AH$20,'DOE Stack Loss Data'!$B$4:$B$43),1))+INDEX('DOE Stack Loss Data'!$C$4:$V$43,MATCH('Combustion Reports'!AH$20,'DOE Stack Loss Data'!$B$4:$B$43),MATCH('Baseline Efficiency'!AM23,'DOE Stack Loss Data'!$C$3:$V$3)+1)-((INDEX('DOE Stack Loss Data'!$C$4:$V$43,MATCH('Combustion Reports'!AH$20,'DOE Stack Loss Data'!$B$4:$B$43)+1,MATCH('Baseline Efficiency'!AM23,'DOE Stack Loss Data'!$C$3:$V$3))-INDEX('DOE Stack Loss Data'!$C$4:$V$43,MATCH('Combustion Reports'!AH$20,'DOE Stack Loss Data'!$B$4:$B$43),MATCH('Baseline Efficiency'!AM23,'DOE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Efficiency'!AM23,'DOE Stack Loss Data'!$C$3:$V$3))))/(INDEX('DOE Stack Loss Data'!$C$3:$V$3,1,MATCH('Baseline Efficiency'!AM23,'DOE Stack Loss Data'!$C$3:$V$3)+1)-INDEX('DOE Stack Loss Data'!$C$3:$V$3,1,MATCH('Baseline Efficiency'!AM23,'DOE Stack Loss Data'!$C$3:$V$3)))*('Baseline Efficiency'!AM23-INDEX('DOE Stack Loss Data'!$C$3:$V$3,1,MATCH('Baseline Efficiency'!AM23,'DOE Stack Loss Data'!$C$3:$V$3)))+(INDEX('DOE Stack Loss Data'!$C$4:$V$43,MATCH('Combustion Reports'!AH$20,'DOE Stack Loss Data'!$B$4:$B$43)+1,MATCH('Baseline Efficiency'!AM23,'DOE Stack Loss Data'!$C$3:$V$3))-INDEX('DOE Stack Loss Data'!$C$4:$V$43,MATCH('Combustion Reports'!AH$20,'DOE Stack Loss Data'!$B$4:$B$43),MATCH('Baseline Efficiency'!AM23,'DOE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Efficiency'!AM23,'DOE Stack Loss Data'!$C$3:$V$3)))</f>
        <v>#N/A</v>
      </c>
      <c r="AN47" s="237" t="e">
        <f>1-(((INDEX('DOE Stack Loss Data'!$C$4:$V$43,MATCH('Combustion Reports'!AI$20,'DOE Stack Loss Data'!$B$4:$B$43)+1,MATCH('Baseline Efficiency'!AN23,'DOE Stack Loss Data'!$C$3:$V$3)+1)-INDEX('DOE Stack Loss Data'!$C$4:$V$43,MATCH('Combustion Reports'!AI$20,'DOE Stack Loss Data'!$B$4:$B$43),MATCH('Baseline Efficiency'!AN23,'DOE Stack Loss Data'!$C$3:$V$3)+1))/10*('Combustion Reports'!AI$20-INDEX('DOE Stack Loss Data'!$B$4:$B$43,MATCH('Combustion Reports'!AI$20,'DOE Stack Loss Data'!$B$4:$B$43),1))+INDEX('DOE Stack Loss Data'!$C$4:$V$43,MATCH('Combustion Reports'!AI$20,'DOE Stack Loss Data'!$B$4:$B$43),MATCH('Baseline Efficiency'!AN23,'DOE Stack Loss Data'!$C$3:$V$3)+1)-((INDEX('DOE Stack Loss Data'!$C$4:$V$43,MATCH('Combustion Reports'!AI$20,'DOE Stack Loss Data'!$B$4:$B$43)+1,MATCH('Baseline Efficiency'!AN23,'DOE Stack Loss Data'!$C$3:$V$3))-INDEX('DOE Stack Loss Data'!$C$4:$V$43,MATCH('Combustion Reports'!AI$20,'DOE Stack Loss Data'!$B$4:$B$43),MATCH('Baseline Efficiency'!AN23,'DOE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Efficiency'!AN23,'DOE Stack Loss Data'!$C$3:$V$3))))/(INDEX('DOE Stack Loss Data'!$C$3:$V$3,1,MATCH('Baseline Efficiency'!AN23,'DOE Stack Loss Data'!$C$3:$V$3)+1)-INDEX('DOE Stack Loss Data'!$C$3:$V$3,1,MATCH('Baseline Efficiency'!AN23,'DOE Stack Loss Data'!$C$3:$V$3)))*('Baseline Efficiency'!AN23-INDEX('DOE Stack Loss Data'!$C$3:$V$3,1,MATCH('Baseline Efficiency'!AN23,'DOE Stack Loss Data'!$C$3:$V$3)))+(INDEX('DOE Stack Loss Data'!$C$4:$V$43,MATCH('Combustion Reports'!AI$20,'DOE Stack Loss Data'!$B$4:$B$43)+1,MATCH('Baseline Efficiency'!AN23,'DOE Stack Loss Data'!$C$3:$V$3))-INDEX('DOE Stack Loss Data'!$C$4:$V$43,MATCH('Combustion Reports'!AI$20,'DOE Stack Loss Data'!$B$4:$B$43),MATCH('Baseline Efficiency'!AN23,'DOE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Efficiency'!AN23,'DOE Stack Loss Data'!$C$3:$V$3)))</f>
        <v>#N/A</v>
      </c>
      <c r="AO47" s="237" t="e">
        <f>1-(((INDEX('DOE Stack Loss Data'!$C$4:$V$43,MATCH('Combustion Reports'!AJ$20,'DOE Stack Loss Data'!$B$4:$B$43)+1,MATCH('Baseline Efficiency'!AO23,'DOE Stack Loss Data'!$C$3:$V$3)+1)-INDEX('DOE Stack Loss Data'!$C$4:$V$43,MATCH('Combustion Reports'!AJ$20,'DOE Stack Loss Data'!$B$4:$B$43),MATCH('Baseline Efficiency'!AO23,'DOE Stack Loss Data'!$C$3:$V$3)+1))/10*('Combustion Reports'!AJ$20-INDEX('DOE Stack Loss Data'!$B$4:$B$43,MATCH('Combustion Reports'!AJ$20,'DOE Stack Loss Data'!$B$4:$B$43),1))+INDEX('DOE Stack Loss Data'!$C$4:$V$43,MATCH('Combustion Reports'!AJ$20,'DOE Stack Loss Data'!$B$4:$B$43),MATCH('Baseline Efficiency'!AO23,'DOE Stack Loss Data'!$C$3:$V$3)+1)-((INDEX('DOE Stack Loss Data'!$C$4:$V$43,MATCH('Combustion Reports'!AJ$20,'DOE Stack Loss Data'!$B$4:$B$43)+1,MATCH('Baseline Efficiency'!AO23,'DOE Stack Loss Data'!$C$3:$V$3))-INDEX('DOE Stack Loss Data'!$C$4:$V$43,MATCH('Combustion Reports'!AJ$20,'DOE Stack Loss Data'!$B$4:$B$43),MATCH('Baseline Efficiency'!AO23,'DOE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Efficiency'!AO23,'DOE Stack Loss Data'!$C$3:$V$3))))/(INDEX('DOE Stack Loss Data'!$C$3:$V$3,1,MATCH('Baseline Efficiency'!AO23,'DOE Stack Loss Data'!$C$3:$V$3)+1)-INDEX('DOE Stack Loss Data'!$C$3:$V$3,1,MATCH('Baseline Efficiency'!AO23,'DOE Stack Loss Data'!$C$3:$V$3)))*('Baseline Efficiency'!AO23-INDEX('DOE Stack Loss Data'!$C$3:$V$3,1,MATCH('Baseline Efficiency'!AO23,'DOE Stack Loss Data'!$C$3:$V$3)))+(INDEX('DOE Stack Loss Data'!$C$4:$V$43,MATCH('Combustion Reports'!AJ$20,'DOE Stack Loss Data'!$B$4:$B$43)+1,MATCH('Baseline Efficiency'!AO23,'DOE Stack Loss Data'!$C$3:$V$3))-INDEX('DOE Stack Loss Data'!$C$4:$V$43,MATCH('Combustion Reports'!AJ$20,'DOE Stack Loss Data'!$B$4:$B$43),MATCH('Baseline Efficiency'!AO23,'DOE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Efficiency'!AO23,'DOE Stack Loss Data'!$C$3:$V$3)))</f>
        <v>#N/A</v>
      </c>
      <c r="AP47" s="209" t="e">
        <f>1-(((INDEX('DOE Stack Loss Data'!$C$4:$V$43,MATCH('Combustion Reports'!AK$20,'DOE Stack Loss Data'!$B$4:$B$43)+1,MATCH('Baseline Efficiency'!AP23,'DOE Stack Loss Data'!$C$3:$V$3)+1)-INDEX('DOE Stack Loss Data'!$C$4:$V$43,MATCH('Combustion Reports'!AK$20,'DOE Stack Loss Data'!$B$4:$B$43),MATCH('Baseline Efficiency'!AP23,'DOE Stack Loss Data'!$C$3:$V$3)+1))/10*('Combustion Reports'!AK$20-INDEX('DOE Stack Loss Data'!$B$4:$B$43,MATCH('Combustion Reports'!AK$20,'DOE Stack Loss Data'!$B$4:$B$43),1))+INDEX('DOE Stack Loss Data'!$C$4:$V$43,MATCH('Combustion Reports'!AK$20,'DOE Stack Loss Data'!$B$4:$B$43),MATCH('Baseline Efficiency'!AP23,'DOE Stack Loss Data'!$C$3:$V$3)+1)-((INDEX('DOE Stack Loss Data'!$C$4:$V$43,MATCH('Combustion Reports'!AK$20,'DOE Stack Loss Data'!$B$4:$B$43)+1,MATCH('Baseline Efficiency'!AP23,'DOE Stack Loss Data'!$C$3:$V$3))-INDEX('DOE Stack Loss Data'!$C$4:$V$43,MATCH('Combustion Reports'!AK$20,'DOE Stack Loss Data'!$B$4:$B$43),MATCH('Baseline Efficiency'!AP23,'DOE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Efficiency'!AP23,'DOE Stack Loss Data'!$C$3:$V$3))))/(INDEX('DOE Stack Loss Data'!$C$3:$V$3,1,MATCH('Baseline Efficiency'!AP23,'DOE Stack Loss Data'!$C$3:$V$3)+1)-INDEX('DOE Stack Loss Data'!$C$3:$V$3,1,MATCH('Baseline Efficiency'!AP23,'DOE Stack Loss Data'!$C$3:$V$3)))*('Baseline Efficiency'!AP23-INDEX('DOE Stack Loss Data'!$C$3:$V$3,1,MATCH('Baseline Efficiency'!AP23,'DOE Stack Loss Data'!$C$3:$V$3)))+(INDEX('DOE Stack Loss Data'!$C$4:$V$43,MATCH('Combustion Reports'!AK$20,'DOE Stack Loss Data'!$B$4:$B$43)+1,MATCH('Baseline Efficiency'!AP23,'DOE Stack Loss Data'!$C$3:$V$3))-INDEX('DOE Stack Loss Data'!$C$4:$V$43,MATCH('Combustion Reports'!AK$20,'DOE Stack Loss Data'!$B$4:$B$43),MATCH('Baseline Efficiency'!AP23,'DOE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Efficiency'!AP23,'DOE Stack Loss Data'!$C$3:$V$3)))</f>
        <v>#N/A</v>
      </c>
      <c r="AR47" s="236">
        <v>75</v>
      </c>
      <c r="AS47" s="545">
        <v>531</v>
      </c>
      <c r="AT47" s="202">
        <f t="shared" si="11"/>
        <v>75</v>
      </c>
      <c r="AU47" s="237" t="e">
        <f>1-(((INDEX('DOE Stack Loss Data'!$C$4:$V$43,MATCH('Combustion Reports'!AB$26,'DOE Stack Loss Data'!$B$4:$B$43)+1,MATCH('Baseline Efficiency'!AU23,'DOE Stack Loss Data'!$C$3:$V$3)+1)-INDEX('DOE Stack Loss Data'!$C$4:$V$43,MATCH('Combustion Reports'!AB$26,'DOE Stack Loss Data'!$B$4:$B$43),MATCH('Baseline Efficiency'!AU23,'DOE Stack Loss Data'!$C$3:$V$3)+1))/10*('Combustion Reports'!AB$26-INDEX('DOE Stack Loss Data'!$B$4:$B$43,MATCH('Combustion Reports'!AB$26,'DOE Stack Loss Data'!$B$4:$B$43),1))+INDEX('DOE Stack Loss Data'!$C$4:$V$43,MATCH('Combustion Reports'!AB$26,'DOE Stack Loss Data'!$B$4:$B$43),MATCH('Baseline Efficiency'!AU23,'DOE Stack Loss Data'!$C$3:$V$3)+1)-((INDEX('DOE Stack Loss Data'!$C$4:$V$43,MATCH('Combustion Reports'!AB$26,'DOE Stack Loss Data'!$B$4:$B$43)+1,MATCH('Baseline Efficiency'!AU23,'DOE Stack Loss Data'!$C$3:$V$3))-INDEX('DOE Stack Loss Data'!$C$4:$V$43,MATCH('Combustion Reports'!AB$26,'DOE Stack Loss Data'!$B$4:$B$43),MATCH('Baseline Efficiency'!AU23,'DOE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Efficiency'!AU23,'DOE Stack Loss Data'!$C$3:$V$3))))/(INDEX('DOE Stack Loss Data'!$C$3:$V$3,1,MATCH('Baseline Efficiency'!AU23,'DOE Stack Loss Data'!$C$3:$V$3)+1)-INDEX('DOE Stack Loss Data'!$C$3:$V$3,1,MATCH('Baseline Efficiency'!AU23,'DOE Stack Loss Data'!$C$3:$V$3)))*('Baseline Efficiency'!AU23-INDEX('DOE Stack Loss Data'!$C$3:$V$3,1,MATCH('Baseline Efficiency'!AU23,'DOE Stack Loss Data'!$C$3:$V$3)))+(INDEX('DOE Stack Loss Data'!$C$4:$V$43,MATCH('Combustion Reports'!AB$26,'DOE Stack Loss Data'!$B$4:$B$43)+1,MATCH('Baseline Efficiency'!AU23,'DOE Stack Loss Data'!$C$3:$V$3))-INDEX('DOE Stack Loss Data'!$C$4:$V$43,MATCH('Combustion Reports'!AB$26,'DOE Stack Loss Data'!$B$4:$B$43),MATCH('Baseline Efficiency'!AU23,'DOE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Efficiency'!AU23,'DOE Stack Loss Data'!$C$3:$V$3)))</f>
        <v>#N/A</v>
      </c>
      <c r="AV47" s="237" t="e">
        <f>1-(((INDEX('DOE Stack Loss Data'!$C$4:$V$43,MATCH('Combustion Reports'!AC$26,'DOE Stack Loss Data'!$B$4:$B$43)+1,MATCH('Baseline Efficiency'!AV23,'DOE Stack Loss Data'!$C$3:$V$3)+1)-INDEX('DOE Stack Loss Data'!$C$4:$V$43,MATCH('Combustion Reports'!AC$26,'DOE Stack Loss Data'!$B$4:$B$43),MATCH('Baseline Efficiency'!AV23,'DOE Stack Loss Data'!$C$3:$V$3)+1))/10*('Combustion Reports'!AC$26-INDEX('DOE Stack Loss Data'!$B$4:$B$43,MATCH('Combustion Reports'!AC$26,'DOE Stack Loss Data'!$B$4:$B$43),1))+INDEX('DOE Stack Loss Data'!$C$4:$V$43,MATCH('Combustion Reports'!AC$26,'DOE Stack Loss Data'!$B$4:$B$43),MATCH('Baseline Efficiency'!AV23,'DOE Stack Loss Data'!$C$3:$V$3)+1)-((INDEX('DOE Stack Loss Data'!$C$4:$V$43,MATCH('Combustion Reports'!AC$26,'DOE Stack Loss Data'!$B$4:$B$43)+1,MATCH('Baseline Efficiency'!AV23,'DOE Stack Loss Data'!$C$3:$V$3))-INDEX('DOE Stack Loss Data'!$C$4:$V$43,MATCH('Combustion Reports'!AC$26,'DOE Stack Loss Data'!$B$4:$B$43),MATCH('Baseline Efficiency'!AV23,'DOE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Efficiency'!AV23,'DOE Stack Loss Data'!$C$3:$V$3))))/(INDEX('DOE Stack Loss Data'!$C$3:$V$3,1,MATCH('Baseline Efficiency'!AV23,'DOE Stack Loss Data'!$C$3:$V$3)+1)-INDEX('DOE Stack Loss Data'!$C$3:$V$3,1,MATCH('Baseline Efficiency'!AV23,'DOE Stack Loss Data'!$C$3:$V$3)))*('Baseline Efficiency'!AV23-INDEX('DOE Stack Loss Data'!$C$3:$V$3,1,MATCH('Baseline Efficiency'!AV23,'DOE Stack Loss Data'!$C$3:$V$3)))+(INDEX('DOE Stack Loss Data'!$C$4:$V$43,MATCH('Combustion Reports'!AC$26,'DOE Stack Loss Data'!$B$4:$B$43)+1,MATCH('Baseline Efficiency'!AV23,'DOE Stack Loss Data'!$C$3:$V$3))-INDEX('DOE Stack Loss Data'!$C$4:$V$43,MATCH('Combustion Reports'!AC$26,'DOE Stack Loss Data'!$B$4:$B$43),MATCH('Baseline Efficiency'!AV23,'DOE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Efficiency'!AV23,'DOE Stack Loss Data'!$C$3:$V$3)))</f>
        <v>#N/A</v>
      </c>
      <c r="AW47" s="207" t="e">
        <f>1-(((INDEX('DOE Stack Loss Data'!$C$4:$V$43,MATCH('Combustion Reports'!AD$26,'DOE Stack Loss Data'!$B$4:$B$43)+1,MATCH('Baseline Efficiency'!AW23,'DOE Stack Loss Data'!$C$3:$V$3)+1)-INDEX('DOE Stack Loss Data'!$C$4:$V$43,MATCH('Combustion Reports'!AD$26,'DOE Stack Loss Data'!$B$4:$B$43),MATCH('Baseline Efficiency'!AW23,'DOE Stack Loss Data'!$C$3:$V$3)+1))/10*('Combustion Reports'!AD$26-INDEX('DOE Stack Loss Data'!$B$4:$B$43,MATCH('Combustion Reports'!AD$26,'DOE Stack Loss Data'!$B$4:$B$43),1))+INDEX('DOE Stack Loss Data'!$C$4:$V$43,MATCH('Combustion Reports'!AD$26,'DOE Stack Loss Data'!$B$4:$B$43),MATCH('Baseline Efficiency'!AW23,'DOE Stack Loss Data'!$C$3:$V$3)+1)-((INDEX('DOE Stack Loss Data'!$C$4:$V$43,MATCH('Combustion Reports'!AD$26,'DOE Stack Loss Data'!$B$4:$B$43)+1,MATCH('Baseline Efficiency'!AW23,'DOE Stack Loss Data'!$C$3:$V$3))-INDEX('DOE Stack Loss Data'!$C$4:$V$43,MATCH('Combustion Reports'!AD$26,'DOE Stack Loss Data'!$B$4:$B$43),MATCH('Baseline Efficiency'!AW23,'DOE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Efficiency'!AW23,'DOE Stack Loss Data'!$C$3:$V$3))))/(INDEX('DOE Stack Loss Data'!$C$3:$V$3,1,MATCH('Baseline Efficiency'!AW23,'DOE Stack Loss Data'!$C$3:$V$3)+1)-INDEX('DOE Stack Loss Data'!$C$3:$V$3,1,MATCH('Baseline Efficiency'!AW23,'DOE Stack Loss Data'!$C$3:$V$3)))*('Baseline Efficiency'!AW23-INDEX('DOE Stack Loss Data'!$C$3:$V$3,1,MATCH('Baseline Efficiency'!AW23,'DOE Stack Loss Data'!$C$3:$V$3)))+(INDEX('DOE Stack Loss Data'!$C$4:$V$43,MATCH('Combustion Reports'!AD$26,'DOE Stack Loss Data'!$B$4:$B$43)+1,MATCH('Baseline Efficiency'!AW23,'DOE Stack Loss Data'!$C$3:$V$3))-INDEX('DOE Stack Loss Data'!$C$4:$V$43,MATCH('Combustion Reports'!AD$26,'DOE Stack Loss Data'!$B$4:$B$43),MATCH('Baseline Efficiency'!AW23,'DOE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Efficiency'!AW23,'DOE Stack Loss Data'!$C$3:$V$3)))</f>
        <v>#N/A</v>
      </c>
      <c r="AX47" s="237" t="e">
        <f>1-(((INDEX('DOE Stack Loss Data'!$C$4:$V$43,MATCH('Combustion Reports'!AE$26,'DOE Stack Loss Data'!$B$4:$B$43)+1,MATCH('Baseline Efficiency'!AX23,'DOE Stack Loss Data'!$C$3:$V$3)+1)-INDEX('DOE Stack Loss Data'!$C$4:$V$43,MATCH('Combustion Reports'!AE$26,'DOE Stack Loss Data'!$B$4:$B$43),MATCH('Baseline Efficiency'!AX23,'DOE Stack Loss Data'!$C$3:$V$3)+1))/10*('Combustion Reports'!AE$26-INDEX('DOE Stack Loss Data'!$B$4:$B$43,MATCH('Combustion Reports'!AE$26,'DOE Stack Loss Data'!$B$4:$B$43),1))+INDEX('DOE Stack Loss Data'!$C$4:$V$43,MATCH('Combustion Reports'!AE$26,'DOE Stack Loss Data'!$B$4:$B$43),MATCH('Baseline Efficiency'!AX23,'DOE Stack Loss Data'!$C$3:$V$3)+1)-((INDEX('DOE Stack Loss Data'!$C$4:$V$43,MATCH('Combustion Reports'!AE$26,'DOE Stack Loss Data'!$B$4:$B$43)+1,MATCH('Baseline Efficiency'!AX23,'DOE Stack Loss Data'!$C$3:$V$3))-INDEX('DOE Stack Loss Data'!$C$4:$V$43,MATCH('Combustion Reports'!AE$26,'DOE Stack Loss Data'!$B$4:$B$43),MATCH('Baseline Efficiency'!AX23,'DOE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Efficiency'!AX23,'DOE Stack Loss Data'!$C$3:$V$3))))/(INDEX('DOE Stack Loss Data'!$C$3:$V$3,1,MATCH('Baseline Efficiency'!AX23,'DOE Stack Loss Data'!$C$3:$V$3)+1)-INDEX('DOE Stack Loss Data'!$C$3:$V$3,1,MATCH('Baseline Efficiency'!AX23,'DOE Stack Loss Data'!$C$3:$V$3)))*('Baseline Efficiency'!AX23-INDEX('DOE Stack Loss Data'!$C$3:$V$3,1,MATCH('Baseline Efficiency'!AX23,'DOE Stack Loss Data'!$C$3:$V$3)))+(INDEX('DOE Stack Loss Data'!$C$4:$V$43,MATCH('Combustion Reports'!AE$26,'DOE Stack Loss Data'!$B$4:$B$43)+1,MATCH('Baseline Efficiency'!AX23,'DOE Stack Loss Data'!$C$3:$V$3))-INDEX('DOE Stack Loss Data'!$C$4:$V$43,MATCH('Combustion Reports'!AE$26,'DOE Stack Loss Data'!$B$4:$B$43),MATCH('Baseline Efficiency'!AX23,'DOE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Efficiency'!AX23,'DOE Stack Loss Data'!$C$3:$V$3)))</f>
        <v>#N/A</v>
      </c>
      <c r="AY47" s="201" t="e">
        <f>1-(((INDEX('DOE Stack Loss Data'!$C$4:$V$43,MATCH('Combustion Reports'!AF$26,'DOE Stack Loss Data'!$B$4:$B$43)+1,MATCH('Baseline Efficiency'!AY23,'DOE Stack Loss Data'!$C$3:$V$3)+1)-INDEX('DOE Stack Loss Data'!$C$4:$V$43,MATCH('Combustion Reports'!AF$26,'DOE Stack Loss Data'!$B$4:$B$43),MATCH('Baseline Efficiency'!AY23,'DOE Stack Loss Data'!$C$3:$V$3)+1))/10*('Combustion Reports'!AF$26-INDEX('DOE Stack Loss Data'!$B$4:$B$43,MATCH('Combustion Reports'!AF$26,'DOE Stack Loss Data'!$B$4:$B$43),1))+INDEX('DOE Stack Loss Data'!$C$4:$V$43,MATCH('Combustion Reports'!AF$26,'DOE Stack Loss Data'!$B$4:$B$43),MATCH('Baseline Efficiency'!AY23,'DOE Stack Loss Data'!$C$3:$V$3)+1)-((INDEX('DOE Stack Loss Data'!$C$4:$V$43,MATCH('Combustion Reports'!AF$26,'DOE Stack Loss Data'!$B$4:$B$43)+1,MATCH('Baseline Efficiency'!AY23,'DOE Stack Loss Data'!$C$3:$V$3))-INDEX('DOE Stack Loss Data'!$C$4:$V$43,MATCH('Combustion Reports'!AF$26,'DOE Stack Loss Data'!$B$4:$B$43),MATCH('Baseline Efficiency'!AY23,'DOE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Efficiency'!AY23,'DOE Stack Loss Data'!$C$3:$V$3))))/(INDEX('DOE Stack Loss Data'!$C$3:$V$3,1,MATCH('Baseline Efficiency'!AY23,'DOE Stack Loss Data'!$C$3:$V$3)+1)-INDEX('DOE Stack Loss Data'!$C$3:$V$3,1,MATCH('Baseline Efficiency'!AY23,'DOE Stack Loss Data'!$C$3:$V$3)))*('Baseline Efficiency'!AY23-INDEX('DOE Stack Loss Data'!$C$3:$V$3,1,MATCH('Baseline Efficiency'!AY23,'DOE Stack Loss Data'!$C$3:$V$3)))+(INDEX('DOE Stack Loss Data'!$C$4:$V$43,MATCH('Combustion Reports'!AF$26,'DOE Stack Loss Data'!$B$4:$B$43)+1,MATCH('Baseline Efficiency'!AY23,'DOE Stack Loss Data'!$C$3:$V$3))-INDEX('DOE Stack Loss Data'!$C$4:$V$43,MATCH('Combustion Reports'!AF$26,'DOE Stack Loss Data'!$B$4:$B$43),MATCH('Baseline Efficiency'!AY23,'DOE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Efficiency'!AY23,'DOE Stack Loss Data'!$C$3:$V$3)))</f>
        <v>#N/A</v>
      </c>
      <c r="AZ47" s="237" t="e">
        <f>1-(((INDEX('DOE Stack Loss Data'!$C$4:$V$43,MATCH('Combustion Reports'!AG$26,'DOE Stack Loss Data'!$B$4:$B$43)+1,MATCH('Baseline Efficiency'!AZ23,'DOE Stack Loss Data'!$C$3:$V$3)+1)-INDEX('DOE Stack Loss Data'!$C$4:$V$43,MATCH('Combustion Reports'!AG$26,'DOE Stack Loss Data'!$B$4:$B$43),MATCH('Baseline Efficiency'!AZ23,'DOE Stack Loss Data'!$C$3:$V$3)+1))/10*('Combustion Reports'!AG$26-INDEX('DOE Stack Loss Data'!$B$4:$B$43,MATCH('Combustion Reports'!AG$26,'DOE Stack Loss Data'!$B$4:$B$43),1))+INDEX('DOE Stack Loss Data'!$C$4:$V$43,MATCH('Combustion Reports'!AG$26,'DOE Stack Loss Data'!$B$4:$B$43),MATCH('Baseline Efficiency'!AZ23,'DOE Stack Loss Data'!$C$3:$V$3)+1)-((INDEX('DOE Stack Loss Data'!$C$4:$V$43,MATCH('Combustion Reports'!AG$26,'DOE Stack Loss Data'!$B$4:$B$43)+1,MATCH('Baseline Efficiency'!AZ23,'DOE Stack Loss Data'!$C$3:$V$3))-INDEX('DOE Stack Loss Data'!$C$4:$V$43,MATCH('Combustion Reports'!AG$26,'DOE Stack Loss Data'!$B$4:$B$43),MATCH('Baseline Efficiency'!AZ23,'DOE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Efficiency'!AZ23,'DOE Stack Loss Data'!$C$3:$V$3))))/(INDEX('DOE Stack Loss Data'!$C$3:$V$3,1,MATCH('Baseline Efficiency'!AZ23,'DOE Stack Loss Data'!$C$3:$V$3)+1)-INDEX('DOE Stack Loss Data'!$C$3:$V$3,1,MATCH('Baseline Efficiency'!AZ23,'DOE Stack Loss Data'!$C$3:$V$3)))*('Baseline Efficiency'!AZ23-INDEX('DOE Stack Loss Data'!$C$3:$V$3,1,MATCH('Baseline Efficiency'!AZ23,'DOE Stack Loss Data'!$C$3:$V$3)))+(INDEX('DOE Stack Loss Data'!$C$4:$V$43,MATCH('Combustion Reports'!AG$26,'DOE Stack Loss Data'!$B$4:$B$43)+1,MATCH('Baseline Efficiency'!AZ23,'DOE Stack Loss Data'!$C$3:$V$3))-INDEX('DOE Stack Loss Data'!$C$4:$V$43,MATCH('Combustion Reports'!AG$26,'DOE Stack Loss Data'!$B$4:$B$43),MATCH('Baseline Efficiency'!AZ23,'DOE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Efficiency'!AZ23,'DOE Stack Loss Data'!$C$3:$V$3)))</f>
        <v>#N/A</v>
      </c>
      <c r="BA47" s="201" t="e">
        <f>1-(((INDEX('DOE Stack Loss Data'!$C$4:$V$43,MATCH('Combustion Reports'!AH$26,'DOE Stack Loss Data'!$B$4:$B$43)+1,MATCH('Baseline Efficiency'!BA23,'DOE Stack Loss Data'!$C$3:$V$3)+1)-INDEX('DOE Stack Loss Data'!$C$4:$V$43,MATCH('Combustion Reports'!AH$26,'DOE Stack Loss Data'!$B$4:$B$43),MATCH('Baseline Efficiency'!BA23,'DOE Stack Loss Data'!$C$3:$V$3)+1))/10*('Combustion Reports'!AH$26-INDEX('DOE Stack Loss Data'!$B$4:$B$43,MATCH('Combustion Reports'!AH$26,'DOE Stack Loss Data'!$B$4:$B$43),1))+INDEX('DOE Stack Loss Data'!$C$4:$V$43,MATCH('Combustion Reports'!AH$26,'DOE Stack Loss Data'!$B$4:$B$43),MATCH('Baseline Efficiency'!BA23,'DOE Stack Loss Data'!$C$3:$V$3)+1)-((INDEX('DOE Stack Loss Data'!$C$4:$V$43,MATCH('Combustion Reports'!AH$26,'DOE Stack Loss Data'!$B$4:$B$43)+1,MATCH('Baseline Efficiency'!BA23,'DOE Stack Loss Data'!$C$3:$V$3))-INDEX('DOE Stack Loss Data'!$C$4:$V$43,MATCH('Combustion Reports'!AH$26,'DOE Stack Loss Data'!$B$4:$B$43),MATCH('Baseline Efficiency'!BA23,'DOE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Efficiency'!BA23,'DOE Stack Loss Data'!$C$3:$V$3))))/(INDEX('DOE Stack Loss Data'!$C$3:$V$3,1,MATCH('Baseline Efficiency'!BA23,'DOE Stack Loss Data'!$C$3:$V$3)+1)-INDEX('DOE Stack Loss Data'!$C$3:$V$3,1,MATCH('Baseline Efficiency'!BA23,'DOE Stack Loss Data'!$C$3:$V$3)))*('Baseline Efficiency'!BA23-INDEX('DOE Stack Loss Data'!$C$3:$V$3,1,MATCH('Baseline Efficiency'!BA23,'DOE Stack Loss Data'!$C$3:$V$3)))+(INDEX('DOE Stack Loss Data'!$C$4:$V$43,MATCH('Combustion Reports'!AH$26,'DOE Stack Loss Data'!$B$4:$B$43)+1,MATCH('Baseline Efficiency'!BA23,'DOE Stack Loss Data'!$C$3:$V$3))-INDEX('DOE Stack Loss Data'!$C$4:$V$43,MATCH('Combustion Reports'!AH$26,'DOE Stack Loss Data'!$B$4:$B$43),MATCH('Baseline Efficiency'!BA23,'DOE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Efficiency'!BA23,'DOE Stack Loss Data'!$C$3:$V$3)))</f>
        <v>#N/A</v>
      </c>
      <c r="BB47" s="237" t="e">
        <f>1-(((INDEX('DOE Stack Loss Data'!$C$4:$V$43,MATCH('Combustion Reports'!AI$26,'DOE Stack Loss Data'!$B$4:$B$43)+1,MATCH('Baseline Efficiency'!BB23,'DOE Stack Loss Data'!$C$3:$V$3)+1)-INDEX('DOE Stack Loss Data'!$C$4:$V$43,MATCH('Combustion Reports'!AI$26,'DOE Stack Loss Data'!$B$4:$B$43),MATCH('Baseline Efficiency'!BB23,'DOE Stack Loss Data'!$C$3:$V$3)+1))/10*('Combustion Reports'!AI$26-INDEX('DOE Stack Loss Data'!$B$4:$B$43,MATCH('Combustion Reports'!AI$26,'DOE Stack Loss Data'!$B$4:$B$43),1))+INDEX('DOE Stack Loss Data'!$C$4:$V$43,MATCH('Combustion Reports'!AI$26,'DOE Stack Loss Data'!$B$4:$B$43),MATCH('Baseline Efficiency'!BB23,'DOE Stack Loss Data'!$C$3:$V$3)+1)-((INDEX('DOE Stack Loss Data'!$C$4:$V$43,MATCH('Combustion Reports'!AI$26,'DOE Stack Loss Data'!$B$4:$B$43)+1,MATCH('Baseline Efficiency'!BB23,'DOE Stack Loss Data'!$C$3:$V$3))-INDEX('DOE Stack Loss Data'!$C$4:$V$43,MATCH('Combustion Reports'!AI$26,'DOE Stack Loss Data'!$B$4:$B$43),MATCH('Baseline Efficiency'!BB23,'DOE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Efficiency'!BB23,'DOE Stack Loss Data'!$C$3:$V$3))))/(INDEX('DOE Stack Loss Data'!$C$3:$V$3,1,MATCH('Baseline Efficiency'!BB23,'DOE Stack Loss Data'!$C$3:$V$3)+1)-INDEX('DOE Stack Loss Data'!$C$3:$V$3,1,MATCH('Baseline Efficiency'!BB23,'DOE Stack Loss Data'!$C$3:$V$3)))*('Baseline Efficiency'!BB23-INDEX('DOE Stack Loss Data'!$C$3:$V$3,1,MATCH('Baseline Efficiency'!BB23,'DOE Stack Loss Data'!$C$3:$V$3)))+(INDEX('DOE Stack Loss Data'!$C$4:$V$43,MATCH('Combustion Reports'!AI$26,'DOE Stack Loss Data'!$B$4:$B$43)+1,MATCH('Baseline Efficiency'!BB23,'DOE Stack Loss Data'!$C$3:$V$3))-INDEX('DOE Stack Loss Data'!$C$4:$V$43,MATCH('Combustion Reports'!AI$26,'DOE Stack Loss Data'!$B$4:$B$43),MATCH('Baseline Efficiency'!BB23,'DOE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Efficiency'!BB23,'DOE Stack Loss Data'!$C$3:$V$3)))</f>
        <v>#N/A</v>
      </c>
      <c r="BC47" s="237" t="e">
        <f>1-(((INDEX('DOE Stack Loss Data'!$C$4:$V$43,MATCH('Combustion Reports'!AJ$26,'DOE Stack Loss Data'!$B$4:$B$43)+1,MATCH('Baseline Efficiency'!BC23,'DOE Stack Loss Data'!$C$3:$V$3)+1)-INDEX('DOE Stack Loss Data'!$C$4:$V$43,MATCH('Combustion Reports'!AJ$26,'DOE Stack Loss Data'!$B$4:$B$43),MATCH('Baseline Efficiency'!BC23,'DOE Stack Loss Data'!$C$3:$V$3)+1))/10*('Combustion Reports'!AJ$26-INDEX('DOE Stack Loss Data'!$B$4:$B$43,MATCH('Combustion Reports'!AJ$26,'DOE Stack Loss Data'!$B$4:$B$43),1))+INDEX('DOE Stack Loss Data'!$C$4:$V$43,MATCH('Combustion Reports'!AJ$26,'DOE Stack Loss Data'!$B$4:$B$43),MATCH('Baseline Efficiency'!BC23,'DOE Stack Loss Data'!$C$3:$V$3)+1)-((INDEX('DOE Stack Loss Data'!$C$4:$V$43,MATCH('Combustion Reports'!AJ$26,'DOE Stack Loss Data'!$B$4:$B$43)+1,MATCH('Baseline Efficiency'!BC23,'DOE Stack Loss Data'!$C$3:$V$3))-INDEX('DOE Stack Loss Data'!$C$4:$V$43,MATCH('Combustion Reports'!AJ$26,'DOE Stack Loss Data'!$B$4:$B$43),MATCH('Baseline Efficiency'!BC23,'DOE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Efficiency'!BC23,'DOE Stack Loss Data'!$C$3:$V$3))))/(INDEX('DOE Stack Loss Data'!$C$3:$V$3,1,MATCH('Baseline Efficiency'!BC23,'DOE Stack Loss Data'!$C$3:$V$3)+1)-INDEX('DOE Stack Loss Data'!$C$3:$V$3,1,MATCH('Baseline Efficiency'!BC23,'DOE Stack Loss Data'!$C$3:$V$3)))*('Baseline Efficiency'!BC23-INDEX('DOE Stack Loss Data'!$C$3:$V$3,1,MATCH('Baseline Efficiency'!BC23,'DOE Stack Loss Data'!$C$3:$V$3)))+(INDEX('DOE Stack Loss Data'!$C$4:$V$43,MATCH('Combustion Reports'!AJ$26,'DOE Stack Loss Data'!$B$4:$B$43)+1,MATCH('Baseline Efficiency'!BC23,'DOE Stack Loss Data'!$C$3:$V$3))-INDEX('DOE Stack Loss Data'!$C$4:$V$43,MATCH('Combustion Reports'!AJ$26,'DOE Stack Loss Data'!$B$4:$B$43),MATCH('Baseline Efficiency'!BC23,'DOE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Efficiency'!BC23,'DOE Stack Loss Data'!$C$3:$V$3)))</f>
        <v>#N/A</v>
      </c>
      <c r="BD47" s="209" t="e">
        <f>1-(((INDEX('DOE Stack Loss Data'!$C$4:$V$43,MATCH('Combustion Reports'!AK$26,'DOE Stack Loss Data'!$B$4:$B$43)+1,MATCH('Baseline Efficiency'!BD23,'DOE Stack Loss Data'!$C$3:$V$3)+1)-INDEX('DOE Stack Loss Data'!$C$4:$V$43,MATCH('Combustion Reports'!AK$26,'DOE Stack Loss Data'!$B$4:$B$43),MATCH('Baseline Efficiency'!BD23,'DOE Stack Loss Data'!$C$3:$V$3)+1))/10*('Combustion Reports'!AK$26-INDEX('DOE Stack Loss Data'!$B$4:$B$43,MATCH('Combustion Reports'!AK$26,'DOE Stack Loss Data'!$B$4:$B$43),1))+INDEX('DOE Stack Loss Data'!$C$4:$V$43,MATCH('Combustion Reports'!AK$26,'DOE Stack Loss Data'!$B$4:$B$43),MATCH('Baseline Efficiency'!BD23,'DOE Stack Loss Data'!$C$3:$V$3)+1)-((INDEX('DOE Stack Loss Data'!$C$4:$V$43,MATCH('Combustion Reports'!AK$26,'DOE Stack Loss Data'!$B$4:$B$43)+1,MATCH('Baseline Efficiency'!BD23,'DOE Stack Loss Data'!$C$3:$V$3))-INDEX('DOE Stack Loss Data'!$C$4:$V$43,MATCH('Combustion Reports'!AK$26,'DOE Stack Loss Data'!$B$4:$B$43),MATCH('Baseline Efficiency'!BD23,'DOE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Efficiency'!BD23,'DOE Stack Loss Data'!$C$3:$V$3))))/(INDEX('DOE Stack Loss Data'!$C$3:$V$3,1,MATCH('Baseline Efficiency'!BD23,'DOE Stack Loss Data'!$C$3:$V$3)+1)-INDEX('DOE Stack Loss Data'!$C$3:$V$3,1,MATCH('Baseline Efficiency'!BD23,'DOE Stack Loss Data'!$C$3:$V$3)))*('Baseline Efficiency'!BD23-INDEX('DOE Stack Loss Data'!$C$3:$V$3,1,MATCH('Baseline Efficiency'!BD23,'DOE Stack Loss Data'!$C$3:$V$3)))+(INDEX('DOE Stack Loss Data'!$C$4:$V$43,MATCH('Combustion Reports'!AK$26,'DOE Stack Loss Data'!$B$4:$B$43)+1,MATCH('Baseline Efficiency'!BD23,'DOE Stack Loss Data'!$C$3:$V$3))-INDEX('DOE Stack Loss Data'!$C$4:$V$43,MATCH('Combustion Reports'!AK$26,'DOE Stack Loss Data'!$B$4:$B$43),MATCH('Baseline Efficiency'!BD23,'DOE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Efficiency'!BD23,'DOE Stack Loss Data'!$C$3:$V$3)))</f>
        <v>#N/A</v>
      </c>
    </row>
    <row r="48" spans="2:56">
      <c r="B48" s="236">
        <v>80</v>
      </c>
      <c r="C48" s="545">
        <v>428</v>
      </c>
      <c r="D48" s="202">
        <f t="shared" si="8"/>
        <v>115</v>
      </c>
      <c r="E48" s="237" t="e">
        <f>1-(((INDEX('DOE Stack Loss Data'!$C$4:$V$43,MATCH('Combustion Reports'!AB$8,'DOE Stack Loss Data'!$B$4:$B$43)+1,MATCH('Baseline Efficiency'!E24,'DOE Stack Loss Data'!$C$3:$V$3)+1)-INDEX('DOE Stack Loss Data'!$C$4:$V$43,MATCH('Combustion Reports'!AB$8,'DOE Stack Loss Data'!$B$4:$B$43),MATCH('Baseline Efficiency'!E24,'DOE Stack Loss Data'!$C$3:$V$3)+1))/10*('Combustion Reports'!AB$8-INDEX('DOE Stack Loss Data'!$B$4:$B$43,MATCH('Combustion Reports'!AB$8,'DOE Stack Loss Data'!$B$4:$B$43),1))+INDEX('DOE Stack Loss Data'!$C$4:$V$43,MATCH('Combustion Reports'!AB$8,'DOE Stack Loss Data'!$B$4:$B$43),MATCH('Baseline Efficiency'!E24,'DOE Stack Loss Data'!$C$3:$V$3)+1)-((INDEX('DOE Stack Loss Data'!$C$4:$V$43,MATCH('Combustion Reports'!AB$8,'DOE Stack Loss Data'!$B$4:$B$43)+1,MATCH('Baseline Efficiency'!E24,'DOE Stack Loss Data'!$C$3:$V$3))-INDEX('DOE Stack Loss Data'!$C$4:$V$43,MATCH('Combustion Reports'!AB$8,'DOE Stack Loss Data'!$B$4:$B$43),MATCH('Baseline Efficiency'!E24,'DOE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Efficiency'!E24,'DOE Stack Loss Data'!$C$3:$V$3))))/(INDEX('DOE Stack Loss Data'!$C$3:$V$3,1,MATCH('Baseline Efficiency'!E24,'DOE Stack Loss Data'!$C$3:$V$3)+1)-INDEX('DOE Stack Loss Data'!$C$3:$V$3,1,MATCH('Baseline Efficiency'!E24,'DOE Stack Loss Data'!$C$3:$V$3)))*('Baseline Efficiency'!E24-INDEX('DOE Stack Loss Data'!$C$3:$V$3,1,MATCH('Baseline Efficiency'!E24,'DOE Stack Loss Data'!$C$3:$V$3)))+(INDEX('DOE Stack Loss Data'!$C$4:$V$43,MATCH('Combustion Reports'!AB$8,'DOE Stack Loss Data'!$B$4:$B$43)+1,MATCH('Baseline Efficiency'!E24,'DOE Stack Loss Data'!$C$3:$V$3))-INDEX('DOE Stack Loss Data'!$C$4:$V$43,MATCH('Combustion Reports'!AB$8,'DOE Stack Loss Data'!$B$4:$B$43),MATCH('Baseline Efficiency'!E24,'DOE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Efficiency'!E24,'DOE Stack Loss Data'!$C$3:$V$3)))</f>
        <v>#N/A</v>
      </c>
      <c r="F48" s="237" t="e">
        <f>1-(((INDEX('DOE Stack Loss Data'!$C$4:$V$43,MATCH('Combustion Reports'!AC$8,'DOE Stack Loss Data'!$B$4:$B$43)+1,MATCH('Baseline Efficiency'!F24,'DOE Stack Loss Data'!$C$3:$V$3)+1)-INDEX('DOE Stack Loss Data'!$C$4:$V$43,MATCH('Combustion Reports'!AC$8,'DOE Stack Loss Data'!$B$4:$B$43),MATCH('Baseline Efficiency'!F24,'DOE Stack Loss Data'!$C$3:$V$3)+1))/10*('Combustion Reports'!AC$8-INDEX('DOE Stack Loss Data'!$B$4:$B$43,MATCH('Combustion Reports'!AC$8,'DOE Stack Loss Data'!$B$4:$B$43),1))+INDEX('DOE Stack Loss Data'!$C$4:$V$43,MATCH('Combustion Reports'!AC$8,'DOE Stack Loss Data'!$B$4:$B$43),MATCH('Baseline Efficiency'!F24,'DOE Stack Loss Data'!$C$3:$V$3)+1)-((INDEX('DOE Stack Loss Data'!$C$4:$V$43,MATCH('Combustion Reports'!AC$8,'DOE Stack Loss Data'!$B$4:$B$43)+1,MATCH('Baseline Efficiency'!F24,'DOE Stack Loss Data'!$C$3:$V$3))-INDEX('DOE Stack Loss Data'!$C$4:$V$43,MATCH('Combustion Reports'!AC$8,'DOE Stack Loss Data'!$B$4:$B$43),MATCH('Baseline Efficiency'!F24,'DOE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Efficiency'!F24,'DOE Stack Loss Data'!$C$3:$V$3))))/(INDEX('DOE Stack Loss Data'!$C$3:$V$3,1,MATCH('Baseline Efficiency'!F24,'DOE Stack Loss Data'!$C$3:$V$3)+1)-INDEX('DOE Stack Loss Data'!$C$3:$V$3,1,MATCH('Baseline Efficiency'!F24,'DOE Stack Loss Data'!$C$3:$V$3)))*('Baseline Efficiency'!F24-INDEX('DOE Stack Loss Data'!$C$3:$V$3,1,MATCH('Baseline Efficiency'!F24,'DOE Stack Loss Data'!$C$3:$V$3)))+(INDEX('DOE Stack Loss Data'!$C$4:$V$43,MATCH('Combustion Reports'!AC$8,'DOE Stack Loss Data'!$B$4:$B$43)+1,MATCH('Baseline Efficiency'!F24,'DOE Stack Loss Data'!$C$3:$V$3))-INDEX('DOE Stack Loss Data'!$C$4:$V$43,MATCH('Combustion Reports'!AC$8,'DOE Stack Loss Data'!$B$4:$B$43),MATCH('Baseline Efficiency'!F24,'DOE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Efficiency'!F24,'DOE Stack Loss Data'!$C$3:$V$3)))</f>
        <v>#N/A</v>
      </c>
      <c r="G48" s="207" t="e">
        <f>1-(((INDEX('DOE Stack Loss Data'!$C$4:$V$43,MATCH('Combustion Reports'!AD$8,'DOE Stack Loss Data'!$B$4:$B$43)+1,MATCH('Baseline Efficiency'!G24,'DOE Stack Loss Data'!$C$3:$V$3)+1)-INDEX('DOE Stack Loss Data'!$C$4:$V$43,MATCH('Combustion Reports'!AD$8,'DOE Stack Loss Data'!$B$4:$B$43),MATCH('Baseline Efficiency'!G24,'DOE Stack Loss Data'!$C$3:$V$3)+1))/10*('Combustion Reports'!AD$8-INDEX('DOE Stack Loss Data'!$B$4:$B$43,MATCH('Combustion Reports'!AD$8,'DOE Stack Loss Data'!$B$4:$B$43),1))+INDEX('DOE Stack Loss Data'!$C$4:$V$43,MATCH('Combustion Reports'!AD$8,'DOE Stack Loss Data'!$B$4:$B$43),MATCH('Baseline Efficiency'!G24,'DOE Stack Loss Data'!$C$3:$V$3)+1)-((INDEX('DOE Stack Loss Data'!$C$4:$V$43,MATCH('Combustion Reports'!AD$8,'DOE Stack Loss Data'!$B$4:$B$43)+1,MATCH('Baseline Efficiency'!G24,'DOE Stack Loss Data'!$C$3:$V$3))-INDEX('DOE Stack Loss Data'!$C$4:$V$43,MATCH('Combustion Reports'!AD$8,'DOE Stack Loss Data'!$B$4:$B$43),MATCH('Baseline Efficiency'!G24,'DOE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Efficiency'!G24,'DOE Stack Loss Data'!$C$3:$V$3))))/(INDEX('DOE Stack Loss Data'!$C$3:$V$3,1,MATCH('Baseline Efficiency'!G24,'DOE Stack Loss Data'!$C$3:$V$3)+1)-INDEX('DOE Stack Loss Data'!$C$3:$V$3,1,MATCH('Baseline Efficiency'!G24,'DOE Stack Loss Data'!$C$3:$V$3)))*('Baseline Efficiency'!G24-INDEX('DOE Stack Loss Data'!$C$3:$V$3,1,MATCH('Baseline Efficiency'!G24,'DOE Stack Loss Data'!$C$3:$V$3)))+(INDEX('DOE Stack Loss Data'!$C$4:$V$43,MATCH('Combustion Reports'!AD$8,'DOE Stack Loss Data'!$B$4:$B$43)+1,MATCH('Baseline Efficiency'!G24,'DOE Stack Loss Data'!$C$3:$V$3))-INDEX('DOE Stack Loss Data'!$C$4:$V$43,MATCH('Combustion Reports'!AD$8,'DOE Stack Loss Data'!$B$4:$B$43),MATCH('Baseline Efficiency'!G24,'DOE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Efficiency'!G24,'DOE Stack Loss Data'!$C$3:$V$3)))</f>
        <v>#N/A</v>
      </c>
      <c r="H48" s="237" t="e">
        <f>1-(((INDEX('DOE Stack Loss Data'!$C$4:$V$43,MATCH('Combustion Reports'!AE$8,'DOE Stack Loss Data'!$B$4:$B$43)+1,MATCH('Baseline Efficiency'!H24,'DOE Stack Loss Data'!$C$3:$V$3)+1)-INDEX('DOE Stack Loss Data'!$C$4:$V$43,MATCH('Combustion Reports'!AE$8,'DOE Stack Loss Data'!$B$4:$B$43),MATCH('Baseline Efficiency'!H24,'DOE Stack Loss Data'!$C$3:$V$3)+1))/10*('Combustion Reports'!AE$8-INDEX('DOE Stack Loss Data'!$B$4:$B$43,MATCH('Combustion Reports'!AE$8,'DOE Stack Loss Data'!$B$4:$B$43),1))+INDEX('DOE Stack Loss Data'!$C$4:$V$43,MATCH('Combustion Reports'!AE$8,'DOE Stack Loss Data'!$B$4:$B$43),MATCH('Baseline Efficiency'!H24,'DOE Stack Loss Data'!$C$3:$V$3)+1)-((INDEX('DOE Stack Loss Data'!$C$4:$V$43,MATCH('Combustion Reports'!AE$8,'DOE Stack Loss Data'!$B$4:$B$43)+1,MATCH('Baseline Efficiency'!H24,'DOE Stack Loss Data'!$C$3:$V$3))-INDEX('DOE Stack Loss Data'!$C$4:$V$43,MATCH('Combustion Reports'!AE$8,'DOE Stack Loss Data'!$B$4:$B$43),MATCH('Baseline Efficiency'!H24,'DOE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Efficiency'!H24,'DOE Stack Loss Data'!$C$3:$V$3))))/(INDEX('DOE Stack Loss Data'!$C$3:$V$3,1,MATCH('Baseline Efficiency'!H24,'DOE Stack Loss Data'!$C$3:$V$3)+1)-INDEX('DOE Stack Loss Data'!$C$3:$V$3,1,MATCH('Baseline Efficiency'!H24,'DOE Stack Loss Data'!$C$3:$V$3)))*('Baseline Efficiency'!H24-INDEX('DOE Stack Loss Data'!$C$3:$V$3,1,MATCH('Baseline Efficiency'!H24,'DOE Stack Loss Data'!$C$3:$V$3)))+(INDEX('DOE Stack Loss Data'!$C$4:$V$43,MATCH('Combustion Reports'!AE$8,'DOE Stack Loss Data'!$B$4:$B$43)+1,MATCH('Baseline Efficiency'!H24,'DOE Stack Loss Data'!$C$3:$V$3))-INDEX('DOE Stack Loss Data'!$C$4:$V$43,MATCH('Combustion Reports'!AE$8,'DOE Stack Loss Data'!$B$4:$B$43),MATCH('Baseline Efficiency'!H24,'DOE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Efficiency'!H24,'DOE Stack Loss Data'!$C$3:$V$3)))</f>
        <v>#N/A</v>
      </c>
      <c r="I48" s="201" t="e">
        <f>1-(((INDEX('DOE Stack Loss Data'!$C$4:$V$43,MATCH('Combustion Reports'!AF$8,'DOE Stack Loss Data'!$B$4:$B$43)+1,MATCH('Baseline Efficiency'!I24,'DOE Stack Loss Data'!$C$3:$V$3)+1)-INDEX('DOE Stack Loss Data'!$C$4:$V$43,MATCH('Combustion Reports'!AF$8,'DOE Stack Loss Data'!$B$4:$B$43),MATCH('Baseline Efficiency'!I24,'DOE Stack Loss Data'!$C$3:$V$3)+1))/10*('Combustion Reports'!AF$8-INDEX('DOE Stack Loss Data'!$B$4:$B$43,MATCH('Combustion Reports'!AF$8,'DOE Stack Loss Data'!$B$4:$B$43),1))+INDEX('DOE Stack Loss Data'!$C$4:$V$43,MATCH('Combustion Reports'!AF$8,'DOE Stack Loss Data'!$B$4:$B$43),MATCH('Baseline Efficiency'!I24,'DOE Stack Loss Data'!$C$3:$V$3)+1)-((INDEX('DOE Stack Loss Data'!$C$4:$V$43,MATCH('Combustion Reports'!AF$8,'DOE Stack Loss Data'!$B$4:$B$43)+1,MATCH('Baseline Efficiency'!I24,'DOE Stack Loss Data'!$C$3:$V$3))-INDEX('DOE Stack Loss Data'!$C$4:$V$43,MATCH('Combustion Reports'!AF$8,'DOE Stack Loss Data'!$B$4:$B$43),MATCH('Baseline Efficiency'!I24,'DOE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Efficiency'!I24,'DOE Stack Loss Data'!$C$3:$V$3))))/(INDEX('DOE Stack Loss Data'!$C$3:$V$3,1,MATCH('Baseline Efficiency'!I24,'DOE Stack Loss Data'!$C$3:$V$3)+1)-INDEX('DOE Stack Loss Data'!$C$3:$V$3,1,MATCH('Baseline Efficiency'!I24,'DOE Stack Loss Data'!$C$3:$V$3)))*('Baseline Efficiency'!I24-INDEX('DOE Stack Loss Data'!$C$3:$V$3,1,MATCH('Baseline Efficiency'!I24,'DOE Stack Loss Data'!$C$3:$V$3)))+(INDEX('DOE Stack Loss Data'!$C$4:$V$43,MATCH('Combustion Reports'!AF$8,'DOE Stack Loss Data'!$B$4:$B$43)+1,MATCH('Baseline Efficiency'!I24,'DOE Stack Loss Data'!$C$3:$V$3))-INDEX('DOE Stack Loss Data'!$C$4:$V$43,MATCH('Combustion Reports'!AF$8,'DOE Stack Loss Data'!$B$4:$B$43),MATCH('Baseline Efficiency'!I24,'DOE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Efficiency'!I24,'DOE Stack Loss Data'!$C$3:$V$3)))</f>
        <v>#N/A</v>
      </c>
      <c r="J48" s="237" t="e">
        <f>1-(((INDEX('DOE Stack Loss Data'!$C$4:$V$43,MATCH('Combustion Reports'!AG$8,'DOE Stack Loss Data'!$B$4:$B$43)+1,MATCH('Baseline Efficiency'!J24,'DOE Stack Loss Data'!$C$3:$V$3)+1)-INDEX('DOE Stack Loss Data'!$C$4:$V$43,MATCH('Combustion Reports'!AG$8,'DOE Stack Loss Data'!$B$4:$B$43),MATCH('Baseline Efficiency'!J24,'DOE Stack Loss Data'!$C$3:$V$3)+1))/10*('Combustion Reports'!AG$8-INDEX('DOE Stack Loss Data'!$B$4:$B$43,MATCH('Combustion Reports'!AG$8,'DOE Stack Loss Data'!$B$4:$B$43),1))+INDEX('DOE Stack Loss Data'!$C$4:$V$43,MATCH('Combustion Reports'!AG$8,'DOE Stack Loss Data'!$B$4:$B$43),MATCH('Baseline Efficiency'!J24,'DOE Stack Loss Data'!$C$3:$V$3)+1)-((INDEX('DOE Stack Loss Data'!$C$4:$V$43,MATCH('Combustion Reports'!AG$8,'DOE Stack Loss Data'!$B$4:$B$43)+1,MATCH('Baseline Efficiency'!J24,'DOE Stack Loss Data'!$C$3:$V$3))-INDEX('DOE Stack Loss Data'!$C$4:$V$43,MATCH('Combustion Reports'!AG$8,'DOE Stack Loss Data'!$B$4:$B$43),MATCH('Baseline Efficiency'!J24,'DOE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Efficiency'!J24,'DOE Stack Loss Data'!$C$3:$V$3))))/(INDEX('DOE Stack Loss Data'!$C$3:$V$3,1,MATCH('Baseline Efficiency'!J24,'DOE Stack Loss Data'!$C$3:$V$3)+1)-INDEX('DOE Stack Loss Data'!$C$3:$V$3,1,MATCH('Baseline Efficiency'!J24,'DOE Stack Loss Data'!$C$3:$V$3)))*('Baseline Efficiency'!J24-INDEX('DOE Stack Loss Data'!$C$3:$V$3,1,MATCH('Baseline Efficiency'!J24,'DOE Stack Loss Data'!$C$3:$V$3)))+(INDEX('DOE Stack Loss Data'!$C$4:$V$43,MATCH('Combustion Reports'!AG$8,'DOE Stack Loss Data'!$B$4:$B$43)+1,MATCH('Baseline Efficiency'!J24,'DOE Stack Loss Data'!$C$3:$V$3))-INDEX('DOE Stack Loss Data'!$C$4:$V$43,MATCH('Combustion Reports'!AG$8,'DOE Stack Loss Data'!$B$4:$B$43),MATCH('Baseline Efficiency'!J24,'DOE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Efficiency'!J24,'DOE Stack Loss Data'!$C$3:$V$3)))</f>
        <v>#N/A</v>
      </c>
      <c r="K48" s="201" t="e">
        <f>1-(((INDEX('DOE Stack Loss Data'!$C$4:$V$43,MATCH('Combustion Reports'!AH$8,'DOE Stack Loss Data'!$B$4:$B$43)+1,MATCH('Baseline Efficiency'!K24,'DOE Stack Loss Data'!$C$3:$V$3)+1)-INDEX('DOE Stack Loss Data'!$C$4:$V$43,MATCH('Combustion Reports'!AH$8,'DOE Stack Loss Data'!$B$4:$B$43),MATCH('Baseline Efficiency'!K24,'DOE Stack Loss Data'!$C$3:$V$3)+1))/10*('Combustion Reports'!AH$8-INDEX('DOE Stack Loss Data'!$B$4:$B$43,MATCH('Combustion Reports'!AH$8,'DOE Stack Loss Data'!$B$4:$B$43),1))+INDEX('DOE Stack Loss Data'!$C$4:$V$43,MATCH('Combustion Reports'!AH$8,'DOE Stack Loss Data'!$B$4:$B$43),MATCH('Baseline Efficiency'!K24,'DOE Stack Loss Data'!$C$3:$V$3)+1)-((INDEX('DOE Stack Loss Data'!$C$4:$V$43,MATCH('Combustion Reports'!AH$8,'DOE Stack Loss Data'!$B$4:$B$43)+1,MATCH('Baseline Efficiency'!K24,'DOE Stack Loss Data'!$C$3:$V$3))-INDEX('DOE Stack Loss Data'!$C$4:$V$43,MATCH('Combustion Reports'!AH$8,'DOE Stack Loss Data'!$B$4:$B$43),MATCH('Baseline Efficiency'!K24,'DOE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Efficiency'!K24,'DOE Stack Loss Data'!$C$3:$V$3))))/(INDEX('DOE Stack Loss Data'!$C$3:$V$3,1,MATCH('Baseline Efficiency'!K24,'DOE Stack Loss Data'!$C$3:$V$3)+1)-INDEX('DOE Stack Loss Data'!$C$3:$V$3,1,MATCH('Baseline Efficiency'!K24,'DOE Stack Loss Data'!$C$3:$V$3)))*('Baseline Efficiency'!K24-INDEX('DOE Stack Loss Data'!$C$3:$V$3,1,MATCH('Baseline Efficiency'!K24,'DOE Stack Loss Data'!$C$3:$V$3)))+(INDEX('DOE Stack Loss Data'!$C$4:$V$43,MATCH('Combustion Reports'!AH$8,'DOE Stack Loss Data'!$B$4:$B$43)+1,MATCH('Baseline Efficiency'!K24,'DOE Stack Loss Data'!$C$3:$V$3))-INDEX('DOE Stack Loss Data'!$C$4:$V$43,MATCH('Combustion Reports'!AH$8,'DOE Stack Loss Data'!$B$4:$B$43),MATCH('Baseline Efficiency'!K24,'DOE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Efficiency'!K24,'DOE Stack Loss Data'!$C$3:$V$3)))</f>
        <v>#N/A</v>
      </c>
      <c r="L48" s="237" t="e">
        <f>1-(((INDEX('DOE Stack Loss Data'!$C$4:$V$43,MATCH('Combustion Reports'!AI$8,'DOE Stack Loss Data'!$B$4:$B$43)+1,MATCH('Baseline Efficiency'!L24,'DOE Stack Loss Data'!$C$3:$V$3)+1)-INDEX('DOE Stack Loss Data'!$C$4:$V$43,MATCH('Combustion Reports'!AI$8,'DOE Stack Loss Data'!$B$4:$B$43),MATCH('Baseline Efficiency'!L24,'DOE Stack Loss Data'!$C$3:$V$3)+1))/10*('Combustion Reports'!AI$8-INDEX('DOE Stack Loss Data'!$B$4:$B$43,MATCH('Combustion Reports'!AI$8,'DOE Stack Loss Data'!$B$4:$B$43),1))+INDEX('DOE Stack Loss Data'!$C$4:$V$43,MATCH('Combustion Reports'!AI$8,'DOE Stack Loss Data'!$B$4:$B$43),MATCH('Baseline Efficiency'!L24,'DOE Stack Loss Data'!$C$3:$V$3)+1)-((INDEX('DOE Stack Loss Data'!$C$4:$V$43,MATCH('Combustion Reports'!AI$8,'DOE Stack Loss Data'!$B$4:$B$43)+1,MATCH('Baseline Efficiency'!L24,'DOE Stack Loss Data'!$C$3:$V$3))-INDEX('DOE Stack Loss Data'!$C$4:$V$43,MATCH('Combustion Reports'!AI$8,'DOE Stack Loss Data'!$B$4:$B$43),MATCH('Baseline Efficiency'!L24,'DOE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Efficiency'!L24,'DOE Stack Loss Data'!$C$3:$V$3))))/(INDEX('DOE Stack Loss Data'!$C$3:$V$3,1,MATCH('Baseline Efficiency'!L24,'DOE Stack Loss Data'!$C$3:$V$3)+1)-INDEX('DOE Stack Loss Data'!$C$3:$V$3,1,MATCH('Baseline Efficiency'!L24,'DOE Stack Loss Data'!$C$3:$V$3)))*('Baseline Efficiency'!L24-INDEX('DOE Stack Loss Data'!$C$3:$V$3,1,MATCH('Baseline Efficiency'!L24,'DOE Stack Loss Data'!$C$3:$V$3)))+(INDEX('DOE Stack Loss Data'!$C$4:$V$43,MATCH('Combustion Reports'!AI$8,'DOE Stack Loss Data'!$B$4:$B$43)+1,MATCH('Baseline Efficiency'!L24,'DOE Stack Loss Data'!$C$3:$V$3))-INDEX('DOE Stack Loss Data'!$C$4:$V$43,MATCH('Combustion Reports'!AI$8,'DOE Stack Loss Data'!$B$4:$B$43),MATCH('Baseline Efficiency'!L24,'DOE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Efficiency'!L24,'DOE Stack Loss Data'!$C$3:$V$3)))</f>
        <v>#N/A</v>
      </c>
      <c r="M48" s="237" t="e">
        <f>1-(((INDEX('DOE Stack Loss Data'!$C$4:$V$43,MATCH('Combustion Reports'!AJ$8,'DOE Stack Loss Data'!$B$4:$B$43)+1,MATCH('Baseline Efficiency'!M24,'DOE Stack Loss Data'!$C$3:$V$3)+1)-INDEX('DOE Stack Loss Data'!$C$4:$V$43,MATCH('Combustion Reports'!AJ$8,'DOE Stack Loss Data'!$B$4:$B$43),MATCH('Baseline Efficiency'!M24,'DOE Stack Loss Data'!$C$3:$V$3)+1))/10*('Combustion Reports'!AJ$8-INDEX('DOE Stack Loss Data'!$B$4:$B$43,MATCH('Combustion Reports'!AJ$8,'DOE Stack Loss Data'!$B$4:$B$43),1))+INDEX('DOE Stack Loss Data'!$C$4:$V$43,MATCH('Combustion Reports'!AJ$8,'DOE Stack Loss Data'!$B$4:$B$43),MATCH('Baseline Efficiency'!M24,'DOE Stack Loss Data'!$C$3:$V$3)+1)-((INDEX('DOE Stack Loss Data'!$C$4:$V$43,MATCH('Combustion Reports'!AJ$8,'DOE Stack Loss Data'!$B$4:$B$43)+1,MATCH('Baseline Efficiency'!M24,'DOE Stack Loss Data'!$C$3:$V$3))-INDEX('DOE Stack Loss Data'!$C$4:$V$43,MATCH('Combustion Reports'!AJ$8,'DOE Stack Loss Data'!$B$4:$B$43),MATCH('Baseline Efficiency'!M24,'DOE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Efficiency'!M24,'DOE Stack Loss Data'!$C$3:$V$3))))/(INDEX('DOE Stack Loss Data'!$C$3:$V$3,1,MATCH('Baseline Efficiency'!M24,'DOE Stack Loss Data'!$C$3:$V$3)+1)-INDEX('DOE Stack Loss Data'!$C$3:$V$3,1,MATCH('Baseline Efficiency'!M24,'DOE Stack Loss Data'!$C$3:$V$3)))*('Baseline Efficiency'!M24-INDEX('DOE Stack Loss Data'!$C$3:$V$3,1,MATCH('Baseline Efficiency'!M24,'DOE Stack Loss Data'!$C$3:$V$3)))+(INDEX('DOE Stack Loss Data'!$C$4:$V$43,MATCH('Combustion Reports'!AJ$8,'DOE Stack Loss Data'!$B$4:$B$43)+1,MATCH('Baseline Efficiency'!M24,'DOE Stack Loss Data'!$C$3:$V$3))-INDEX('DOE Stack Loss Data'!$C$4:$V$43,MATCH('Combustion Reports'!AJ$8,'DOE Stack Loss Data'!$B$4:$B$43),MATCH('Baseline Efficiency'!M24,'DOE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Efficiency'!M24,'DOE Stack Loss Data'!$C$3:$V$3)))</f>
        <v>#N/A</v>
      </c>
      <c r="N48" s="209" t="e">
        <f>1-(((INDEX('DOE Stack Loss Data'!$C$4:$V$43,MATCH('Combustion Reports'!AK$8,'DOE Stack Loss Data'!$B$4:$B$43)+1,MATCH('Baseline Efficiency'!N24,'DOE Stack Loss Data'!$C$3:$V$3)+1)-INDEX('DOE Stack Loss Data'!$C$4:$V$43,MATCH('Combustion Reports'!AK$8,'DOE Stack Loss Data'!$B$4:$B$43),MATCH('Baseline Efficiency'!N24,'DOE Stack Loss Data'!$C$3:$V$3)+1))/10*('Combustion Reports'!AK$8-INDEX('DOE Stack Loss Data'!$B$4:$B$43,MATCH('Combustion Reports'!AK$8,'DOE Stack Loss Data'!$B$4:$B$43),1))+INDEX('DOE Stack Loss Data'!$C$4:$V$43,MATCH('Combustion Reports'!AK$8,'DOE Stack Loss Data'!$B$4:$B$43),MATCH('Baseline Efficiency'!N24,'DOE Stack Loss Data'!$C$3:$V$3)+1)-((INDEX('DOE Stack Loss Data'!$C$4:$V$43,MATCH('Combustion Reports'!AK$8,'DOE Stack Loss Data'!$B$4:$B$43)+1,MATCH('Baseline Efficiency'!N24,'DOE Stack Loss Data'!$C$3:$V$3))-INDEX('DOE Stack Loss Data'!$C$4:$V$43,MATCH('Combustion Reports'!AK$8,'DOE Stack Loss Data'!$B$4:$B$43),MATCH('Baseline Efficiency'!N24,'DOE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Efficiency'!N24,'DOE Stack Loss Data'!$C$3:$V$3))))/(INDEX('DOE Stack Loss Data'!$C$3:$V$3,1,MATCH('Baseline Efficiency'!N24,'DOE Stack Loss Data'!$C$3:$V$3)+1)-INDEX('DOE Stack Loss Data'!$C$3:$V$3,1,MATCH('Baseline Efficiency'!N24,'DOE Stack Loss Data'!$C$3:$V$3)))*('Baseline Efficiency'!N24-INDEX('DOE Stack Loss Data'!$C$3:$V$3,1,MATCH('Baseline Efficiency'!N24,'DOE Stack Loss Data'!$C$3:$V$3)))+(INDEX('DOE Stack Loss Data'!$C$4:$V$43,MATCH('Combustion Reports'!AK$8,'DOE Stack Loss Data'!$B$4:$B$43)+1,MATCH('Baseline Efficiency'!N24,'DOE Stack Loss Data'!$C$3:$V$3))-INDEX('DOE Stack Loss Data'!$C$4:$V$43,MATCH('Combustion Reports'!AK$8,'DOE Stack Loss Data'!$B$4:$B$43),MATCH('Baseline Efficiency'!N24,'DOE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Efficiency'!N24,'DOE Stack Loss Data'!$C$3:$V$3)))</f>
        <v>#N/A</v>
      </c>
      <c r="P48" s="236">
        <v>80</v>
      </c>
      <c r="Q48" s="545">
        <v>428</v>
      </c>
      <c r="R48" s="202">
        <f t="shared" si="9"/>
        <v>115</v>
      </c>
      <c r="S48" s="237" t="e">
        <f>1-(((INDEX('DOE Stack Loss Data'!$C$4:$V$43,MATCH('Combustion Reports'!$AB$14,'DOE Stack Loss Data'!$B$4:$B$43)+1,MATCH('Baseline Efficiency'!S24,'DOE Stack Loss Data'!$C$3:$V$3)+1)-INDEX('DOE Stack Loss Data'!$C$4:$V$43,MATCH('Combustion Reports'!$AB$14,'DOE Stack Loss Data'!$B$4:$B$43),MATCH('Baseline Efficiency'!S24,'DOE Stack Loss Data'!$C$3:$V$3)+1))/10*('Combustion Reports'!$AB$14-INDEX('DOE Stack Loss Data'!$B$4:$B$43,MATCH('Combustion Reports'!$AB$14,'DOE Stack Loss Data'!$B$4:$B$43),1))+INDEX('DOE Stack Loss Data'!$C$4:$V$43,MATCH('Combustion Reports'!$AB$14,'DOE Stack Loss Data'!$B$4:$B$43),MATCH('Baseline Efficiency'!S24,'DOE Stack Loss Data'!$C$3:$V$3)+1)-((INDEX('DOE Stack Loss Data'!$C$4:$V$43,MATCH('Combustion Reports'!$AB$14,'DOE Stack Loss Data'!$B$4:$B$43)+1,MATCH('Baseline Efficiency'!S24,'DOE Stack Loss Data'!$C$3:$V$3))-INDEX('DOE Stack Loss Data'!$C$4:$V$43,MATCH('Combustion Reports'!$AB$14,'DOE Stack Loss Data'!$B$4:$B$43),MATCH('Baseline Efficiency'!S24,'DOE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Efficiency'!S24,'DOE Stack Loss Data'!$C$3:$V$3))))/(INDEX('DOE Stack Loss Data'!$C$3:$V$3,1,MATCH('Baseline Efficiency'!S24,'DOE Stack Loss Data'!$C$3:$V$3)+1)-INDEX('DOE Stack Loss Data'!$C$3:$V$3,1,MATCH('Baseline Efficiency'!S24,'DOE Stack Loss Data'!$C$3:$V$3)))*('Baseline Efficiency'!S24-INDEX('DOE Stack Loss Data'!$C$3:$V$3,1,MATCH('Baseline Efficiency'!S24,'DOE Stack Loss Data'!$C$3:$V$3)))+(INDEX('DOE Stack Loss Data'!$C$4:$V$43,MATCH('Combustion Reports'!$AB$14,'DOE Stack Loss Data'!$B$4:$B$43)+1,MATCH('Baseline Efficiency'!S24,'DOE Stack Loss Data'!$C$3:$V$3))-INDEX('DOE Stack Loss Data'!$C$4:$V$43,MATCH('Combustion Reports'!$AB$14,'DOE Stack Loss Data'!$B$4:$B$43),MATCH('Baseline Efficiency'!S24,'DOE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Efficiency'!S24,'DOE Stack Loss Data'!$C$3:$V$3)))</f>
        <v>#N/A</v>
      </c>
      <c r="T48" s="237" t="e">
        <f>1-(((INDEX('DOE Stack Loss Data'!$C$4:$V$43,MATCH('Combustion Reports'!AC$14,'DOE Stack Loss Data'!$B$4:$B$43)+1,MATCH('Baseline Efficiency'!T24,'DOE Stack Loss Data'!$C$3:$V$3)+1)-INDEX('DOE Stack Loss Data'!$C$4:$V$43,MATCH('Combustion Reports'!AC$14,'DOE Stack Loss Data'!$B$4:$B$43),MATCH('Baseline Efficiency'!T24,'DOE Stack Loss Data'!$C$3:$V$3)+1))/10*('Combustion Reports'!AC$14-INDEX('DOE Stack Loss Data'!$B$4:$B$43,MATCH('Combustion Reports'!AC$14,'DOE Stack Loss Data'!$B$4:$B$43),1))+INDEX('DOE Stack Loss Data'!$C$4:$V$43,MATCH('Combustion Reports'!AC$14,'DOE Stack Loss Data'!$B$4:$B$43),MATCH('Baseline Efficiency'!T24,'DOE Stack Loss Data'!$C$3:$V$3)+1)-((INDEX('DOE Stack Loss Data'!$C$4:$V$43,MATCH('Combustion Reports'!AC$14,'DOE Stack Loss Data'!$B$4:$B$43)+1,MATCH('Baseline Efficiency'!T24,'DOE Stack Loss Data'!$C$3:$V$3))-INDEX('DOE Stack Loss Data'!$C$4:$V$43,MATCH('Combustion Reports'!AC$14,'DOE Stack Loss Data'!$B$4:$B$43),MATCH('Baseline Efficiency'!T24,'DOE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Efficiency'!T24,'DOE Stack Loss Data'!$C$3:$V$3))))/(INDEX('DOE Stack Loss Data'!$C$3:$V$3,1,MATCH('Baseline Efficiency'!T24,'DOE Stack Loss Data'!$C$3:$V$3)+1)-INDEX('DOE Stack Loss Data'!$C$3:$V$3,1,MATCH('Baseline Efficiency'!T24,'DOE Stack Loss Data'!$C$3:$V$3)))*('Baseline Efficiency'!T24-INDEX('DOE Stack Loss Data'!$C$3:$V$3,1,MATCH('Baseline Efficiency'!T24,'DOE Stack Loss Data'!$C$3:$V$3)))+(INDEX('DOE Stack Loss Data'!$C$4:$V$43,MATCH('Combustion Reports'!AC$14,'DOE Stack Loss Data'!$B$4:$B$43)+1,MATCH('Baseline Efficiency'!T24,'DOE Stack Loss Data'!$C$3:$V$3))-INDEX('DOE Stack Loss Data'!$C$4:$V$43,MATCH('Combustion Reports'!AC$14,'DOE Stack Loss Data'!$B$4:$B$43),MATCH('Baseline Efficiency'!T24,'DOE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Efficiency'!T24,'DOE Stack Loss Data'!$C$3:$V$3)))</f>
        <v>#N/A</v>
      </c>
      <c r="U48" s="207" t="e">
        <f>1-(((INDEX('DOE Stack Loss Data'!$C$4:$V$43,MATCH('Combustion Reports'!AD$14,'DOE Stack Loss Data'!$B$4:$B$43)+1,MATCH('Baseline Efficiency'!U24,'DOE Stack Loss Data'!$C$3:$V$3)+1)-INDEX('DOE Stack Loss Data'!$C$4:$V$43,MATCH('Combustion Reports'!AD$14,'DOE Stack Loss Data'!$B$4:$B$43),MATCH('Baseline Efficiency'!U24,'DOE Stack Loss Data'!$C$3:$V$3)+1))/10*('Combustion Reports'!AD$14-INDEX('DOE Stack Loss Data'!$B$4:$B$43,MATCH('Combustion Reports'!AD$14,'DOE Stack Loss Data'!$B$4:$B$43),1))+INDEX('DOE Stack Loss Data'!$C$4:$V$43,MATCH('Combustion Reports'!AD$14,'DOE Stack Loss Data'!$B$4:$B$43),MATCH('Baseline Efficiency'!U24,'DOE Stack Loss Data'!$C$3:$V$3)+1)-((INDEX('DOE Stack Loss Data'!$C$4:$V$43,MATCH('Combustion Reports'!AD$14,'DOE Stack Loss Data'!$B$4:$B$43)+1,MATCH('Baseline Efficiency'!U24,'DOE Stack Loss Data'!$C$3:$V$3))-INDEX('DOE Stack Loss Data'!$C$4:$V$43,MATCH('Combustion Reports'!AD$14,'DOE Stack Loss Data'!$B$4:$B$43),MATCH('Baseline Efficiency'!U24,'DOE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Efficiency'!U24,'DOE Stack Loss Data'!$C$3:$V$3))))/(INDEX('DOE Stack Loss Data'!$C$3:$V$3,1,MATCH('Baseline Efficiency'!U24,'DOE Stack Loss Data'!$C$3:$V$3)+1)-INDEX('DOE Stack Loss Data'!$C$3:$V$3,1,MATCH('Baseline Efficiency'!U24,'DOE Stack Loss Data'!$C$3:$V$3)))*('Baseline Efficiency'!U24-INDEX('DOE Stack Loss Data'!$C$3:$V$3,1,MATCH('Baseline Efficiency'!U24,'DOE Stack Loss Data'!$C$3:$V$3)))+(INDEX('DOE Stack Loss Data'!$C$4:$V$43,MATCH('Combustion Reports'!AD$14,'DOE Stack Loss Data'!$B$4:$B$43)+1,MATCH('Baseline Efficiency'!U24,'DOE Stack Loss Data'!$C$3:$V$3))-INDEX('DOE Stack Loss Data'!$C$4:$V$43,MATCH('Combustion Reports'!AD$14,'DOE Stack Loss Data'!$B$4:$B$43),MATCH('Baseline Efficiency'!U24,'DOE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Efficiency'!U24,'DOE Stack Loss Data'!$C$3:$V$3)))</f>
        <v>#N/A</v>
      </c>
      <c r="V48" s="237" t="e">
        <f>1-(((INDEX('DOE Stack Loss Data'!$C$4:$V$43,MATCH('Combustion Reports'!AE$14,'DOE Stack Loss Data'!$B$4:$B$43)+1,MATCH('Baseline Efficiency'!V24,'DOE Stack Loss Data'!$C$3:$V$3)+1)-INDEX('DOE Stack Loss Data'!$C$4:$V$43,MATCH('Combustion Reports'!AE$14,'DOE Stack Loss Data'!$B$4:$B$43),MATCH('Baseline Efficiency'!V24,'DOE Stack Loss Data'!$C$3:$V$3)+1))/10*('Combustion Reports'!AE$14-INDEX('DOE Stack Loss Data'!$B$4:$B$43,MATCH('Combustion Reports'!AE$14,'DOE Stack Loss Data'!$B$4:$B$43),1))+INDEX('DOE Stack Loss Data'!$C$4:$V$43,MATCH('Combustion Reports'!AE$14,'DOE Stack Loss Data'!$B$4:$B$43),MATCH('Baseline Efficiency'!V24,'DOE Stack Loss Data'!$C$3:$V$3)+1)-((INDEX('DOE Stack Loss Data'!$C$4:$V$43,MATCH('Combustion Reports'!AE$14,'DOE Stack Loss Data'!$B$4:$B$43)+1,MATCH('Baseline Efficiency'!V24,'DOE Stack Loss Data'!$C$3:$V$3))-INDEX('DOE Stack Loss Data'!$C$4:$V$43,MATCH('Combustion Reports'!AE$14,'DOE Stack Loss Data'!$B$4:$B$43),MATCH('Baseline Efficiency'!V24,'DOE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Efficiency'!V24,'DOE Stack Loss Data'!$C$3:$V$3))))/(INDEX('DOE Stack Loss Data'!$C$3:$V$3,1,MATCH('Baseline Efficiency'!V24,'DOE Stack Loss Data'!$C$3:$V$3)+1)-INDEX('DOE Stack Loss Data'!$C$3:$V$3,1,MATCH('Baseline Efficiency'!V24,'DOE Stack Loss Data'!$C$3:$V$3)))*('Baseline Efficiency'!V24-INDEX('DOE Stack Loss Data'!$C$3:$V$3,1,MATCH('Baseline Efficiency'!V24,'DOE Stack Loss Data'!$C$3:$V$3)))+(INDEX('DOE Stack Loss Data'!$C$4:$V$43,MATCH('Combustion Reports'!AE$14,'DOE Stack Loss Data'!$B$4:$B$43)+1,MATCH('Baseline Efficiency'!V24,'DOE Stack Loss Data'!$C$3:$V$3))-INDEX('DOE Stack Loss Data'!$C$4:$V$43,MATCH('Combustion Reports'!AE$14,'DOE Stack Loss Data'!$B$4:$B$43),MATCH('Baseline Efficiency'!V24,'DOE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Efficiency'!V24,'DOE Stack Loss Data'!$C$3:$V$3)))</f>
        <v>#N/A</v>
      </c>
      <c r="W48" s="201" t="e">
        <f>1-(((INDEX('DOE Stack Loss Data'!$C$4:$V$43,MATCH('Combustion Reports'!AF$14,'DOE Stack Loss Data'!$B$4:$B$43)+1,MATCH('Baseline Efficiency'!W24,'DOE Stack Loss Data'!$C$3:$V$3)+1)-INDEX('DOE Stack Loss Data'!$C$4:$V$43,MATCH('Combustion Reports'!AF$14,'DOE Stack Loss Data'!$B$4:$B$43),MATCH('Baseline Efficiency'!W24,'DOE Stack Loss Data'!$C$3:$V$3)+1))/10*('Combustion Reports'!AF$14-INDEX('DOE Stack Loss Data'!$B$4:$B$43,MATCH('Combustion Reports'!AF$14,'DOE Stack Loss Data'!$B$4:$B$43),1))+INDEX('DOE Stack Loss Data'!$C$4:$V$43,MATCH('Combustion Reports'!AF$14,'DOE Stack Loss Data'!$B$4:$B$43),MATCH('Baseline Efficiency'!W24,'DOE Stack Loss Data'!$C$3:$V$3)+1)-((INDEX('DOE Stack Loss Data'!$C$4:$V$43,MATCH('Combustion Reports'!AF$14,'DOE Stack Loss Data'!$B$4:$B$43)+1,MATCH('Baseline Efficiency'!W24,'DOE Stack Loss Data'!$C$3:$V$3))-INDEX('DOE Stack Loss Data'!$C$4:$V$43,MATCH('Combustion Reports'!AF$14,'DOE Stack Loss Data'!$B$4:$B$43),MATCH('Baseline Efficiency'!W24,'DOE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Efficiency'!W24,'DOE Stack Loss Data'!$C$3:$V$3))))/(INDEX('DOE Stack Loss Data'!$C$3:$V$3,1,MATCH('Baseline Efficiency'!W24,'DOE Stack Loss Data'!$C$3:$V$3)+1)-INDEX('DOE Stack Loss Data'!$C$3:$V$3,1,MATCH('Baseline Efficiency'!W24,'DOE Stack Loss Data'!$C$3:$V$3)))*('Baseline Efficiency'!W24-INDEX('DOE Stack Loss Data'!$C$3:$V$3,1,MATCH('Baseline Efficiency'!W24,'DOE Stack Loss Data'!$C$3:$V$3)))+(INDEX('DOE Stack Loss Data'!$C$4:$V$43,MATCH('Combustion Reports'!AF$14,'DOE Stack Loss Data'!$B$4:$B$43)+1,MATCH('Baseline Efficiency'!W24,'DOE Stack Loss Data'!$C$3:$V$3))-INDEX('DOE Stack Loss Data'!$C$4:$V$43,MATCH('Combustion Reports'!AF$14,'DOE Stack Loss Data'!$B$4:$B$43),MATCH('Baseline Efficiency'!W24,'DOE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Efficiency'!W24,'DOE Stack Loss Data'!$C$3:$V$3)))</f>
        <v>#N/A</v>
      </c>
      <c r="X48" s="237" t="e">
        <f>1-(((INDEX('DOE Stack Loss Data'!$C$4:$V$43,MATCH('Combustion Reports'!AG$14,'DOE Stack Loss Data'!$B$4:$B$43)+1,MATCH('Baseline Efficiency'!X24,'DOE Stack Loss Data'!$C$3:$V$3)+1)-INDEX('DOE Stack Loss Data'!$C$4:$V$43,MATCH('Combustion Reports'!AG$14,'DOE Stack Loss Data'!$B$4:$B$43),MATCH('Baseline Efficiency'!X24,'DOE Stack Loss Data'!$C$3:$V$3)+1))/10*('Combustion Reports'!AG$14-INDEX('DOE Stack Loss Data'!$B$4:$B$43,MATCH('Combustion Reports'!AG$14,'DOE Stack Loss Data'!$B$4:$B$43),1))+INDEX('DOE Stack Loss Data'!$C$4:$V$43,MATCH('Combustion Reports'!AG$14,'DOE Stack Loss Data'!$B$4:$B$43),MATCH('Baseline Efficiency'!X24,'DOE Stack Loss Data'!$C$3:$V$3)+1)-((INDEX('DOE Stack Loss Data'!$C$4:$V$43,MATCH('Combustion Reports'!AG$14,'DOE Stack Loss Data'!$B$4:$B$43)+1,MATCH('Baseline Efficiency'!X24,'DOE Stack Loss Data'!$C$3:$V$3))-INDEX('DOE Stack Loss Data'!$C$4:$V$43,MATCH('Combustion Reports'!AG$14,'DOE Stack Loss Data'!$B$4:$B$43),MATCH('Baseline Efficiency'!X24,'DOE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Efficiency'!X24,'DOE Stack Loss Data'!$C$3:$V$3))))/(INDEX('DOE Stack Loss Data'!$C$3:$V$3,1,MATCH('Baseline Efficiency'!X24,'DOE Stack Loss Data'!$C$3:$V$3)+1)-INDEX('DOE Stack Loss Data'!$C$3:$V$3,1,MATCH('Baseline Efficiency'!X24,'DOE Stack Loss Data'!$C$3:$V$3)))*('Baseline Efficiency'!X24-INDEX('DOE Stack Loss Data'!$C$3:$V$3,1,MATCH('Baseline Efficiency'!X24,'DOE Stack Loss Data'!$C$3:$V$3)))+(INDEX('DOE Stack Loss Data'!$C$4:$V$43,MATCH('Combustion Reports'!AG$14,'DOE Stack Loss Data'!$B$4:$B$43)+1,MATCH('Baseline Efficiency'!X24,'DOE Stack Loss Data'!$C$3:$V$3))-INDEX('DOE Stack Loss Data'!$C$4:$V$43,MATCH('Combustion Reports'!AG$14,'DOE Stack Loss Data'!$B$4:$B$43),MATCH('Baseline Efficiency'!X24,'DOE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Efficiency'!X24,'DOE Stack Loss Data'!$C$3:$V$3)))</f>
        <v>#N/A</v>
      </c>
      <c r="Y48" s="201" t="e">
        <f>1-(((INDEX('DOE Stack Loss Data'!$C$4:$V$43,MATCH('Combustion Reports'!AH$14,'DOE Stack Loss Data'!$B$4:$B$43)+1,MATCH('Baseline Efficiency'!Y24,'DOE Stack Loss Data'!$C$3:$V$3)+1)-INDEX('DOE Stack Loss Data'!$C$4:$V$43,MATCH('Combustion Reports'!AH$14,'DOE Stack Loss Data'!$B$4:$B$43),MATCH('Baseline Efficiency'!Y24,'DOE Stack Loss Data'!$C$3:$V$3)+1))/10*('Combustion Reports'!AH$14-INDEX('DOE Stack Loss Data'!$B$4:$B$43,MATCH('Combustion Reports'!AH$14,'DOE Stack Loss Data'!$B$4:$B$43),1))+INDEX('DOE Stack Loss Data'!$C$4:$V$43,MATCH('Combustion Reports'!AH$14,'DOE Stack Loss Data'!$B$4:$B$43),MATCH('Baseline Efficiency'!Y24,'DOE Stack Loss Data'!$C$3:$V$3)+1)-((INDEX('DOE Stack Loss Data'!$C$4:$V$43,MATCH('Combustion Reports'!AH$14,'DOE Stack Loss Data'!$B$4:$B$43)+1,MATCH('Baseline Efficiency'!Y24,'DOE Stack Loss Data'!$C$3:$V$3))-INDEX('DOE Stack Loss Data'!$C$4:$V$43,MATCH('Combustion Reports'!AH$14,'DOE Stack Loss Data'!$B$4:$B$43),MATCH('Baseline Efficiency'!Y24,'DOE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Efficiency'!Y24,'DOE Stack Loss Data'!$C$3:$V$3))))/(INDEX('DOE Stack Loss Data'!$C$3:$V$3,1,MATCH('Baseline Efficiency'!Y24,'DOE Stack Loss Data'!$C$3:$V$3)+1)-INDEX('DOE Stack Loss Data'!$C$3:$V$3,1,MATCH('Baseline Efficiency'!Y24,'DOE Stack Loss Data'!$C$3:$V$3)))*('Baseline Efficiency'!Y24-INDEX('DOE Stack Loss Data'!$C$3:$V$3,1,MATCH('Baseline Efficiency'!Y24,'DOE Stack Loss Data'!$C$3:$V$3)))+(INDEX('DOE Stack Loss Data'!$C$4:$V$43,MATCH('Combustion Reports'!AH$14,'DOE Stack Loss Data'!$B$4:$B$43)+1,MATCH('Baseline Efficiency'!Y24,'DOE Stack Loss Data'!$C$3:$V$3))-INDEX('DOE Stack Loss Data'!$C$4:$V$43,MATCH('Combustion Reports'!AH$14,'DOE Stack Loss Data'!$B$4:$B$43),MATCH('Baseline Efficiency'!Y24,'DOE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Efficiency'!Y24,'DOE Stack Loss Data'!$C$3:$V$3)))</f>
        <v>#N/A</v>
      </c>
      <c r="Z48" s="237" t="e">
        <f>1-(((INDEX('DOE Stack Loss Data'!$C$4:$V$43,MATCH('Combustion Reports'!AI$14,'DOE Stack Loss Data'!$B$4:$B$43)+1,MATCH('Baseline Efficiency'!Z24,'DOE Stack Loss Data'!$C$3:$V$3)+1)-INDEX('DOE Stack Loss Data'!$C$4:$V$43,MATCH('Combustion Reports'!AI$14,'DOE Stack Loss Data'!$B$4:$B$43),MATCH('Baseline Efficiency'!Z24,'DOE Stack Loss Data'!$C$3:$V$3)+1))/10*('Combustion Reports'!AI$14-INDEX('DOE Stack Loss Data'!$B$4:$B$43,MATCH('Combustion Reports'!AI$14,'DOE Stack Loss Data'!$B$4:$B$43),1))+INDEX('DOE Stack Loss Data'!$C$4:$V$43,MATCH('Combustion Reports'!AI$14,'DOE Stack Loss Data'!$B$4:$B$43),MATCH('Baseline Efficiency'!Z24,'DOE Stack Loss Data'!$C$3:$V$3)+1)-((INDEX('DOE Stack Loss Data'!$C$4:$V$43,MATCH('Combustion Reports'!AI$14,'DOE Stack Loss Data'!$B$4:$B$43)+1,MATCH('Baseline Efficiency'!Z24,'DOE Stack Loss Data'!$C$3:$V$3))-INDEX('DOE Stack Loss Data'!$C$4:$V$43,MATCH('Combustion Reports'!AI$14,'DOE Stack Loss Data'!$B$4:$B$43),MATCH('Baseline Efficiency'!Z24,'DOE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Efficiency'!Z24,'DOE Stack Loss Data'!$C$3:$V$3))))/(INDEX('DOE Stack Loss Data'!$C$3:$V$3,1,MATCH('Baseline Efficiency'!Z24,'DOE Stack Loss Data'!$C$3:$V$3)+1)-INDEX('DOE Stack Loss Data'!$C$3:$V$3,1,MATCH('Baseline Efficiency'!Z24,'DOE Stack Loss Data'!$C$3:$V$3)))*('Baseline Efficiency'!Z24-INDEX('DOE Stack Loss Data'!$C$3:$V$3,1,MATCH('Baseline Efficiency'!Z24,'DOE Stack Loss Data'!$C$3:$V$3)))+(INDEX('DOE Stack Loss Data'!$C$4:$V$43,MATCH('Combustion Reports'!AI$14,'DOE Stack Loss Data'!$B$4:$B$43)+1,MATCH('Baseline Efficiency'!Z24,'DOE Stack Loss Data'!$C$3:$V$3))-INDEX('DOE Stack Loss Data'!$C$4:$V$43,MATCH('Combustion Reports'!AI$14,'DOE Stack Loss Data'!$B$4:$B$43),MATCH('Baseline Efficiency'!Z24,'DOE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Efficiency'!Z24,'DOE Stack Loss Data'!$C$3:$V$3)))</f>
        <v>#N/A</v>
      </c>
      <c r="AA48" s="237" t="e">
        <f>1-(((INDEX('DOE Stack Loss Data'!$C$4:$V$43,MATCH('Combustion Reports'!AJ$14,'DOE Stack Loss Data'!$B$4:$B$43)+1,MATCH('Baseline Efficiency'!AA24,'DOE Stack Loss Data'!$C$3:$V$3)+1)-INDEX('DOE Stack Loss Data'!$C$4:$V$43,MATCH('Combustion Reports'!AJ$14,'DOE Stack Loss Data'!$B$4:$B$43),MATCH('Baseline Efficiency'!AA24,'DOE Stack Loss Data'!$C$3:$V$3)+1))/10*('Combustion Reports'!AJ$14-INDEX('DOE Stack Loss Data'!$B$4:$B$43,MATCH('Combustion Reports'!AJ$14,'DOE Stack Loss Data'!$B$4:$B$43),1))+INDEX('DOE Stack Loss Data'!$C$4:$V$43,MATCH('Combustion Reports'!AJ$14,'DOE Stack Loss Data'!$B$4:$B$43),MATCH('Baseline Efficiency'!AA24,'DOE Stack Loss Data'!$C$3:$V$3)+1)-((INDEX('DOE Stack Loss Data'!$C$4:$V$43,MATCH('Combustion Reports'!AJ$14,'DOE Stack Loss Data'!$B$4:$B$43)+1,MATCH('Baseline Efficiency'!AA24,'DOE Stack Loss Data'!$C$3:$V$3))-INDEX('DOE Stack Loss Data'!$C$4:$V$43,MATCH('Combustion Reports'!AJ$14,'DOE Stack Loss Data'!$B$4:$B$43),MATCH('Baseline Efficiency'!AA24,'DOE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Efficiency'!AA24,'DOE Stack Loss Data'!$C$3:$V$3))))/(INDEX('DOE Stack Loss Data'!$C$3:$V$3,1,MATCH('Baseline Efficiency'!AA24,'DOE Stack Loss Data'!$C$3:$V$3)+1)-INDEX('DOE Stack Loss Data'!$C$3:$V$3,1,MATCH('Baseline Efficiency'!AA24,'DOE Stack Loss Data'!$C$3:$V$3)))*('Baseline Efficiency'!AA24-INDEX('DOE Stack Loss Data'!$C$3:$V$3,1,MATCH('Baseline Efficiency'!AA24,'DOE Stack Loss Data'!$C$3:$V$3)))+(INDEX('DOE Stack Loss Data'!$C$4:$V$43,MATCH('Combustion Reports'!AJ$14,'DOE Stack Loss Data'!$B$4:$B$43)+1,MATCH('Baseline Efficiency'!AA24,'DOE Stack Loss Data'!$C$3:$V$3))-INDEX('DOE Stack Loss Data'!$C$4:$V$43,MATCH('Combustion Reports'!AJ$14,'DOE Stack Loss Data'!$B$4:$B$43),MATCH('Baseline Efficiency'!AA24,'DOE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Efficiency'!AA24,'DOE Stack Loss Data'!$C$3:$V$3)))</f>
        <v>#N/A</v>
      </c>
      <c r="AB48" s="209" t="e">
        <f>1-(((INDEX('DOE Stack Loss Data'!$C$4:$V$43,MATCH('Combustion Reports'!AK$14,'DOE Stack Loss Data'!$B$4:$B$43)+1,MATCH('Baseline Efficiency'!AB24,'DOE Stack Loss Data'!$C$3:$V$3)+1)-INDEX('DOE Stack Loss Data'!$C$4:$V$43,MATCH('Combustion Reports'!AK$14,'DOE Stack Loss Data'!$B$4:$B$43),MATCH('Baseline Efficiency'!AB24,'DOE Stack Loss Data'!$C$3:$V$3)+1))/10*('Combustion Reports'!AK$14-INDEX('DOE Stack Loss Data'!$B$4:$B$43,MATCH('Combustion Reports'!AK$14,'DOE Stack Loss Data'!$B$4:$B$43),1))+INDEX('DOE Stack Loss Data'!$C$4:$V$43,MATCH('Combustion Reports'!AK$14,'DOE Stack Loss Data'!$B$4:$B$43),MATCH('Baseline Efficiency'!AB24,'DOE Stack Loss Data'!$C$3:$V$3)+1)-((INDEX('DOE Stack Loss Data'!$C$4:$V$43,MATCH('Combustion Reports'!AK$14,'DOE Stack Loss Data'!$B$4:$B$43)+1,MATCH('Baseline Efficiency'!AB24,'DOE Stack Loss Data'!$C$3:$V$3))-INDEX('DOE Stack Loss Data'!$C$4:$V$43,MATCH('Combustion Reports'!AK$14,'DOE Stack Loss Data'!$B$4:$B$43),MATCH('Baseline Efficiency'!AB24,'DOE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Efficiency'!AB24,'DOE Stack Loss Data'!$C$3:$V$3))))/(INDEX('DOE Stack Loss Data'!$C$3:$V$3,1,MATCH('Baseline Efficiency'!AB24,'DOE Stack Loss Data'!$C$3:$V$3)+1)-INDEX('DOE Stack Loss Data'!$C$3:$V$3,1,MATCH('Baseline Efficiency'!AB24,'DOE Stack Loss Data'!$C$3:$V$3)))*('Baseline Efficiency'!AB24-INDEX('DOE Stack Loss Data'!$C$3:$V$3,1,MATCH('Baseline Efficiency'!AB24,'DOE Stack Loss Data'!$C$3:$V$3)))+(INDEX('DOE Stack Loss Data'!$C$4:$V$43,MATCH('Combustion Reports'!AK$14,'DOE Stack Loss Data'!$B$4:$B$43)+1,MATCH('Baseline Efficiency'!AB24,'DOE Stack Loss Data'!$C$3:$V$3))-INDEX('DOE Stack Loss Data'!$C$4:$V$43,MATCH('Combustion Reports'!AK$14,'DOE Stack Loss Data'!$B$4:$B$43),MATCH('Baseline Efficiency'!AB24,'DOE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Efficiency'!AB24,'DOE Stack Loss Data'!$C$3:$V$3)))</f>
        <v>#N/A</v>
      </c>
      <c r="AD48" s="236">
        <v>80</v>
      </c>
      <c r="AE48" s="545">
        <v>428</v>
      </c>
      <c r="AF48" s="202">
        <f t="shared" si="10"/>
        <v>115</v>
      </c>
      <c r="AG48" s="237" t="e">
        <f>1-(((INDEX('DOE Stack Loss Data'!$C$4:$V$43,MATCH('Combustion Reports'!AB$20,'DOE Stack Loss Data'!$B$4:$B$43)+1,MATCH('Baseline Efficiency'!AG24,'DOE Stack Loss Data'!$C$3:$V$3)+1)-INDEX('DOE Stack Loss Data'!$C$4:$V$43,MATCH('Combustion Reports'!AB$20,'DOE Stack Loss Data'!$B$4:$B$43),MATCH('Baseline Efficiency'!AG24,'DOE Stack Loss Data'!$C$3:$V$3)+1))/10*('Combustion Reports'!AB$20-INDEX('DOE Stack Loss Data'!$B$4:$B$43,MATCH('Combustion Reports'!AB$20,'DOE Stack Loss Data'!$B$4:$B$43),1))+INDEX('DOE Stack Loss Data'!$C$4:$V$43,MATCH('Combustion Reports'!AB$20,'DOE Stack Loss Data'!$B$4:$B$43),MATCH('Baseline Efficiency'!AG24,'DOE Stack Loss Data'!$C$3:$V$3)+1)-((INDEX('DOE Stack Loss Data'!$C$4:$V$43,MATCH('Combustion Reports'!AB$20,'DOE Stack Loss Data'!$B$4:$B$43)+1,MATCH('Baseline Efficiency'!AG24,'DOE Stack Loss Data'!$C$3:$V$3))-INDEX('DOE Stack Loss Data'!$C$4:$V$43,MATCH('Combustion Reports'!AB$20,'DOE Stack Loss Data'!$B$4:$B$43),MATCH('Baseline Efficiency'!AG24,'DOE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Efficiency'!AG24,'DOE Stack Loss Data'!$C$3:$V$3))))/(INDEX('DOE Stack Loss Data'!$C$3:$V$3,1,MATCH('Baseline Efficiency'!AG24,'DOE Stack Loss Data'!$C$3:$V$3)+1)-INDEX('DOE Stack Loss Data'!$C$3:$V$3,1,MATCH('Baseline Efficiency'!AG24,'DOE Stack Loss Data'!$C$3:$V$3)))*('Baseline Efficiency'!AG24-INDEX('DOE Stack Loss Data'!$C$3:$V$3,1,MATCH('Baseline Efficiency'!AG24,'DOE Stack Loss Data'!$C$3:$V$3)))+(INDEX('DOE Stack Loss Data'!$C$4:$V$43,MATCH('Combustion Reports'!AB$20,'DOE Stack Loss Data'!$B$4:$B$43)+1,MATCH('Baseline Efficiency'!AG24,'DOE Stack Loss Data'!$C$3:$V$3))-INDEX('DOE Stack Loss Data'!$C$4:$V$43,MATCH('Combustion Reports'!AB$20,'DOE Stack Loss Data'!$B$4:$B$43),MATCH('Baseline Efficiency'!AG24,'DOE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Efficiency'!AG24,'DOE Stack Loss Data'!$C$3:$V$3)))</f>
        <v>#N/A</v>
      </c>
      <c r="AH48" s="237" t="e">
        <f>1-(((INDEX('DOE Stack Loss Data'!$C$4:$V$43,MATCH('Combustion Reports'!AC$20,'DOE Stack Loss Data'!$B$4:$B$43)+1,MATCH('Baseline Efficiency'!AH24,'DOE Stack Loss Data'!$C$3:$V$3)+1)-INDEX('DOE Stack Loss Data'!$C$4:$V$43,MATCH('Combustion Reports'!AC$20,'DOE Stack Loss Data'!$B$4:$B$43),MATCH('Baseline Efficiency'!AH24,'DOE Stack Loss Data'!$C$3:$V$3)+1))/10*('Combustion Reports'!AC$20-INDEX('DOE Stack Loss Data'!$B$4:$B$43,MATCH('Combustion Reports'!AC$20,'DOE Stack Loss Data'!$B$4:$B$43),1))+INDEX('DOE Stack Loss Data'!$C$4:$V$43,MATCH('Combustion Reports'!AC$20,'DOE Stack Loss Data'!$B$4:$B$43),MATCH('Baseline Efficiency'!AH24,'DOE Stack Loss Data'!$C$3:$V$3)+1)-((INDEX('DOE Stack Loss Data'!$C$4:$V$43,MATCH('Combustion Reports'!AC$20,'DOE Stack Loss Data'!$B$4:$B$43)+1,MATCH('Baseline Efficiency'!AH24,'DOE Stack Loss Data'!$C$3:$V$3))-INDEX('DOE Stack Loss Data'!$C$4:$V$43,MATCH('Combustion Reports'!AC$20,'DOE Stack Loss Data'!$B$4:$B$43),MATCH('Baseline Efficiency'!AH24,'DOE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Efficiency'!AH24,'DOE Stack Loss Data'!$C$3:$V$3))))/(INDEX('DOE Stack Loss Data'!$C$3:$V$3,1,MATCH('Baseline Efficiency'!AH24,'DOE Stack Loss Data'!$C$3:$V$3)+1)-INDEX('DOE Stack Loss Data'!$C$3:$V$3,1,MATCH('Baseline Efficiency'!AH24,'DOE Stack Loss Data'!$C$3:$V$3)))*('Baseline Efficiency'!AH24-INDEX('DOE Stack Loss Data'!$C$3:$V$3,1,MATCH('Baseline Efficiency'!AH24,'DOE Stack Loss Data'!$C$3:$V$3)))+(INDEX('DOE Stack Loss Data'!$C$4:$V$43,MATCH('Combustion Reports'!AC$20,'DOE Stack Loss Data'!$B$4:$B$43)+1,MATCH('Baseline Efficiency'!AH24,'DOE Stack Loss Data'!$C$3:$V$3))-INDEX('DOE Stack Loss Data'!$C$4:$V$43,MATCH('Combustion Reports'!AC$20,'DOE Stack Loss Data'!$B$4:$B$43),MATCH('Baseline Efficiency'!AH24,'DOE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Efficiency'!AH24,'DOE Stack Loss Data'!$C$3:$V$3)))</f>
        <v>#N/A</v>
      </c>
      <c r="AI48" s="207" t="e">
        <f>1-(((INDEX('DOE Stack Loss Data'!$C$4:$V$43,MATCH('Combustion Reports'!AD$20,'DOE Stack Loss Data'!$B$4:$B$43)+1,MATCH('Baseline Efficiency'!AI24,'DOE Stack Loss Data'!$C$3:$V$3)+1)-INDEX('DOE Stack Loss Data'!$C$4:$V$43,MATCH('Combustion Reports'!AD$20,'DOE Stack Loss Data'!$B$4:$B$43),MATCH('Baseline Efficiency'!AI24,'DOE Stack Loss Data'!$C$3:$V$3)+1))/10*('Combustion Reports'!AD$20-INDEX('DOE Stack Loss Data'!$B$4:$B$43,MATCH('Combustion Reports'!AD$20,'DOE Stack Loss Data'!$B$4:$B$43),1))+INDEX('DOE Stack Loss Data'!$C$4:$V$43,MATCH('Combustion Reports'!AD$20,'DOE Stack Loss Data'!$B$4:$B$43),MATCH('Baseline Efficiency'!AI24,'DOE Stack Loss Data'!$C$3:$V$3)+1)-((INDEX('DOE Stack Loss Data'!$C$4:$V$43,MATCH('Combustion Reports'!AD$20,'DOE Stack Loss Data'!$B$4:$B$43)+1,MATCH('Baseline Efficiency'!AI24,'DOE Stack Loss Data'!$C$3:$V$3))-INDEX('DOE Stack Loss Data'!$C$4:$V$43,MATCH('Combustion Reports'!AD$20,'DOE Stack Loss Data'!$B$4:$B$43),MATCH('Baseline Efficiency'!AI24,'DOE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Efficiency'!AI24,'DOE Stack Loss Data'!$C$3:$V$3))))/(INDEX('DOE Stack Loss Data'!$C$3:$V$3,1,MATCH('Baseline Efficiency'!AI24,'DOE Stack Loss Data'!$C$3:$V$3)+1)-INDEX('DOE Stack Loss Data'!$C$3:$V$3,1,MATCH('Baseline Efficiency'!AI24,'DOE Stack Loss Data'!$C$3:$V$3)))*('Baseline Efficiency'!AI24-INDEX('DOE Stack Loss Data'!$C$3:$V$3,1,MATCH('Baseline Efficiency'!AI24,'DOE Stack Loss Data'!$C$3:$V$3)))+(INDEX('DOE Stack Loss Data'!$C$4:$V$43,MATCH('Combustion Reports'!AD$20,'DOE Stack Loss Data'!$B$4:$B$43)+1,MATCH('Baseline Efficiency'!AI24,'DOE Stack Loss Data'!$C$3:$V$3))-INDEX('DOE Stack Loss Data'!$C$4:$V$43,MATCH('Combustion Reports'!AD$20,'DOE Stack Loss Data'!$B$4:$B$43),MATCH('Baseline Efficiency'!AI24,'DOE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Efficiency'!AI24,'DOE Stack Loss Data'!$C$3:$V$3)))</f>
        <v>#N/A</v>
      </c>
      <c r="AJ48" s="237" t="e">
        <f>1-(((INDEX('DOE Stack Loss Data'!$C$4:$V$43,MATCH('Combustion Reports'!AE$20,'DOE Stack Loss Data'!$B$4:$B$43)+1,MATCH('Baseline Efficiency'!AJ24,'DOE Stack Loss Data'!$C$3:$V$3)+1)-INDEX('DOE Stack Loss Data'!$C$4:$V$43,MATCH('Combustion Reports'!AE$20,'DOE Stack Loss Data'!$B$4:$B$43),MATCH('Baseline Efficiency'!AJ24,'DOE Stack Loss Data'!$C$3:$V$3)+1))/10*('Combustion Reports'!AE$20-INDEX('DOE Stack Loss Data'!$B$4:$B$43,MATCH('Combustion Reports'!AE$20,'DOE Stack Loss Data'!$B$4:$B$43),1))+INDEX('DOE Stack Loss Data'!$C$4:$V$43,MATCH('Combustion Reports'!AE$20,'DOE Stack Loss Data'!$B$4:$B$43),MATCH('Baseline Efficiency'!AJ24,'DOE Stack Loss Data'!$C$3:$V$3)+1)-((INDEX('DOE Stack Loss Data'!$C$4:$V$43,MATCH('Combustion Reports'!AE$20,'DOE Stack Loss Data'!$B$4:$B$43)+1,MATCH('Baseline Efficiency'!AJ24,'DOE Stack Loss Data'!$C$3:$V$3))-INDEX('DOE Stack Loss Data'!$C$4:$V$43,MATCH('Combustion Reports'!AE$20,'DOE Stack Loss Data'!$B$4:$B$43),MATCH('Baseline Efficiency'!AJ24,'DOE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Efficiency'!AJ24,'DOE Stack Loss Data'!$C$3:$V$3))))/(INDEX('DOE Stack Loss Data'!$C$3:$V$3,1,MATCH('Baseline Efficiency'!AJ24,'DOE Stack Loss Data'!$C$3:$V$3)+1)-INDEX('DOE Stack Loss Data'!$C$3:$V$3,1,MATCH('Baseline Efficiency'!AJ24,'DOE Stack Loss Data'!$C$3:$V$3)))*('Baseline Efficiency'!AJ24-INDEX('DOE Stack Loss Data'!$C$3:$V$3,1,MATCH('Baseline Efficiency'!AJ24,'DOE Stack Loss Data'!$C$3:$V$3)))+(INDEX('DOE Stack Loss Data'!$C$4:$V$43,MATCH('Combustion Reports'!AE$20,'DOE Stack Loss Data'!$B$4:$B$43)+1,MATCH('Baseline Efficiency'!AJ24,'DOE Stack Loss Data'!$C$3:$V$3))-INDEX('DOE Stack Loss Data'!$C$4:$V$43,MATCH('Combustion Reports'!AE$20,'DOE Stack Loss Data'!$B$4:$B$43),MATCH('Baseline Efficiency'!AJ24,'DOE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Efficiency'!AJ24,'DOE Stack Loss Data'!$C$3:$V$3)))</f>
        <v>#N/A</v>
      </c>
      <c r="AK48" s="201" t="e">
        <f>1-(((INDEX('DOE Stack Loss Data'!$C$4:$V$43,MATCH('Combustion Reports'!AF$20,'DOE Stack Loss Data'!$B$4:$B$43)+1,MATCH('Baseline Efficiency'!AK24,'DOE Stack Loss Data'!$C$3:$V$3)+1)-INDEX('DOE Stack Loss Data'!$C$4:$V$43,MATCH('Combustion Reports'!AF$20,'DOE Stack Loss Data'!$B$4:$B$43),MATCH('Baseline Efficiency'!AK24,'DOE Stack Loss Data'!$C$3:$V$3)+1))/10*('Combustion Reports'!AF$20-INDEX('DOE Stack Loss Data'!$B$4:$B$43,MATCH('Combustion Reports'!AF$20,'DOE Stack Loss Data'!$B$4:$B$43),1))+INDEX('DOE Stack Loss Data'!$C$4:$V$43,MATCH('Combustion Reports'!AF$20,'DOE Stack Loss Data'!$B$4:$B$43),MATCH('Baseline Efficiency'!AK24,'DOE Stack Loss Data'!$C$3:$V$3)+1)-((INDEX('DOE Stack Loss Data'!$C$4:$V$43,MATCH('Combustion Reports'!AF$20,'DOE Stack Loss Data'!$B$4:$B$43)+1,MATCH('Baseline Efficiency'!AK24,'DOE Stack Loss Data'!$C$3:$V$3))-INDEX('DOE Stack Loss Data'!$C$4:$V$43,MATCH('Combustion Reports'!AF$20,'DOE Stack Loss Data'!$B$4:$B$43),MATCH('Baseline Efficiency'!AK24,'DOE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Efficiency'!AK24,'DOE Stack Loss Data'!$C$3:$V$3))))/(INDEX('DOE Stack Loss Data'!$C$3:$V$3,1,MATCH('Baseline Efficiency'!AK24,'DOE Stack Loss Data'!$C$3:$V$3)+1)-INDEX('DOE Stack Loss Data'!$C$3:$V$3,1,MATCH('Baseline Efficiency'!AK24,'DOE Stack Loss Data'!$C$3:$V$3)))*('Baseline Efficiency'!AK24-INDEX('DOE Stack Loss Data'!$C$3:$V$3,1,MATCH('Baseline Efficiency'!AK24,'DOE Stack Loss Data'!$C$3:$V$3)))+(INDEX('DOE Stack Loss Data'!$C$4:$V$43,MATCH('Combustion Reports'!AF$20,'DOE Stack Loss Data'!$B$4:$B$43)+1,MATCH('Baseline Efficiency'!AK24,'DOE Stack Loss Data'!$C$3:$V$3))-INDEX('DOE Stack Loss Data'!$C$4:$V$43,MATCH('Combustion Reports'!AF$20,'DOE Stack Loss Data'!$B$4:$B$43),MATCH('Baseline Efficiency'!AK24,'DOE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Efficiency'!AK24,'DOE Stack Loss Data'!$C$3:$V$3)))</f>
        <v>#N/A</v>
      </c>
      <c r="AL48" s="237" t="e">
        <f>1-(((INDEX('DOE Stack Loss Data'!$C$4:$V$43,MATCH('Combustion Reports'!AG$20,'DOE Stack Loss Data'!$B$4:$B$43)+1,MATCH('Baseline Efficiency'!AL24,'DOE Stack Loss Data'!$C$3:$V$3)+1)-INDEX('DOE Stack Loss Data'!$C$4:$V$43,MATCH('Combustion Reports'!AG$20,'DOE Stack Loss Data'!$B$4:$B$43),MATCH('Baseline Efficiency'!AL24,'DOE Stack Loss Data'!$C$3:$V$3)+1))/10*('Combustion Reports'!AG$20-INDEX('DOE Stack Loss Data'!$B$4:$B$43,MATCH('Combustion Reports'!AG$20,'DOE Stack Loss Data'!$B$4:$B$43),1))+INDEX('DOE Stack Loss Data'!$C$4:$V$43,MATCH('Combustion Reports'!AG$20,'DOE Stack Loss Data'!$B$4:$B$43),MATCH('Baseline Efficiency'!AL24,'DOE Stack Loss Data'!$C$3:$V$3)+1)-((INDEX('DOE Stack Loss Data'!$C$4:$V$43,MATCH('Combustion Reports'!AG$20,'DOE Stack Loss Data'!$B$4:$B$43)+1,MATCH('Baseline Efficiency'!AL24,'DOE Stack Loss Data'!$C$3:$V$3))-INDEX('DOE Stack Loss Data'!$C$4:$V$43,MATCH('Combustion Reports'!AG$20,'DOE Stack Loss Data'!$B$4:$B$43),MATCH('Baseline Efficiency'!AL24,'DOE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Efficiency'!AL24,'DOE Stack Loss Data'!$C$3:$V$3))))/(INDEX('DOE Stack Loss Data'!$C$3:$V$3,1,MATCH('Baseline Efficiency'!AL24,'DOE Stack Loss Data'!$C$3:$V$3)+1)-INDEX('DOE Stack Loss Data'!$C$3:$V$3,1,MATCH('Baseline Efficiency'!AL24,'DOE Stack Loss Data'!$C$3:$V$3)))*('Baseline Efficiency'!AL24-INDEX('DOE Stack Loss Data'!$C$3:$V$3,1,MATCH('Baseline Efficiency'!AL24,'DOE Stack Loss Data'!$C$3:$V$3)))+(INDEX('DOE Stack Loss Data'!$C$4:$V$43,MATCH('Combustion Reports'!AG$20,'DOE Stack Loss Data'!$B$4:$B$43)+1,MATCH('Baseline Efficiency'!AL24,'DOE Stack Loss Data'!$C$3:$V$3))-INDEX('DOE Stack Loss Data'!$C$4:$V$43,MATCH('Combustion Reports'!AG$20,'DOE Stack Loss Data'!$B$4:$B$43),MATCH('Baseline Efficiency'!AL24,'DOE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Efficiency'!AL24,'DOE Stack Loss Data'!$C$3:$V$3)))</f>
        <v>#N/A</v>
      </c>
      <c r="AM48" s="201" t="e">
        <f>1-(((INDEX('DOE Stack Loss Data'!$C$4:$V$43,MATCH('Combustion Reports'!AH$20,'DOE Stack Loss Data'!$B$4:$B$43)+1,MATCH('Baseline Efficiency'!AM24,'DOE Stack Loss Data'!$C$3:$V$3)+1)-INDEX('DOE Stack Loss Data'!$C$4:$V$43,MATCH('Combustion Reports'!AH$20,'DOE Stack Loss Data'!$B$4:$B$43),MATCH('Baseline Efficiency'!AM24,'DOE Stack Loss Data'!$C$3:$V$3)+1))/10*('Combustion Reports'!AH$20-INDEX('DOE Stack Loss Data'!$B$4:$B$43,MATCH('Combustion Reports'!AH$20,'DOE Stack Loss Data'!$B$4:$B$43),1))+INDEX('DOE Stack Loss Data'!$C$4:$V$43,MATCH('Combustion Reports'!AH$20,'DOE Stack Loss Data'!$B$4:$B$43),MATCH('Baseline Efficiency'!AM24,'DOE Stack Loss Data'!$C$3:$V$3)+1)-((INDEX('DOE Stack Loss Data'!$C$4:$V$43,MATCH('Combustion Reports'!AH$20,'DOE Stack Loss Data'!$B$4:$B$43)+1,MATCH('Baseline Efficiency'!AM24,'DOE Stack Loss Data'!$C$3:$V$3))-INDEX('DOE Stack Loss Data'!$C$4:$V$43,MATCH('Combustion Reports'!AH$20,'DOE Stack Loss Data'!$B$4:$B$43),MATCH('Baseline Efficiency'!AM24,'DOE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Efficiency'!AM24,'DOE Stack Loss Data'!$C$3:$V$3))))/(INDEX('DOE Stack Loss Data'!$C$3:$V$3,1,MATCH('Baseline Efficiency'!AM24,'DOE Stack Loss Data'!$C$3:$V$3)+1)-INDEX('DOE Stack Loss Data'!$C$3:$V$3,1,MATCH('Baseline Efficiency'!AM24,'DOE Stack Loss Data'!$C$3:$V$3)))*('Baseline Efficiency'!AM24-INDEX('DOE Stack Loss Data'!$C$3:$V$3,1,MATCH('Baseline Efficiency'!AM24,'DOE Stack Loss Data'!$C$3:$V$3)))+(INDEX('DOE Stack Loss Data'!$C$4:$V$43,MATCH('Combustion Reports'!AH$20,'DOE Stack Loss Data'!$B$4:$B$43)+1,MATCH('Baseline Efficiency'!AM24,'DOE Stack Loss Data'!$C$3:$V$3))-INDEX('DOE Stack Loss Data'!$C$4:$V$43,MATCH('Combustion Reports'!AH$20,'DOE Stack Loss Data'!$B$4:$B$43),MATCH('Baseline Efficiency'!AM24,'DOE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Efficiency'!AM24,'DOE Stack Loss Data'!$C$3:$V$3)))</f>
        <v>#N/A</v>
      </c>
      <c r="AN48" s="237" t="e">
        <f>1-(((INDEX('DOE Stack Loss Data'!$C$4:$V$43,MATCH('Combustion Reports'!AI$20,'DOE Stack Loss Data'!$B$4:$B$43)+1,MATCH('Baseline Efficiency'!AN24,'DOE Stack Loss Data'!$C$3:$V$3)+1)-INDEX('DOE Stack Loss Data'!$C$4:$V$43,MATCH('Combustion Reports'!AI$20,'DOE Stack Loss Data'!$B$4:$B$43),MATCH('Baseline Efficiency'!AN24,'DOE Stack Loss Data'!$C$3:$V$3)+1))/10*('Combustion Reports'!AI$20-INDEX('DOE Stack Loss Data'!$B$4:$B$43,MATCH('Combustion Reports'!AI$20,'DOE Stack Loss Data'!$B$4:$B$43),1))+INDEX('DOE Stack Loss Data'!$C$4:$V$43,MATCH('Combustion Reports'!AI$20,'DOE Stack Loss Data'!$B$4:$B$43),MATCH('Baseline Efficiency'!AN24,'DOE Stack Loss Data'!$C$3:$V$3)+1)-((INDEX('DOE Stack Loss Data'!$C$4:$V$43,MATCH('Combustion Reports'!AI$20,'DOE Stack Loss Data'!$B$4:$B$43)+1,MATCH('Baseline Efficiency'!AN24,'DOE Stack Loss Data'!$C$3:$V$3))-INDEX('DOE Stack Loss Data'!$C$4:$V$43,MATCH('Combustion Reports'!AI$20,'DOE Stack Loss Data'!$B$4:$B$43),MATCH('Baseline Efficiency'!AN24,'DOE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Efficiency'!AN24,'DOE Stack Loss Data'!$C$3:$V$3))))/(INDEX('DOE Stack Loss Data'!$C$3:$V$3,1,MATCH('Baseline Efficiency'!AN24,'DOE Stack Loss Data'!$C$3:$V$3)+1)-INDEX('DOE Stack Loss Data'!$C$3:$V$3,1,MATCH('Baseline Efficiency'!AN24,'DOE Stack Loss Data'!$C$3:$V$3)))*('Baseline Efficiency'!AN24-INDEX('DOE Stack Loss Data'!$C$3:$V$3,1,MATCH('Baseline Efficiency'!AN24,'DOE Stack Loss Data'!$C$3:$V$3)))+(INDEX('DOE Stack Loss Data'!$C$4:$V$43,MATCH('Combustion Reports'!AI$20,'DOE Stack Loss Data'!$B$4:$B$43)+1,MATCH('Baseline Efficiency'!AN24,'DOE Stack Loss Data'!$C$3:$V$3))-INDEX('DOE Stack Loss Data'!$C$4:$V$43,MATCH('Combustion Reports'!AI$20,'DOE Stack Loss Data'!$B$4:$B$43),MATCH('Baseline Efficiency'!AN24,'DOE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Efficiency'!AN24,'DOE Stack Loss Data'!$C$3:$V$3)))</f>
        <v>#N/A</v>
      </c>
      <c r="AO48" s="237" t="e">
        <f>1-(((INDEX('DOE Stack Loss Data'!$C$4:$V$43,MATCH('Combustion Reports'!AJ$20,'DOE Stack Loss Data'!$B$4:$B$43)+1,MATCH('Baseline Efficiency'!AO24,'DOE Stack Loss Data'!$C$3:$V$3)+1)-INDEX('DOE Stack Loss Data'!$C$4:$V$43,MATCH('Combustion Reports'!AJ$20,'DOE Stack Loss Data'!$B$4:$B$43),MATCH('Baseline Efficiency'!AO24,'DOE Stack Loss Data'!$C$3:$V$3)+1))/10*('Combustion Reports'!AJ$20-INDEX('DOE Stack Loss Data'!$B$4:$B$43,MATCH('Combustion Reports'!AJ$20,'DOE Stack Loss Data'!$B$4:$B$43),1))+INDEX('DOE Stack Loss Data'!$C$4:$V$43,MATCH('Combustion Reports'!AJ$20,'DOE Stack Loss Data'!$B$4:$B$43),MATCH('Baseline Efficiency'!AO24,'DOE Stack Loss Data'!$C$3:$V$3)+1)-((INDEX('DOE Stack Loss Data'!$C$4:$V$43,MATCH('Combustion Reports'!AJ$20,'DOE Stack Loss Data'!$B$4:$B$43)+1,MATCH('Baseline Efficiency'!AO24,'DOE Stack Loss Data'!$C$3:$V$3))-INDEX('DOE Stack Loss Data'!$C$4:$V$43,MATCH('Combustion Reports'!AJ$20,'DOE Stack Loss Data'!$B$4:$B$43),MATCH('Baseline Efficiency'!AO24,'DOE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Efficiency'!AO24,'DOE Stack Loss Data'!$C$3:$V$3))))/(INDEX('DOE Stack Loss Data'!$C$3:$V$3,1,MATCH('Baseline Efficiency'!AO24,'DOE Stack Loss Data'!$C$3:$V$3)+1)-INDEX('DOE Stack Loss Data'!$C$3:$V$3,1,MATCH('Baseline Efficiency'!AO24,'DOE Stack Loss Data'!$C$3:$V$3)))*('Baseline Efficiency'!AO24-INDEX('DOE Stack Loss Data'!$C$3:$V$3,1,MATCH('Baseline Efficiency'!AO24,'DOE Stack Loss Data'!$C$3:$V$3)))+(INDEX('DOE Stack Loss Data'!$C$4:$V$43,MATCH('Combustion Reports'!AJ$20,'DOE Stack Loss Data'!$B$4:$B$43)+1,MATCH('Baseline Efficiency'!AO24,'DOE Stack Loss Data'!$C$3:$V$3))-INDEX('DOE Stack Loss Data'!$C$4:$V$43,MATCH('Combustion Reports'!AJ$20,'DOE Stack Loss Data'!$B$4:$B$43),MATCH('Baseline Efficiency'!AO24,'DOE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Efficiency'!AO24,'DOE Stack Loss Data'!$C$3:$V$3)))</f>
        <v>#N/A</v>
      </c>
      <c r="AP48" s="209" t="e">
        <f>1-(((INDEX('DOE Stack Loss Data'!$C$4:$V$43,MATCH('Combustion Reports'!AK$20,'DOE Stack Loss Data'!$B$4:$B$43)+1,MATCH('Baseline Efficiency'!AP24,'DOE Stack Loss Data'!$C$3:$V$3)+1)-INDEX('DOE Stack Loss Data'!$C$4:$V$43,MATCH('Combustion Reports'!AK$20,'DOE Stack Loss Data'!$B$4:$B$43),MATCH('Baseline Efficiency'!AP24,'DOE Stack Loss Data'!$C$3:$V$3)+1))/10*('Combustion Reports'!AK$20-INDEX('DOE Stack Loss Data'!$B$4:$B$43,MATCH('Combustion Reports'!AK$20,'DOE Stack Loss Data'!$B$4:$B$43),1))+INDEX('DOE Stack Loss Data'!$C$4:$V$43,MATCH('Combustion Reports'!AK$20,'DOE Stack Loss Data'!$B$4:$B$43),MATCH('Baseline Efficiency'!AP24,'DOE Stack Loss Data'!$C$3:$V$3)+1)-((INDEX('DOE Stack Loss Data'!$C$4:$V$43,MATCH('Combustion Reports'!AK$20,'DOE Stack Loss Data'!$B$4:$B$43)+1,MATCH('Baseline Efficiency'!AP24,'DOE Stack Loss Data'!$C$3:$V$3))-INDEX('DOE Stack Loss Data'!$C$4:$V$43,MATCH('Combustion Reports'!AK$20,'DOE Stack Loss Data'!$B$4:$B$43),MATCH('Baseline Efficiency'!AP24,'DOE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Efficiency'!AP24,'DOE Stack Loss Data'!$C$3:$V$3))))/(INDEX('DOE Stack Loss Data'!$C$3:$V$3,1,MATCH('Baseline Efficiency'!AP24,'DOE Stack Loss Data'!$C$3:$V$3)+1)-INDEX('DOE Stack Loss Data'!$C$3:$V$3,1,MATCH('Baseline Efficiency'!AP24,'DOE Stack Loss Data'!$C$3:$V$3)))*('Baseline Efficiency'!AP24-INDEX('DOE Stack Loss Data'!$C$3:$V$3,1,MATCH('Baseline Efficiency'!AP24,'DOE Stack Loss Data'!$C$3:$V$3)))+(INDEX('DOE Stack Loss Data'!$C$4:$V$43,MATCH('Combustion Reports'!AK$20,'DOE Stack Loss Data'!$B$4:$B$43)+1,MATCH('Baseline Efficiency'!AP24,'DOE Stack Loss Data'!$C$3:$V$3))-INDEX('DOE Stack Loss Data'!$C$4:$V$43,MATCH('Combustion Reports'!AK$20,'DOE Stack Loss Data'!$B$4:$B$43),MATCH('Baseline Efficiency'!AP24,'DOE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Efficiency'!AP24,'DOE Stack Loss Data'!$C$3:$V$3)))</f>
        <v>#N/A</v>
      </c>
      <c r="AR48" s="236">
        <v>80</v>
      </c>
      <c r="AS48" s="545">
        <v>428</v>
      </c>
      <c r="AT48" s="202">
        <f t="shared" si="11"/>
        <v>80</v>
      </c>
      <c r="AU48" s="237" t="e">
        <f>1-(((INDEX('DOE Stack Loss Data'!$C$4:$V$43,MATCH('Combustion Reports'!AB$26,'DOE Stack Loss Data'!$B$4:$B$43)+1,MATCH('Baseline Efficiency'!AU24,'DOE Stack Loss Data'!$C$3:$V$3)+1)-INDEX('DOE Stack Loss Data'!$C$4:$V$43,MATCH('Combustion Reports'!AB$26,'DOE Stack Loss Data'!$B$4:$B$43),MATCH('Baseline Efficiency'!AU24,'DOE Stack Loss Data'!$C$3:$V$3)+1))/10*('Combustion Reports'!AB$26-INDEX('DOE Stack Loss Data'!$B$4:$B$43,MATCH('Combustion Reports'!AB$26,'DOE Stack Loss Data'!$B$4:$B$43),1))+INDEX('DOE Stack Loss Data'!$C$4:$V$43,MATCH('Combustion Reports'!AB$26,'DOE Stack Loss Data'!$B$4:$B$43),MATCH('Baseline Efficiency'!AU24,'DOE Stack Loss Data'!$C$3:$V$3)+1)-((INDEX('DOE Stack Loss Data'!$C$4:$V$43,MATCH('Combustion Reports'!AB$26,'DOE Stack Loss Data'!$B$4:$B$43)+1,MATCH('Baseline Efficiency'!AU24,'DOE Stack Loss Data'!$C$3:$V$3))-INDEX('DOE Stack Loss Data'!$C$4:$V$43,MATCH('Combustion Reports'!AB$26,'DOE Stack Loss Data'!$B$4:$B$43),MATCH('Baseline Efficiency'!AU24,'DOE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Efficiency'!AU24,'DOE Stack Loss Data'!$C$3:$V$3))))/(INDEX('DOE Stack Loss Data'!$C$3:$V$3,1,MATCH('Baseline Efficiency'!AU24,'DOE Stack Loss Data'!$C$3:$V$3)+1)-INDEX('DOE Stack Loss Data'!$C$3:$V$3,1,MATCH('Baseline Efficiency'!AU24,'DOE Stack Loss Data'!$C$3:$V$3)))*('Baseline Efficiency'!AU24-INDEX('DOE Stack Loss Data'!$C$3:$V$3,1,MATCH('Baseline Efficiency'!AU24,'DOE Stack Loss Data'!$C$3:$V$3)))+(INDEX('DOE Stack Loss Data'!$C$4:$V$43,MATCH('Combustion Reports'!AB$26,'DOE Stack Loss Data'!$B$4:$B$43)+1,MATCH('Baseline Efficiency'!AU24,'DOE Stack Loss Data'!$C$3:$V$3))-INDEX('DOE Stack Loss Data'!$C$4:$V$43,MATCH('Combustion Reports'!AB$26,'DOE Stack Loss Data'!$B$4:$B$43),MATCH('Baseline Efficiency'!AU24,'DOE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Efficiency'!AU24,'DOE Stack Loss Data'!$C$3:$V$3)))</f>
        <v>#N/A</v>
      </c>
      <c r="AV48" s="237" t="e">
        <f>1-(((INDEX('DOE Stack Loss Data'!$C$4:$V$43,MATCH('Combustion Reports'!AC$26,'DOE Stack Loss Data'!$B$4:$B$43)+1,MATCH('Baseline Efficiency'!AV24,'DOE Stack Loss Data'!$C$3:$V$3)+1)-INDEX('DOE Stack Loss Data'!$C$4:$V$43,MATCH('Combustion Reports'!AC$26,'DOE Stack Loss Data'!$B$4:$B$43),MATCH('Baseline Efficiency'!AV24,'DOE Stack Loss Data'!$C$3:$V$3)+1))/10*('Combustion Reports'!AC$26-INDEX('DOE Stack Loss Data'!$B$4:$B$43,MATCH('Combustion Reports'!AC$26,'DOE Stack Loss Data'!$B$4:$B$43),1))+INDEX('DOE Stack Loss Data'!$C$4:$V$43,MATCH('Combustion Reports'!AC$26,'DOE Stack Loss Data'!$B$4:$B$43),MATCH('Baseline Efficiency'!AV24,'DOE Stack Loss Data'!$C$3:$V$3)+1)-((INDEX('DOE Stack Loss Data'!$C$4:$V$43,MATCH('Combustion Reports'!AC$26,'DOE Stack Loss Data'!$B$4:$B$43)+1,MATCH('Baseline Efficiency'!AV24,'DOE Stack Loss Data'!$C$3:$V$3))-INDEX('DOE Stack Loss Data'!$C$4:$V$43,MATCH('Combustion Reports'!AC$26,'DOE Stack Loss Data'!$B$4:$B$43),MATCH('Baseline Efficiency'!AV24,'DOE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Efficiency'!AV24,'DOE Stack Loss Data'!$C$3:$V$3))))/(INDEX('DOE Stack Loss Data'!$C$3:$V$3,1,MATCH('Baseline Efficiency'!AV24,'DOE Stack Loss Data'!$C$3:$V$3)+1)-INDEX('DOE Stack Loss Data'!$C$3:$V$3,1,MATCH('Baseline Efficiency'!AV24,'DOE Stack Loss Data'!$C$3:$V$3)))*('Baseline Efficiency'!AV24-INDEX('DOE Stack Loss Data'!$C$3:$V$3,1,MATCH('Baseline Efficiency'!AV24,'DOE Stack Loss Data'!$C$3:$V$3)))+(INDEX('DOE Stack Loss Data'!$C$4:$V$43,MATCH('Combustion Reports'!AC$26,'DOE Stack Loss Data'!$B$4:$B$43)+1,MATCH('Baseline Efficiency'!AV24,'DOE Stack Loss Data'!$C$3:$V$3))-INDEX('DOE Stack Loss Data'!$C$4:$V$43,MATCH('Combustion Reports'!AC$26,'DOE Stack Loss Data'!$B$4:$B$43),MATCH('Baseline Efficiency'!AV24,'DOE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Efficiency'!AV24,'DOE Stack Loss Data'!$C$3:$V$3)))</f>
        <v>#N/A</v>
      </c>
      <c r="AW48" s="207" t="e">
        <f>1-(((INDEX('DOE Stack Loss Data'!$C$4:$V$43,MATCH('Combustion Reports'!AD$26,'DOE Stack Loss Data'!$B$4:$B$43)+1,MATCH('Baseline Efficiency'!AW24,'DOE Stack Loss Data'!$C$3:$V$3)+1)-INDEX('DOE Stack Loss Data'!$C$4:$V$43,MATCH('Combustion Reports'!AD$26,'DOE Stack Loss Data'!$B$4:$B$43),MATCH('Baseline Efficiency'!AW24,'DOE Stack Loss Data'!$C$3:$V$3)+1))/10*('Combustion Reports'!AD$26-INDEX('DOE Stack Loss Data'!$B$4:$B$43,MATCH('Combustion Reports'!AD$26,'DOE Stack Loss Data'!$B$4:$B$43),1))+INDEX('DOE Stack Loss Data'!$C$4:$V$43,MATCH('Combustion Reports'!AD$26,'DOE Stack Loss Data'!$B$4:$B$43),MATCH('Baseline Efficiency'!AW24,'DOE Stack Loss Data'!$C$3:$V$3)+1)-((INDEX('DOE Stack Loss Data'!$C$4:$V$43,MATCH('Combustion Reports'!AD$26,'DOE Stack Loss Data'!$B$4:$B$43)+1,MATCH('Baseline Efficiency'!AW24,'DOE Stack Loss Data'!$C$3:$V$3))-INDEX('DOE Stack Loss Data'!$C$4:$V$43,MATCH('Combustion Reports'!AD$26,'DOE Stack Loss Data'!$B$4:$B$43),MATCH('Baseline Efficiency'!AW24,'DOE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Efficiency'!AW24,'DOE Stack Loss Data'!$C$3:$V$3))))/(INDEX('DOE Stack Loss Data'!$C$3:$V$3,1,MATCH('Baseline Efficiency'!AW24,'DOE Stack Loss Data'!$C$3:$V$3)+1)-INDEX('DOE Stack Loss Data'!$C$3:$V$3,1,MATCH('Baseline Efficiency'!AW24,'DOE Stack Loss Data'!$C$3:$V$3)))*('Baseline Efficiency'!AW24-INDEX('DOE Stack Loss Data'!$C$3:$V$3,1,MATCH('Baseline Efficiency'!AW24,'DOE Stack Loss Data'!$C$3:$V$3)))+(INDEX('DOE Stack Loss Data'!$C$4:$V$43,MATCH('Combustion Reports'!AD$26,'DOE Stack Loss Data'!$B$4:$B$43)+1,MATCH('Baseline Efficiency'!AW24,'DOE Stack Loss Data'!$C$3:$V$3))-INDEX('DOE Stack Loss Data'!$C$4:$V$43,MATCH('Combustion Reports'!AD$26,'DOE Stack Loss Data'!$B$4:$B$43),MATCH('Baseline Efficiency'!AW24,'DOE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Efficiency'!AW24,'DOE Stack Loss Data'!$C$3:$V$3)))</f>
        <v>#N/A</v>
      </c>
      <c r="AX48" s="237" t="e">
        <f>1-(((INDEX('DOE Stack Loss Data'!$C$4:$V$43,MATCH('Combustion Reports'!AE$26,'DOE Stack Loss Data'!$B$4:$B$43)+1,MATCH('Baseline Efficiency'!AX24,'DOE Stack Loss Data'!$C$3:$V$3)+1)-INDEX('DOE Stack Loss Data'!$C$4:$V$43,MATCH('Combustion Reports'!AE$26,'DOE Stack Loss Data'!$B$4:$B$43),MATCH('Baseline Efficiency'!AX24,'DOE Stack Loss Data'!$C$3:$V$3)+1))/10*('Combustion Reports'!AE$26-INDEX('DOE Stack Loss Data'!$B$4:$B$43,MATCH('Combustion Reports'!AE$26,'DOE Stack Loss Data'!$B$4:$B$43),1))+INDEX('DOE Stack Loss Data'!$C$4:$V$43,MATCH('Combustion Reports'!AE$26,'DOE Stack Loss Data'!$B$4:$B$43),MATCH('Baseline Efficiency'!AX24,'DOE Stack Loss Data'!$C$3:$V$3)+1)-((INDEX('DOE Stack Loss Data'!$C$4:$V$43,MATCH('Combustion Reports'!AE$26,'DOE Stack Loss Data'!$B$4:$B$43)+1,MATCH('Baseline Efficiency'!AX24,'DOE Stack Loss Data'!$C$3:$V$3))-INDEX('DOE Stack Loss Data'!$C$4:$V$43,MATCH('Combustion Reports'!AE$26,'DOE Stack Loss Data'!$B$4:$B$43),MATCH('Baseline Efficiency'!AX24,'DOE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Efficiency'!AX24,'DOE Stack Loss Data'!$C$3:$V$3))))/(INDEX('DOE Stack Loss Data'!$C$3:$V$3,1,MATCH('Baseline Efficiency'!AX24,'DOE Stack Loss Data'!$C$3:$V$3)+1)-INDEX('DOE Stack Loss Data'!$C$3:$V$3,1,MATCH('Baseline Efficiency'!AX24,'DOE Stack Loss Data'!$C$3:$V$3)))*('Baseline Efficiency'!AX24-INDEX('DOE Stack Loss Data'!$C$3:$V$3,1,MATCH('Baseline Efficiency'!AX24,'DOE Stack Loss Data'!$C$3:$V$3)))+(INDEX('DOE Stack Loss Data'!$C$4:$V$43,MATCH('Combustion Reports'!AE$26,'DOE Stack Loss Data'!$B$4:$B$43)+1,MATCH('Baseline Efficiency'!AX24,'DOE Stack Loss Data'!$C$3:$V$3))-INDEX('DOE Stack Loss Data'!$C$4:$V$43,MATCH('Combustion Reports'!AE$26,'DOE Stack Loss Data'!$B$4:$B$43),MATCH('Baseline Efficiency'!AX24,'DOE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Efficiency'!AX24,'DOE Stack Loss Data'!$C$3:$V$3)))</f>
        <v>#N/A</v>
      </c>
      <c r="AY48" s="201" t="e">
        <f>1-(((INDEX('DOE Stack Loss Data'!$C$4:$V$43,MATCH('Combustion Reports'!AF$26,'DOE Stack Loss Data'!$B$4:$B$43)+1,MATCH('Baseline Efficiency'!AY24,'DOE Stack Loss Data'!$C$3:$V$3)+1)-INDEX('DOE Stack Loss Data'!$C$4:$V$43,MATCH('Combustion Reports'!AF$26,'DOE Stack Loss Data'!$B$4:$B$43),MATCH('Baseline Efficiency'!AY24,'DOE Stack Loss Data'!$C$3:$V$3)+1))/10*('Combustion Reports'!AF$26-INDEX('DOE Stack Loss Data'!$B$4:$B$43,MATCH('Combustion Reports'!AF$26,'DOE Stack Loss Data'!$B$4:$B$43),1))+INDEX('DOE Stack Loss Data'!$C$4:$V$43,MATCH('Combustion Reports'!AF$26,'DOE Stack Loss Data'!$B$4:$B$43),MATCH('Baseline Efficiency'!AY24,'DOE Stack Loss Data'!$C$3:$V$3)+1)-((INDEX('DOE Stack Loss Data'!$C$4:$V$43,MATCH('Combustion Reports'!AF$26,'DOE Stack Loss Data'!$B$4:$B$43)+1,MATCH('Baseline Efficiency'!AY24,'DOE Stack Loss Data'!$C$3:$V$3))-INDEX('DOE Stack Loss Data'!$C$4:$V$43,MATCH('Combustion Reports'!AF$26,'DOE Stack Loss Data'!$B$4:$B$43),MATCH('Baseline Efficiency'!AY24,'DOE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Efficiency'!AY24,'DOE Stack Loss Data'!$C$3:$V$3))))/(INDEX('DOE Stack Loss Data'!$C$3:$V$3,1,MATCH('Baseline Efficiency'!AY24,'DOE Stack Loss Data'!$C$3:$V$3)+1)-INDEX('DOE Stack Loss Data'!$C$3:$V$3,1,MATCH('Baseline Efficiency'!AY24,'DOE Stack Loss Data'!$C$3:$V$3)))*('Baseline Efficiency'!AY24-INDEX('DOE Stack Loss Data'!$C$3:$V$3,1,MATCH('Baseline Efficiency'!AY24,'DOE Stack Loss Data'!$C$3:$V$3)))+(INDEX('DOE Stack Loss Data'!$C$4:$V$43,MATCH('Combustion Reports'!AF$26,'DOE Stack Loss Data'!$B$4:$B$43)+1,MATCH('Baseline Efficiency'!AY24,'DOE Stack Loss Data'!$C$3:$V$3))-INDEX('DOE Stack Loss Data'!$C$4:$V$43,MATCH('Combustion Reports'!AF$26,'DOE Stack Loss Data'!$B$4:$B$43),MATCH('Baseline Efficiency'!AY24,'DOE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Efficiency'!AY24,'DOE Stack Loss Data'!$C$3:$V$3)))</f>
        <v>#N/A</v>
      </c>
      <c r="AZ48" s="237" t="e">
        <f>1-(((INDEX('DOE Stack Loss Data'!$C$4:$V$43,MATCH('Combustion Reports'!AG$26,'DOE Stack Loss Data'!$B$4:$B$43)+1,MATCH('Baseline Efficiency'!AZ24,'DOE Stack Loss Data'!$C$3:$V$3)+1)-INDEX('DOE Stack Loss Data'!$C$4:$V$43,MATCH('Combustion Reports'!AG$26,'DOE Stack Loss Data'!$B$4:$B$43),MATCH('Baseline Efficiency'!AZ24,'DOE Stack Loss Data'!$C$3:$V$3)+1))/10*('Combustion Reports'!AG$26-INDEX('DOE Stack Loss Data'!$B$4:$B$43,MATCH('Combustion Reports'!AG$26,'DOE Stack Loss Data'!$B$4:$B$43),1))+INDEX('DOE Stack Loss Data'!$C$4:$V$43,MATCH('Combustion Reports'!AG$26,'DOE Stack Loss Data'!$B$4:$B$43),MATCH('Baseline Efficiency'!AZ24,'DOE Stack Loss Data'!$C$3:$V$3)+1)-((INDEX('DOE Stack Loss Data'!$C$4:$V$43,MATCH('Combustion Reports'!AG$26,'DOE Stack Loss Data'!$B$4:$B$43)+1,MATCH('Baseline Efficiency'!AZ24,'DOE Stack Loss Data'!$C$3:$V$3))-INDEX('DOE Stack Loss Data'!$C$4:$V$43,MATCH('Combustion Reports'!AG$26,'DOE Stack Loss Data'!$B$4:$B$43),MATCH('Baseline Efficiency'!AZ24,'DOE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Efficiency'!AZ24,'DOE Stack Loss Data'!$C$3:$V$3))))/(INDEX('DOE Stack Loss Data'!$C$3:$V$3,1,MATCH('Baseline Efficiency'!AZ24,'DOE Stack Loss Data'!$C$3:$V$3)+1)-INDEX('DOE Stack Loss Data'!$C$3:$V$3,1,MATCH('Baseline Efficiency'!AZ24,'DOE Stack Loss Data'!$C$3:$V$3)))*('Baseline Efficiency'!AZ24-INDEX('DOE Stack Loss Data'!$C$3:$V$3,1,MATCH('Baseline Efficiency'!AZ24,'DOE Stack Loss Data'!$C$3:$V$3)))+(INDEX('DOE Stack Loss Data'!$C$4:$V$43,MATCH('Combustion Reports'!AG$26,'DOE Stack Loss Data'!$B$4:$B$43)+1,MATCH('Baseline Efficiency'!AZ24,'DOE Stack Loss Data'!$C$3:$V$3))-INDEX('DOE Stack Loss Data'!$C$4:$V$43,MATCH('Combustion Reports'!AG$26,'DOE Stack Loss Data'!$B$4:$B$43),MATCH('Baseline Efficiency'!AZ24,'DOE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Efficiency'!AZ24,'DOE Stack Loss Data'!$C$3:$V$3)))</f>
        <v>#N/A</v>
      </c>
      <c r="BA48" s="201" t="e">
        <f>1-(((INDEX('DOE Stack Loss Data'!$C$4:$V$43,MATCH('Combustion Reports'!AH$26,'DOE Stack Loss Data'!$B$4:$B$43)+1,MATCH('Baseline Efficiency'!BA24,'DOE Stack Loss Data'!$C$3:$V$3)+1)-INDEX('DOE Stack Loss Data'!$C$4:$V$43,MATCH('Combustion Reports'!AH$26,'DOE Stack Loss Data'!$B$4:$B$43),MATCH('Baseline Efficiency'!BA24,'DOE Stack Loss Data'!$C$3:$V$3)+1))/10*('Combustion Reports'!AH$26-INDEX('DOE Stack Loss Data'!$B$4:$B$43,MATCH('Combustion Reports'!AH$26,'DOE Stack Loss Data'!$B$4:$B$43),1))+INDEX('DOE Stack Loss Data'!$C$4:$V$43,MATCH('Combustion Reports'!AH$26,'DOE Stack Loss Data'!$B$4:$B$43),MATCH('Baseline Efficiency'!BA24,'DOE Stack Loss Data'!$C$3:$V$3)+1)-((INDEX('DOE Stack Loss Data'!$C$4:$V$43,MATCH('Combustion Reports'!AH$26,'DOE Stack Loss Data'!$B$4:$B$43)+1,MATCH('Baseline Efficiency'!BA24,'DOE Stack Loss Data'!$C$3:$V$3))-INDEX('DOE Stack Loss Data'!$C$4:$V$43,MATCH('Combustion Reports'!AH$26,'DOE Stack Loss Data'!$B$4:$B$43),MATCH('Baseline Efficiency'!BA24,'DOE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Efficiency'!BA24,'DOE Stack Loss Data'!$C$3:$V$3))))/(INDEX('DOE Stack Loss Data'!$C$3:$V$3,1,MATCH('Baseline Efficiency'!BA24,'DOE Stack Loss Data'!$C$3:$V$3)+1)-INDEX('DOE Stack Loss Data'!$C$3:$V$3,1,MATCH('Baseline Efficiency'!BA24,'DOE Stack Loss Data'!$C$3:$V$3)))*('Baseline Efficiency'!BA24-INDEX('DOE Stack Loss Data'!$C$3:$V$3,1,MATCH('Baseline Efficiency'!BA24,'DOE Stack Loss Data'!$C$3:$V$3)))+(INDEX('DOE Stack Loss Data'!$C$4:$V$43,MATCH('Combustion Reports'!AH$26,'DOE Stack Loss Data'!$B$4:$B$43)+1,MATCH('Baseline Efficiency'!BA24,'DOE Stack Loss Data'!$C$3:$V$3))-INDEX('DOE Stack Loss Data'!$C$4:$V$43,MATCH('Combustion Reports'!AH$26,'DOE Stack Loss Data'!$B$4:$B$43),MATCH('Baseline Efficiency'!BA24,'DOE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Efficiency'!BA24,'DOE Stack Loss Data'!$C$3:$V$3)))</f>
        <v>#N/A</v>
      </c>
      <c r="BB48" s="237" t="e">
        <f>1-(((INDEX('DOE Stack Loss Data'!$C$4:$V$43,MATCH('Combustion Reports'!AI$26,'DOE Stack Loss Data'!$B$4:$B$43)+1,MATCH('Baseline Efficiency'!BB24,'DOE Stack Loss Data'!$C$3:$V$3)+1)-INDEX('DOE Stack Loss Data'!$C$4:$V$43,MATCH('Combustion Reports'!AI$26,'DOE Stack Loss Data'!$B$4:$B$43),MATCH('Baseline Efficiency'!BB24,'DOE Stack Loss Data'!$C$3:$V$3)+1))/10*('Combustion Reports'!AI$26-INDEX('DOE Stack Loss Data'!$B$4:$B$43,MATCH('Combustion Reports'!AI$26,'DOE Stack Loss Data'!$B$4:$B$43),1))+INDEX('DOE Stack Loss Data'!$C$4:$V$43,MATCH('Combustion Reports'!AI$26,'DOE Stack Loss Data'!$B$4:$B$43),MATCH('Baseline Efficiency'!BB24,'DOE Stack Loss Data'!$C$3:$V$3)+1)-((INDEX('DOE Stack Loss Data'!$C$4:$V$43,MATCH('Combustion Reports'!AI$26,'DOE Stack Loss Data'!$B$4:$B$43)+1,MATCH('Baseline Efficiency'!BB24,'DOE Stack Loss Data'!$C$3:$V$3))-INDEX('DOE Stack Loss Data'!$C$4:$V$43,MATCH('Combustion Reports'!AI$26,'DOE Stack Loss Data'!$B$4:$B$43),MATCH('Baseline Efficiency'!BB24,'DOE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Efficiency'!BB24,'DOE Stack Loss Data'!$C$3:$V$3))))/(INDEX('DOE Stack Loss Data'!$C$3:$V$3,1,MATCH('Baseline Efficiency'!BB24,'DOE Stack Loss Data'!$C$3:$V$3)+1)-INDEX('DOE Stack Loss Data'!$C$3:$V$3,1,MATCH('Baseline Efficiency'!BB24,'DOE Stack Loss Data'!$C$3:$V$3)))*('Baseline Efficiency'!BB24-INDEX('DOE Stack Loss Data'!$C$3:$V$3,1,MATCH('Baseline Efficiency'!BB24,'DOE Stack Loss Data'!$C$3:$V$3)))+(INDEX('DOE Stack Loss Data'!$C$4:$V$43,MATCH('Combustion Reports'!AI$26,'DOE Stack Loss Data'!$B$4:$B$43)+1,MATCH('Baseline Efficiency'!BB24,'DOE Stack Loss Data'!$C$3:$V$3))-INDEX('DOE Stack Loss Data'!$C$4:$V$43,MATCH('Combustion Reports'!AI$26,'DOE Stack Loss Data'!$B$4:$B$43),MATCH('Baseline Efficiency'!BB24,'DOE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Efficiency'!BB24,'DOE Stack Loss Data'!$C$3:$V$3)))</f>
        <v>#N/A</v>
      </c>
      <c r="BC48" s="237" t="e">
        <f>1-(((INDEX('DOE Stack Loss Data'!$C$4:$V$43,MATCH('Combustion Reports'!AJ$26,'DOE Stack Loss Data'!$B$4:$B$43)+1,MATCH('Baseline Efficiency'!BC24,'DOE Stack Loss Data'!$C$3:$V$3)+1)-INDEX('DOE Stack Loss Data'!$C$4:$V$43,MATCH('Combustion Reports'!AJ$26,'DOE Stack Loss Data'!$B$4:$B$43),MATCH('Baseline Efficiency'!BC24,'DOE Stack Loss Data'!$C$3:$V$3)+1))/10*('Combustion Reports'!AJ$26-INDEX('DOE Stack Loss Data'!$B$4:$B$43,MATCH('Combustion Reports'!AJ$26,'DOE Stack Loss Data'!$B$4:$B$43),1))+INDEX('DOE Stack Loss Data'!$C$4:$V$43,MATCH('Combustion Reports'!AJ$26,'DOE Stack Loss Data'!$B$4:$B$43),MATCH('Baseline Efficiency'!BC24,'DOE Stack Loss Data'!$C$3:$V$3)+1)-((INDEX('DOE Stack Loss Data'!$C$4:$V$43,MATCH('Combustion Reports'!AJ$26,'DOE Stack Loss Data'!$B$4:$B$43)+1,MATCH('Baseline Efficiency'!BC24,'DOE Stack Loss Data'!$C$3:$V$3))-INDEX('DOE Stack Loss Data'!$C$4:$V$43,MATCH('Combustion Reports'!AJ$26,'DOE Stack Loss Data'!$B$4:$B$43),MATCH('Baseline Efficiency'!BC24,'DOE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Efficiency'!BC24,'DOE Stack Loss Data'!$C$3:$V$3))))/(INDEX('DOE Stack Loss Data'!$C$3:$V$3,1,MATCH('Baseline Efficiency'!BC24,'DOE Stack Loss Data'!$C$3:$V$3)+1)-INDEX('DOE Stack Loss Data'!$C$3:$V$3,1,MATCH('Baseline Efficiency'!BC24,'DOE Stack Loss Data'!$C$3:$V$3)))*('Baseline Efficiency'!BC24-INDEX('DOE Stack Loss Data'!$C$3:$V$3,1,MATCH('Baseline Efficiency'!BC24,'DOE Stack Loss Data'!$C$3:$V$3)))+(INDEX('DOE Stack Loss Data'!$C$4:$V$43,MATCH('Combustion Reports'!AJ$26,'DOE Stack Loss Data'!$B$4:$B$43)+1,MATCH('Baseline Efficiency'!BC24,'DOE Stack Loss Data'!$C$3:$V$3))-INDEX('DOE Stack Loss Data'!$C$4:$V$43,MATCH('Combustion Reports'!AJ$26,'DOE Stack Loss Data'!$B$4:$B$43),MATCH('Baseline Efficiency'!BC24,'DOE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Efficiency'!BC24,'DOE Stack Loss Data'!$C$3:$V$3)))</f>
        <v>#N/A</v>
      </c>
      <c r="BD48" s="209" t="e">
        <f>1-(((INDEX('DOE Stack Loss Data'!$C$4:$V$43,MATCH('Combustion Reports'!AK$26,'DOE Stack Loss Data'!$B$4:$B$43)+1,MATCH('Baseline Efficiency'!BD24,'DOE Stack Loss Data'!$C$3:$V$3)+1)-INDEX('DOE Stack Loss Data'!$C$4:$V$43,MATCH('Combustion Reports'!AK$26,'DOE Stack Loss Data'!$B$4:$B$43),MATCH('Baseline Efficiency'!BD24,'DOE Stack Loss Data'!$C$3:$V$3)+1))/10*('Combustion Reports'!AK$26-INDEX('DOE Stack Loss Data'!$B$4:$B$43,MATCH('Combustion Reports'!AK$26,'DOE Stack Loss Data'!$B$4:$B$43),1))+INDEX('DOE Stack Loss Data'!$C$4:$V$43,MATCH('Combustion Reports'!AK$26,'DOE Stack Loss Data'!$B$4:$B$43),MATCH('Baseline Efficiency'!BD24,'DOE Stack Loss Data'!$C$3:$V$3)+1)-((INDEX('DOE Stack Loss Data'!$C$4:$V$43,MATCH('Combustion Reports'!AK$26,'DOE Stack Loss Data'!$B$4:$B$43)+1,MATCH('Baseline Efficiency'!BD24,'DOE Stack Loss Data'!$C$3:$V$3))-INDEX('DOE Stack Loss Data'!$C$4:$V$43,MATCH('Combustion Reports'!AK$26,'DOE Stack Loss Data'!$B$4:$B$43),MATCH('Baseline Efficiency'!BD24,'DOE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Efficiency'!BD24,'DOE Stack Loss Data'!$C$3:$V$3))))/(INDEX('DOE Stack Loss Data'!$C$3:$V$3,1,MATCH('Baseline Efficiency'!BD24,'DOE Stack Loss Data'!$C$3:$V$3)+1)-INDEX('DOE Stack Loss Data'!$C$3:$V$3,1,MATCH('Baseline Efficiency'!BD24,'DOE Stack Loss Data'!$C$3:$V$3)))*('Baseline Efficiency'!BD24-INDEX('DOE Stack Loss Data'!$C$3:$V$3,1,MATCH('Baseline Efficiency'!BD24,'DOE Stack Loss Data'!$C$3:$V$3)))+(INDEX('DOE Stack Loss Data'!$C$4:$V$43,MATCH('Combustion Reports'!AK$26,'DOE Stack Loss Data'!$B$4:$B$43)+1,MATCH('Baseline Efficiency'!BD24,'DOE Stack Loss Data'!$C$3:$V$3))-INDEX('DOE Stack Loss Data'!$C$4:$V$43,MATCH('Combustion Reports'!AK$26,'DOE Stack Loss Data'!$B$4:$B$43),MATCH('Baseline Efficiency'!BD24,'DOE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Efficiency'!BD24,'DOE Stack Loss Data'!$C$3:$V$3)))</f>
        <v>#N/A</v>
      </c>
    </row>
    <row r="49" spans="2:56">
      <c r="B49" s="236">
        <v>85</v>
      </c>
      <c r="C49" s="545">
        <v>160</v>
      </c>
      <c r="D49" s="202">
        <f t="shared" si="8"/>
        <v>120</v>
      </c>
      <c r="E49" s="237" t="e">
        <f>1-(((INDEX('DOE Stack Loss Data'!$C$4:$V$43,MATCH('Combustion Reports'!AB$8,'DOE Stack Loss Data'!$B$4:$B$43)+1,MATCH('Baseline Efficiency'!E25,'DOE Stack Loss Data'!$C$3:$V$3)+1)-INDEX('DOE Stack Loss Data'!$C$4:$V$43,MATCH('Combustion Reports'!AB$8,'DOE Stack Loss Data'!$B$4:$B$43),MATCH('Baseline Efficiency'!E25,'DOE Stack Loss Data'!$C$3:$V$3)+1))/10*('Combustion Reports'!AB$8-INDEX('DOE Stack Loss Data'!$B$4:$B$43,MATCH('Combustion Reports'!AB$8,'DOE Stack Loss Data'!$B$4:$B$43),1))+INDEX('DOE Stack Loss Data'!$C$4:$V$43,MATCH('Combustion Reports'!AB$8,'DOE Stack Loss Data'!$B$4:$B$43),MATCH('Baseline Efficiency'!E25,'DOE Stack Loss Data'!$C$3:$V$3)+1)-((INDEX('DOE Stack Loss Data'!$C$4:$V$43,MATCH('Combustion Reports'!AB$8,'DOE Stack Loss Data'!$B$4:$B$43)+1,MATCH('Baseline Efficiency'!E25,'DOE Stack Loss Data'!$C$3:$V$3))-INDEX('DOE Stack Loss Data'!$C$4:$V$43,MATCH('Combustion Reports'!AB$8,'DOE Stack Loss Data'!$B$4:$B$43),MATCH('Baseline Efficiency'!E25,'DOE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Efficiency'!E25,'DOE Stack Loss Data'!$C$3:$V$3))))/(INDEX('DOE Stack Loss Data'!$C$3:$V$3,1,MATCH('Baseline Efficiency'!E25,'DOE Stack Loss Data'!$C$3:$V$3)+1)-INDEX('DOE Stack Loss Data'!$C$3:$V$3,1,MATCH('Baseline Efficiency'!E25,'DOE Stack Loss Data'!$C$3:$V$3)))*('Baseline Efficiency'!E25-INDEX('DOE Stack Loss Data'!$C$3:$V$3,1,MATCH('Baseline Efficiency'!E25,'DOE Stack Loss Data'!$C$3:$V$3)))+(INDEX('DOE Stack Loss Data'!$C$4:$V$43,MATCH('Combustion Reports'!AB$8,'DOE Stack Loss Data'!$B$4:$B$43)+1,MATCH('Baseline Efficiency'!E25,'DOE Stack Loss Data'!$C$3:$V$3))-INDEX('DOE Stack Loss Data'!$C$4:$V$43,MATCH('Combustion Reports'!AB$8,'DOE Stack Loss Data'!$B$4:$B$43),MATCH('Baseline Efficiency'!E25,'DOE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Efficiency'!E25,'DOE Stack Loss Data'!$C$3:$V$3)))</f>
        <v>#N/A</v>
      </c>
      <c r="F49" s="237" t="e">
        <f>1-(((INDEX('DOE Stack Loss Data'!$C$4:$V$43,MATCH('Combustion Reports'!AC$8,'DOE Stack Loss Data'!$B$4:$B$43)+1,MATCH('Baseline Efficiency'!F25,'DOE Stack Loss Data'!$C$3:$V$3)+1)-INDEX('DOE Stack Loss Data'!$C$4:$V$43,MATCH('Combustion Reports'!AC$8,'DOE Stack Loss Data'!$B$4:$B$43),MATCH('Baseline Efficiency'!F25,'DOE Stack Loss Data'!$C$3:$V$3)+1))/10*('Combustion Reports'!AC$8-INDEX('DOE Stack Loss Data'!$B$4:$B$43,MATCH('Combustion Reports'!AC$8,'DOE Stack Loss Data'!$B$4:$B$43),1))+INDEX('DOE Stack Loss Data'!$C$4:$V$43,MATCH('Combustion Reports'!AC$8,'DOE Stack Loss Data'!$B$4:$B$43),MATCH('Baseline Efficiency'!F25,'DOE Stack Loss Data'!$C$3:$V$3)+1)-((INDEX('DOE Stack Loss Data'!$C$4:$V$43,MATCH('Combustion Reports'!AC$8,'DOE Stack Loss Data'!$B$4:$B$43)+1,MATCH('Baseline Efficiency'!F25,'DOE Stack Loss Data'!$C$3:$V$3))-INDEX('DOE Stack Loss Data'!$C$4:$V$43,MATCH('Combustion Reports'!AC$8,'DOE Stack Loss Data'!$B$4:$B$43),MATCH('Baseline Efficiency'!F25,'DOE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Efficiency'!F25,'DOE Stack Loss Data'!$C$3:$V$3))))/(INDEX('DOE Stack Loss Data'!$C$3:$V$3,1,MATCH('Baseline Efficiency'!F25,'DOE Stack Loss Data'!$C$3:$V$3)+1)-INDEX('DOE Stack Loss Data'!$C$3:$V$3,1,MATCH('Baseline Efficiency'!F25,'DOE Stack Loss Data'!$C$3:$V$3)))*('Baseline Efficiency'!F25-INDEX('DOE Stack Loss Data'!$C$3:$V$3,1,MATCH('Baseline Efficiency'!F25,'DOE Stack Loss Data'!$C$3:$V$3)))+(INDEX('DOE Stack Loss Data'!$C$4:$V$43,MATCH('Combustion Reports'!AC$8,'DOE Stack Loss Data'!$B$4:$B$43)+1,MATCH('Baseline Efficiency'!F25,'DOE Stack Loss Data'!$C$3:$V$3))-INDEX('DOE Stack Loss Data'!$C$4:$V$43,MATCH('Combustion Reports'!AC$8,'DOE Stack Loss Data'!$B$4:$B$43),MATCH('Baseline Efficiency'!F25,'DOE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Efficiency'!F25,'DOE Stack Loss Data'!$C$3:$V$3)))</f>
        <v>#N/A</v>
      </c>
      <c r="G49" s="207" t="e">
        <f>1-(((INDEX('DOE Stack Loss Data'!$C$4:$V$43,MATCH('Combustion Reports'!AD$8,'DOE Stack Loss Data'!$B$4:$B$43)+1,MATCH('Baseline Efficiency'!G25,'DOE Stack Loss Data'!$C$3:$V$3)+1)-INDEX('DOE Stack Loss Data'!$C$4:$V$43,MATCH('Combustion Reports'!AD$8,'DOE Stack Loss Data'!$B$4:$B$43),MATCH('Baseline Efficiency'!G25,'DOE Stack Loss Data'!$C$3:$V$3)+1))/10*('Combustion Reports'!AD$8-INDEX('DOE Stack Loss Data'!$B$4:$B$43,MATCH('Combustion Reports'!AD$8,'DOE Stack Loss Data'!$B$4:$B$43),1))+INDEX('DOE Stack Loss Data'!$C$4:$V$43,MATCH('Combustion Reports'!AD$8,'DOE Stack Loss Data'!$B$4:$B$43),MATCH('Baseline Efficiency'!G25,'DOE Stack Loss Data'!$C$3:$V$3)+1)-((INDEX('DOE Stack Loss Data'!$C$4:$V$43,MATCH('Combustion Reports'!AD$8,'DOE Stack Loss Data'!$B$4:$B$43)+1,MATCH('Baseline Efficiency'!G25,'DOE Stack Loss Data'!$C$3:$V$3))-INDEX('DOE Stack Loss Data'!$C$4:$V$43,MATCH('Combustion Reports'!AD$8,'DOE Stack Loss Data'!$B$4:$B$43),MATCH('Baseline Efficiency'!G25,'DOE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Efficiency'!G25,'DOE Stack Loss Data'!$C$3:$V$3))))/(INDEX('DOE Stack Loss Data'!$C$3:$V$3,1,MATCH('Baseline Efficiency'!G25,'DOE Stack Loss Data'!$C$3:$V$3)+1)-INDEX('DOE Stack Loss Data'!$C$3:$V$3,1,MATCH('Baseline Efficiency'!G25,'DOE Stack Loss Data'!$C$3:$V$3)))*('Baseline Efficiency'!G25-INDEX('DOE Stack Loss Data'!$C$3:$V$3,1,MATCH('Baseline Efficiency'!G25,'DOE Stack Loss Data'!$C$3:$V$3)))+(INDEX('DOE Stack Loss Data'!$C$4:$V$43,MATCH('Combustion Reports'!AD$8,'DOE Stack Loss Data'!$B$4:$B$43)+1,MATCH('Baseline Efficiency'!G25,'DOE Stack Loss Data'!$C$3:$V$3))-INDEX('DOE Stack Loss Data'!$C$4:$V$43,MATCH('Combustion Reports'!AD$8,'DOE Stack Loss Data'!$B$4:$B$43),MATCH('Baseline Efficiency'!G25,'DOE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Efficiency'!G25,'DOE Stack Loss Data'!$C$3:$V$3)))</f>
        <v>#N/A</v>
      </c>
      <c r="H49" s="237" t="e">
        <f>1-(((INDEX('DOE Stack Loss Data'!$C$4:$V$43,MATCH('Combustion Reports'!AE$8,'DOE Stack Loss Data'!$B$4:$B$43)+1,MATCH('Baseline Efficiency'!H25,'DOE Stack Loss Data'!$C$3:$V$3)+1)-INDEX('DOE Stack Loss Data'!$C$4:$V$43,MATCH('Combustion Reports'!AE$8,'DOE Stack Loss Data'!$B$4:$B$43),MATCH('Baseline Efficiency'!H25,'DOE Stack Loss Data'!$C$3:$V$3)+1))/10*('Combustion Reports'!AE$8-INDEX('DOE Stack Loss Data'!$B$4:$B$43,MATCH('Combustion Reports'!AE$8,'DOE Stack Loss Data'!$B$4:$B$43),1))+INDEX('DOE Stack Loss Data'!$C$4:$V$43,MATCH('Combustion Reports'!AE$8,'DOE Stack Loss Data'!$B$4:$B$43),MATCH('Baseline Efficiency'!H25,'DOE Stack Loss Data'!$C$3:$V$3)+1)-((INDEX('DOE Stack Loss Data'!$C$4:$V$43,MATCH('Combustion Reports'!AE$8,'DOE Stack Loss Data'!$B$4:$B$43)+1,MATCH('Baseline Efficiency'!H25,'DOE Stack Loss Data'!$C$3:$V$3))-INDEX('DOE Stack Loss Data'!$C$4:$V$43,MATCH('Combustion Reports'!AE$8,'DOE Stack Loss Data'!$B$4:$B$43),MATCH('Baseline Efficiency'!H25,'DOE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Efficiency'!H25,'DOE Stack Loss Data'!$C$3:$V$3))))/(INDEX('DOE Stack Loss Data'!$C$3:$V$3,1,MATCH('Baseline Efficiency'!H25,'DOE Stack Loss Data'!$C$3:$V$3)+1)-INDEX('DOE Stack Loss Data'!$C$3:$V$3,1,MATCH('Baseline Efficiency'!H25,'DOE Stack Loss Data'!$C$3:$V$3)))*('Baseline Efficiency'!H25-INDEX('DOE Stack Loss Data'!$C$3:$V$3,1,MATCH('Baseline Efficiency'!H25,'DOE Stack Loss Data'!$C$3:$V$3)))+(INDEX('DOE Stack Loss Data'!$C$4:$V$43,MATCH('Combustion Reports'!AE$8,'DOE Stack Loss Data'!$B$4:$B$43)+1,MATCH('Baseline Efficiency'!H25,'DOE Stack Loss Data'!$C$3:$V$3))-INDEX('DOE Stack Loss Data'!$C$4:$V$43,MATCH('Combustion Reports'!AE$8,'DOE Stack Loss Data'!$B$4:$B$43),MATCH('Baseline Efficiency'!H25,'DOE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Efficiency'!H25,'DOE Stack Loss Data'!$C$3:$V$3)))</f>
        <v>#N/A</v>
      </c>
      <c r="I49" s="201" t="e">
        <f>1-(((INDEX('DOE Stack Loss Data'!$C$4:$V$43,MATCH('Combustion Reports'!AF$8,'DOE Stack Loss Data'!$B$4:$B$43)+1,MATCH('Baseline Efficiency'!I25,'DOE Stack Loss Data'!$C$3:$V$3)+1)-INDEX('DOE Stack Loss Data'!$C$4:$V$43,MATCH('Combustion Reports'!AF$8,'DOE Stack Loss Data'!$B$4:$B$43),MATCH('Baseline Efficiency'!I25,'DOE Stack Loss Data'!$C$3:$V$3)+1))/10*('Combustion Reports'!AF$8-INDEX('DOE Stack Loss Data'!$B$4:$B$43,MATCH('Combustion Reports'!AF$8,'DOE Stack Loss Data'!$B$4:$B$43),1))+INDEX('DOE Stack Loss Data'!$C$4:$V$43,MATCH('Combustion Reports'!AF$8,'DOE Stack Loss Data'!$B$4:$B$43),MATCH('Baseline Efficiency'!I25,'DOE Stack Loss Data'!$C$3:$V$3)+1)-((INDEX('DOE Stack Loss Data'!$C$4:$V$43,MATCH('Combustion Reports'!AF$8,'DOE Stack Loss Data'!$B$4:$B$43)+1,MATCH('Baseline Efficiency'!I25,'DOE Stack Loss Data'!$C$3:$V$3))-INDEX('DOE Stack Loss Data'!$C$4:$V$43,MATCH('Combustion Reports'!AF$8,'DOE Stack Loss Data'!$B$4:$B$43),MATCH('Baseline Efficiency'!I25,'DOE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Efficiency'!I25,'DOE Stack Loss Data'!$C$3:$V$3))))/(INDEX('DOE Stack Loss Data'!$C$3:$V$3,1,MATCH('Baseline Efficiency'!I25,'DOE Stack Loss Data'!$C$3:$V$3)+1)-INDEX('DOE Stack Loss Data'!$C$3:$V$3,1,MATCH('Baseline Efficiency'!I25,'DOE Stack Loss Data'!$C$3:$V$3)))*('Baseline Efficiency'!I25-INDEX('DOE Stack Loss Data'!$C$3:$V$3,1,MATCH('Baseline Efficiency'!I25,'DOE Stack Loss Data'!$C$3:$V$3)))+(INDEX('DOE Stack Loss Data'!$C$4:$V$43,MATCH('Combustion Reports'!AF$8,'DOE Stack Loss Data'!$B$4:$B$43)+1,MATCH('Baseline Efficiency'!I25,'DOE Stack Loss Data'!$C$3:$V$3))-INDEX('DOE Stack Loss Data'!$C$4:$V$43,MATCH('Combustion Reports'!AF$8,'DOE Stack Loss Data'!$B$4:$B$43),MATCH('Baseline Efficiency'!I25,'DOE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Efficiency'!I25,'DOE Stack Loss Data'!$C$3:$V$3)))</f>
        <v>#N/A</v>
      </c>
      <c r="J49" s="237" t="e">
        <f>1-(((INDEX('DOE Stack Loss Data'!$C$4:$V$43,MATCH('Combustion Reports'!AG$8,'DOE Stack Loss Data'!$B$4:$B$43)+1,MATCH('Baseline Efficiency'!J25,'DOE Stack Loss Data'!$C$3:$V$3)+1)-INDEX('DOE Stack Loss Data'!$C$4:$V$43,MATCH('Combustion Reports'!AG$8,'DOE Stack Loss Data'!$B$4:$B$43),MATCH('Baseline Efficiency'!J25,'DOE Stack Loss Data'!$C$3:$V$3)+1))/10*('Combustion Reports'!AG$8-INDEX('DOE Stack Loss Data'!$B$4:$B$43,MATCH('Combustion Reports'!AG$8,'DOE Stack Loss Data'!$B$4:$B$43),1))+INDEX('DOE Stack Loss Data'!$C$4:$V$43,MATCH('Combustion Reports'!AG$8,'DOE Stack Loss Data'!$B$4:$B$43),MATCH('Baseline Efficiency'!J25,'DOE Stack Loss Data'!$C$3:$V$3)+1)-((INDEX('DOE Stack Loss Data'!$C$4:$V$43,MATCH('Combustion Reports'!AG$8,'DOE Stack Loss Data'!$B$4:$B$43)+1,MATCH('Baseline Efficiency'!J25,'DOE Stack Loss Data'!$C$3:$V$3))-INDEX('DOE Stack Loss Data'!$C$4:$V$43,MATCH('Combustion Reports'!AG$8,'DOE Stack Loss Data'!$B$4:$B$43),MATCH('Baseline Efficiency'!J25,'DOE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Efficiency'!J25,'DOE Stack Loss Data'!$C$3:$V$3))))/(INDEX('DOE Stack Loss Data'!$C$3:$V$3,1,MATCH('Baseline Efficiency'!J25,'DOE Stack Loss Data'!$C$3:$V$3)+1)-INDEX('DOE Stack Loss Data'!$C$3:$V$3,1,MATCH('Baseline Efficiency'!J25,'DOE Stack Loss Data'!$C$3:$V$3)))*('Baseline Efficiency'!J25-INDEX('DOE Stack Loss Data'!$C$3:$V$3,1,MATCH('Baseline Efficiency'!J25,'DOE Stack Loss Data'!$C$3:$V$3)))+(INDEX('DOE Stack Loss Data'!$C$4:$V$43,MATCH('Combustion Reports'!AG$8,'DOE Stack Loss Data'!$B$4:$B$43)+1,MATCH('Baseline Efficiency'!J25,'DOE Stack Loss Data'!$C$3:$V$3))-INDEX('DOE Stack Loss Data'!$C$4:$V$43,MATCH('Combustion Reports'!AG$8,'DOE Stack Loss Data'!$B$4:$B$43),MATCH('Baseline Efficiency'!J25,'DOE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Efficiency'!J25,'DOE Stack Loss Data'!$C$3:$V$3)))</f>
        <v>#N/A</v>
      </c>
      <c r="K49" s="201" t="e">
        <f>1-(((INDEX('DOE Stack Loss Data'!$C$4:$V$43,MATCH('Combustion Reports'!AH$8,'DOE Stack Loss Data'!$B$4:$B$43)+1,MATCH('Baseline Efficiency'!K25,'DOE Stack Loss Data'!$C$3:$V$3)+1)-INDEX('DOE Stack Loss Data'!$C$4:$V$43,MATCH('Combustion Reports'!AH$8,'DOE Stack Loss Data'!$B$4:$B$43),MATCH('Baseline Efficiency'!K25,'DOE Stack Loss Data'!$C$3:$V$3)+1))/10*('Combustion Reports'!AH$8-INDEX('DOE Stack Loss Data'!$B$4:$B$43,MATCH('Combustion Reports'!AH$8,'DOE Stack Loss Data'!$B$4:$B$43),1))+INDEX('DOE Stack Loss Data'!$C$4:$V$43,MATCH('Combustion Reports'!AH$8,'DOE Stack Loss Data'!$B$4:$B$43),MATCH('Baseline Efficiency'!K25,'DOE Stack Loss Data'!$C$3:$V$3)+1)-((INDEX('DOE Stack Loss Data'!$C$4:$V$43,MATCH('Combustion Reports'!AH$8,'DOE Stack Loss Data'!$B$4:$B$43)+1,MATCH('Baseline Efficiency'!K25,'DOE Stack Loss Data'!$C$3:$V$3))-INDEX('DOE Stack Loss Data'!$C$4:$V$43,MATCH('Combustion Reports'!AH$8,'DOE Stack Loss Data'!$B$4:$B$43),MATCH('Baseline Efficiency'!K25,'DOE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Efficiency'!K25,'DOE Stack Loss Data'!$C$3:$V$3))))/(INDEX('DOE Stack Loss Data'!$C$3:$V$3,1,MATCH('Baseline Efficiency'!K25,'DOE Stack Loss Data'!$C$3:$V$3)+1)-INDEX('DOE Stack Loss Data'!$C$3:$V$3,1,MATCH('Baseline Efficiency'!K25,'DOE Stack Loss Data'!$C$3:$V$3)))*('Baseline Efficiency'!K25-INDEX('DOE Stack Loss Data'!$C$3:$V$3,1,MATCH('Baseline Efficiency'!K25,'DOE Stack Loss Data'!$C$3:$V$3)))+(INDEX('DOE Stack Loss Data'!$C$4:$V$43,MATCH('Combustion Reports'!AH$8,'DOE Stack Loss Data'!$B$4:$B$43)+1,MATCH('Baseline Efficiency'!K25,'DOE Stack Loss Data'!$C$3:$V$3))-INDEX('DOE Stack Loss Data'!$C$4:$V$43,MATCH('Combustion Reports'!AH$8,'DOE Stack Loss Data'!$B$4:$B$43),MATCH('Baseline Efficiency'!K25,'DOE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Efficiency'!K25,'DOE Stack Loss Data'!$C$3:$V$3)))</f>
        <v>#N/A</v>
      </c>
      <c r="L49" s="237" t="e">
        <f>1-(((INDEX('DOE Stack Loss Data'!$C$4:$V$43,MATCH('Combustion Reports'!AI$8,'DOE Stack Loss Data'!$B$4:$B$43)+1,MATCH('Baseline Efficiency'!L25,'DOE Stack Loss Data'!$C$3:$V$3)+1)-INDEX('DOE Stack Loss Data'!$C$4:$V$43,MATCH('Combustion Reports'!AI$8,'DOE Stack Loss Data'!$B$4:$B$43),MATCH('Baseline Efficiency'!L25,'DOE Stack Loss Data'!$C$3:$V$3)+1))/10*('Combustion Reports'!AI$8-INDEX('DOE Stack Loss Data'!$B$4:$B$43,MATCH('Combustion Reports'!AI$8,'DOE Stack Loss Data'!$B$4:$B$43),1))+INDEX('DOE Stack Loss Data'!$C$4:$V$43,MATCH('Combustion Reports'!AI$8,'DOE Stack Loss Data'!$B$4:$B$43),MATCH('Baseline Efficiency'!L25,'DOE Stack Loss Data'!$C$3:$V$3)+1)-((INDEX('DOE Stack Loss Data'!$C$4:$V$43,MATCH('Combustion Reports'!AI$8,'DOE Stack Loss Data'!$B$4:$B$43)+1,MATCH('Baseline Efficiency'!L25,'DOE Stack Loss Data'!$C$3:$V$3))-INDEX('DOE Stack Loss Data'!$C$4:$V$43,MATCH('Combustion Reports'!AI$8,'DOE Stack Loss Data'!$B$4:$B$43),MATCH('Baseline Efficiency'!L25,'DOE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Efficiency'!L25,'DOE Stack Loss Data'!$C$3:$V$3))))/(INDEX('DOE Stack Loss Data'!$C$3:$V$3,1,MATCH('Baseline Efficiency'!L25,'DOE Stack Loss Data'!$C$3:$V$3)+1)-INDEX('DOE Stack Loss Data'!$C$3:$V$3,1,MATCH('Baseline Efficiency'!L25,'DOE Stack Loss Data'!$C$3:$V$3)))*('Baseline Efficiency'!L25-INDEX('DOE Stack Loss Data'!$C$3:$V$3,1,MATCH('Baseline Efficiency'!L25,'DOE Stack Loss Data'!$C$3:$V$3)))+(INDEX('DOE Stack Loss Data'!$C$4:$V$43,MATCH('Combustion Reports'!AI$8,'DOE Stack Loss Data'!$B$4:$B$43)+1,MATCH('Baseline Efficiency'!L25,'DOE Stack Loss Data'!$C$3:$V$3))-INDEX('DOE Stack Loss Data'!$C$4:$V$43,MATCH('Combustion Reports'!AI$8,'DOE Stack Loss Data'!$B$4:$B$43),MATCH('Baseline Efficiency'!L25,'DOE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Efficiency'!L25,'DOE Stack Loss Data'!$C$3:$V$3)))</f>
        <v>#N/A</v>
      </c>
      <c r="M49" s="237" t="e">
        <f>1-(((INDEX('DOE Stack Loss Data'!$C$4:$V$43,MATCH('Combustion Reports'!AJ$8,'DOE Stack Loss Data'!$B$4:$B$43)+1,MATCH('Baseline Efficiency'!M25,'DOE Stack Loss Data'!$C$3:$V$3)+1)-INDEX('DOE Stack Loss Data'!$C$4:$V$43,MATCH('Combustion Reports'!AJ$8,'DOE Stack Loss Data'!$B$4:$B$43),MATCH('Baseline Efficiency'!M25,'DOE Stack Loss Data'!$C$3:$V$3)+1))/10*('Combustion Reports'!AJ$8-INDEX('DOE Stack Loss Data'!$B$4:$B$43,MATCH('Combustion Reports'!AJ$8,'DOE Stack Loss Data'!$B$4:$B$43),1))+INDEX('DOE Stack Loss Data'!$C$4:$V$43,MATCH('Combustion Reports'!AJ$8,'DOE Stack Loss Data'!$B$4:$B$43),MATCH('Baseline Efficiency'!M25,'DOE Stack Loss Data'!$C$3:$V$3)+1)-((INDEX('DOE Stack Loss Data'!$C$4:$V$43,MATCH('Combustion Reports'!AJ$8,'DOE Stack Loss Data'!$B$4:$B$43)+1,MATCH('Baseline Efficiency'!M25,'DOE Stack Loss Data'!$C$3:$V$3))-INDEX('DOE Stack Loss Data'!$C$4:$V$43,MATCH('Combustion Reports'!AJ$8,'DOE Stack Loss Data'!$B$4:$B$43),MATCH('Baseline Efficiency'!M25,'DOE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Efficiency'!M25,'DOE Stack Loss Data'!$C$3:$V$3))))/(INDEX('DOE Stack Loss Data'!$C$3:$V$3,1,MATCH('Baseline Efficiency'!M25,'DOE Stack Loss Data'!$C$3:$V$3)+1)-INDEX('DOE Stack Loss Data'!$C$3:$V$3,1,MATCH('Baseline Efficiency'!M25,'DOE Stack Loss Data'!$C$3:$V$3)))*('Baseline Efficiency'!M25-INDEX('DOE Stack Loss Data'!$C$3:$V$3,1,MATCH('Baseline Efficiency'!M25,'DOE Stack Loss Data'!$C$3:$V$3)))+(INDEX('DOE Stack Loss Data'!$C$4:$V$43,MATCH('Combustion Reports'!AJ$8,'DOE Stack Loss Data'!$B$4:$B$43)+1,MATCH('Baseline Efficiency'!M25,'DOE Stack Loss Data'!$C$3:$V$3))-INDEX('DOE Stack Loss Data'!$C$4:$V$43,MATCH('Combustion Reports'!AJ$8,'DOE Stack Loss Data'!$B$4:$B$43),MATCH('Baseline Efficiency'!M25,'DOE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Efficiency'!M25,'DOE Stack Loss Data'!$C$3:$V$3)))</f>
        <v>#N/A</v>
      </c>
      <c r="N49" s="209" t="e">
        <f>1-(((INDEX('DOE Stack Loss Data'!$C$4:$V$43,MATCH('Combustion Reports'!AK$8,'DOE Stack Loss Data'!$B$4:$B$43)+1,MATCH('Baseline Efficiency'!N25,'DOE Stack Loss Data'!$C$3:$V$3)+1)-INDEX('DOE Stack Loss Data'!$C$4:$V$43,MATCH('Combustion Reports'!AK$8,'DOE Stack Loss Data'!$B$4:$B$43),MATCH('Baseline Efficiency'!N25,'DOE Stack Loss Data'!$C$3:$V$3)+1))/10*('Combustion Reports'!AK$8-INDEX('DOE Stack Loss Data'!$B$4:$B$43,MATCH('Combustion Reports'!AK$8,'DOE Stack Loss Data'!$B$4:$B$43),1))+INDEX('DOE Stack Loss Data'!$C$4:$V$43,MATCH('Combustion Reports'!AK$8,'DOE Stack Loss Data'!$B$4:$B$43),MATCH('Baseline Efficiency'!N25,'DOE Stack Loss Data'!$C$3:$V$3)+1)-((INDEX('DOE Stack Loss Data'!$C$4:$V$43,MATCH('Combustion Reports'!AK$8,'DOE Stack Loss Data'!$B$4:$B$43)+1,MATCH('Baseline Efficiency'!N25,'DOE Stack Loss Data'!$C$3:$V$3))-INDEX('DOE Stack Loss Data'!$C$4:$V$43,MATCH('Combustion Reports'!AK$8,'DOE Stack Loss Data'!$B$4:$B$43),MATCH('Baseline Efficiency'!N25,'DOE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Efficiency'!N25,'DOE Stack Loss Data'!$C$3:$V$3))))/(INDEX('DOE Stack Loss Data'!$C$3:$V$3,1,MATCH('Baseline Efficiency'!N25,'DOE Stack Loss Data'!$C$3:$V$3)+1)-INDEX('DOE Stack Loss Data'!$C$3:$V$3,1,MATCH('Baseline Efficiency'!N25,'DOE Stack Loss Data'!$C$3:$V$3)))*('Baseline Efficiency'!N25-INDEX('DOE Stack Loss Data'!$C$3:$V$3,1,MATCH('Baseline Efficiency'!N25,'DOE Stack Loss Data'!$C$3:$V$3)))+(INDEX('DOE Stack Loss Data'!$C$4:$V$43,MATCH('Combustion Reports'!AK$8,'DOE Stack Loss Data'!$B$4:$B$43)+1,MATCH('Baseline Efficiency'!N25,'DOE Stack Loss Data'!$C$3:$V$3))-INDEX('DOE Stack Loss Data'!$C$4:$V$43,MATCH('Combustion Reports'!AK$8,'DOE Stack Loss Data'!$B$4:$B$43),MATCH('Baseline Efficiency'!N25,'DOE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Efficiency'!N25,'DOE Stack Loss Data'!$C$3:$V$3)))</f>
        <v>#N/A</v>
      </c>
      <c r="P49" s="236">
        <v>85</v>
      </c>
      <c r="Q49" s="545">
        <v>160</v>
      </c>
      <c r="R49" s="202">
        <f t="shared" si="9"/>
        <v>120</v>
      </c>
      <c r="S49" s="237" t="e">
        <f>1-(((INDEX('DOE Stack Loss Data'!$C$4:$V$43,MATCH('Combustion Reports'!$AB$14,'DOE Stack Loss Data'!$B$4:$B$43)+1,MATCH('Baseline Efficiency'!S25,'DOE Stack Loss Data'!$C$3:$V$3)+1)-INDEX('DOE Stack Loss Data'!$C$4:$V$43,MATCH('Combustion Reports'!$AB$14,'DOE Stack Loss Data'!$B$4:$B$43),MATCH('Baseline Efficiency'!S25,'DOE Stack Loss Data'!$C$3:$V$3)+1))/10*('Combustion Reports'!$AB$14-INDEX('DOE Stack Loss Data'!$B$4:$B$43,MATCH('Combustion Reports'!$AB$14,'DOE Stack Loss Data'!$B$4:$B$43),1))+INDEX('DOE Stack Loss Data'!$C$4:$V$43,MATCH('Combustion Reports'!$AB$14,'DOE Stack Loss Data'!$B$4:$B$43),MATCH('Baseline Efficiency'!S25,'DOE Stack Loss Data'!$C$3:$V$3)+1)-((INDEX('DOE Stack Loss Data'!$C$4:$V$43,MATCH('Combustion Reports'!$AB$14,'DOE Stack Loss Data'!$B$4:$B$43)+1,MATCH('Baseline Efficiency'!S25,'DOE Stack Loss Data'!$C$3:$V$3))-INDEX('DOE Stack Loss Data'!$C$4:$V$43,MATCH('Combustion Reports'!$AB$14,'DOE Stack Loss Data'!$B$4:$B$43),MATCH('Baseline Efficiency'!S25,'DOE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Efficiency'!S25,'DOE Stack Loss Data'!$C$3:$V$3))))/(INDEX('DOE Stack Loss Data'!$C$3:$V$3,1,MATCH('Baseline Efficiency'!S25,'DOE Stack Loss Data'!$C$3:$V$3)+1)-INDEX('DOE Stack Loss Data'!$C$3:$V$3,1,MATCH('Baseline Efficiency'!S25,'DOE Stack Loss Data'!$C$3:$V$3)))*('Baseline Efficiency'!S25-INDEX('DOE Stack Loss Data'!$C$3:$V$3,1,MATCH('Baseline Efficiency'!S25,'DOE Stack Loss Data'!$C$3:$V$3)))+(INDEX('DOE Stack Loss Data'!$C$4:$V$43,MATCH('Combustion Reports'!$AB$14,'DOE Stack Loss Data'!$B$4:$B$43)+1,MATCH('Baseline Efficiency'!S25,'DOE Stack Loss Data'!$C$3:$V$3))-INDEX('DOE Stack Loss Data'!$C$4:$V$43,MATCH('Combustion Reports'!$AB$14,'DOE Stack Loss Data'!$B$4:$B$43),MATCH('Baseline Efficiency'!S25,'DOE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Efficiency'!S25,'DOE Stack Loss Data'!$C$3:$V$3)))</f>
        <v>#N/A</v>
      </c>
      <c r="T49" s="237" t="e">
        <f>1-(((INDEX('DOE Stack Loss Data'!$C$4:$V$43,MATCH('Combustion Reports'!AC$14,'DOE Stack Loss Data'!$B$4:$B$43)+1,MATCH('Baseline Efficiency'!T25,'DOE Stack Loss Data'!$C$3:$V$3)+1)-INDEX('DOE Stack Loss Data'!$C$4:$V$43,MATCH('Combustion Reports'!AC$14,'DOE Stack Loss Data'!$B$4:$B$43),MATCH('Baseline Efficiency'!T25,'DOE Stack Loss Data'!$C$3:$V$3)+1))/10*('Combustion Reports'!AC$14-INDEX('DOE Stack Loss Data'!$B$4:$B$43,MATCH('Combustion Reports'!AC$14,'DOE Stack Loss Data'!$B$4:$B$43),1))+INDEX('DOE Stack Loss Data'!$C$4:$V$43,MATCH('Combustion Reports'!AC$14,'DOE Stack Loss Data'!$B$4:$B$43),MATCH('Baseline Efficiency'!T25,'DOE Stack Loss Data'!$C$3:$V$3)+1)-((INDEX('DOE Stack Loss Data'!$C$4:$V$43,MATCH('Combustion Reports'!AC$14,'DOE Stack Loss Data'!$B$4:$B$43)+1,MATCH('Baseline Efficiency'!T25,'DOE Stack Loss Data'!$C$3:$V$3))-INDEX('DOE Stack Loss Data'!$C$4:$V$43,MATCH('Combustion Reports'!AC$14,'DOE Stack Loss Data'!$B$4:$B$43),MATCH('Baseline Efficiency'!T25,'DOE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Efficiency'!T25,'DOE Stack Loss Data'!$C$3:$V$3))))/(INDEX('DOE Stack Loss Data'!$C$3:$V$3,1,MATCH('Baseline Efficiency'!T25,'DOE Stack Loss Data'!$C$3:$V$3)+1)-INDEX('DOE Stack Loss Data'!$C$3:$V$3,1,MATCH('Baseline Efficiency'!T25,'DOE Stack Loss Data'!$C$3:$V$3)))*('Baseline Efficiency'!T25-INDEX('DOE Stack Loss Data'!$C$3:$V$3,1,MATCH('Baseline Efficiency'!T25,'DOE Stack Loss Data'!$C$3:$V$3)))+(INDEX('DOE Stack Loss Data'!$C$4:$V$43,MATCH('Combustion Reports'!AC$14,'DOE Stack Loss Data'!$B$4:$B$43)+1,MATCH('Baseline Efficiency'!T25,'DOE Stack Loss Data'!$C$3:$V$3))-INDEX('DOE Stack Loss Data'!$C$4:$V$43,MATCH('Combustion Reports'!AC$14,'DOE Stack Loss Data'!$B$4:$B$43),MATCH('Baseline Efficiency'!T25,'DOE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Efficiency'!T25,'DOE Stack Loss Data'!$C$3:$V$3)))</f>
        <v>#N/A</v>
      </c>
      <c r="U49" s="207" t="e">
        <f>1-(((INDEX('DOE Stack Loss Data'!$C$4:$V$43,MATCH('Combustion Reports'!AD$14,'DOE Stack Loss Data'!$B$4:$B$43)+1,MATCH('Baseline Efficiency'!U25,'DOE Stack Loss Data'!$C$3:$V$3)+1)-INDEX('DOE Stack Loss Data'!$C$4:$V$43,MATCH('Combustion Reports'!AD$14,'DOE Stack Loss Data'!$B$4:$B$43),MATCH('Baseline Efficiency'!U25,'DOE Stack Loss Data'!$C$3:$V$3)+1))/10*('Combustion Reports'!AD$14-INDEX('DOE Stack Loss Data'!$B$4:$B$43,MATCH('Combustion Reports'!AD$14,'DOE Stack Loss Data'!$B$4:$B$43),1))+INDEX('DOE Stack Loss Data'!$C$4:$V$43,MATCH('Combustion Reports'!AD$14,'DOE Stack Loss Data'!$B$4:$B$43),MATCH('Baseline Efficiency'!U25,'DOE Stack Loss Data'!$C$3:$V$3)+1)-((INDEX('DOE Stack Loss Data'!$C$4:$V$43,MATCH('Combustion Reports'!AD$14,'DOE Stack Loss Data'!$B$4:$B$43)+1,MATCH('Baseline Efficiency'!U25,'DOE Stack Loss Data'!$C$3:$V$3))-INDEX('DOE Stack Loss Data'!$C$4:$V$43,MATCH('Combustion Reports'!AD$14,'DOE Stack Loss Data'!$B$4:$B$43),MATCH('Baseline Efficiency'!U25,'DOE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Efficiency'!U25,'DOE Stack Loss Data'!$C$3:$V$3))))/(INDEX('DOE Stack Loss Data'!$C$3:$V$3,1,MATCH('Baseline Efficiency'!U25,'DOE Stack Loss Data'!$C$3:$V$3)+1)-INDEX('DOE Stack Loss Data'!$C$3:$V$3,1,MATCH('Baseline Efficiency'!U25,'DOE Stack Loss Data'!$C$3:$V$3)))*('Baseline Efficiency'!U25-INDEX('DOE Stack Loss Data'!$C$3:$V$3,1,MATCH('Baseline Efficiency'!U25,'DOE Stack Loss Data'!$C$3:$V$3)))+(INDEX('DOE Stack Loss Data'!$C$4:$V$43,MATCH('Combustion Reports'!AD$14,'DOE Stack Loss Data'!$B$4:$B$43)+1,MATCH('Baseline Efficiency'!U25,'DOE Stack Loss Data'!$C$3:$V$3))-INDEX('DOE Stack Loss Data'!$C$4:$V$43,MATCH('Combustion Reports'!AD$14,'DOE Stack Loss Data'!$B$4:$B$43),MATCH('Baseline Efficiency'!U25,'DOE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Efficiency'!U25,'DOE Stack Loss Data'!$C$3:$V$3)))</f>
        <v>#N/A</v>
      </c>
      <c r="V49" s="237" t="e">
        <f>1-(((INDEX('DOE Stack Loss Data'!$C$4:$V$43,MATCH('Combustion Reports'!AE$14,'DOE Stack Loss Data'!$B$4:$B$43)+1,MATCH('Baseline Efficiency'!V25,'DOE Stack Loss Data'!$C$3:$V$3)+1)-INDEX('DOE Stack Loss Data'!$C$4:$V$43,MATCH('Combustion Reports'!AE$14,'DOE Stack Loss Data'!$B$4:$B$43),MATCH('Baseline Efficiency'!V25,'DOE Stack Loss Data'!$C$3:$V$3)+1))/10*('Combustion Reports'!AE$14-INDEX('DOE Stack Loss Data'!$B$4:$B$43,MATCH('Combustion Reports'!AE$14,'DOE Stack Loss Data'!$B$4:$B$43),1))+INDEX('DOE Stack Loss Data'!$C$4:$V$43,MATCH('Combustion Reports'!AE$14,'DOE Stack Loss Data'!$B$4:$B$43),MATCH('Baseline Efficiency'!V25,'DOE Stack Loss Data'!$C$3:$V$3)+1)-((INDEX('DOE Stack Loss Data'!$C$4:$V$43,MATCH('Combustion Reports'!AE$14,'DOE Stack Loss Data'!$B$4:$B$43)+1,MATCH('Baseline Efficiency'!V25,'DOE Stack Loss Data'!$C$3:$V$3))-INDEX('DOE Stack Loss Data'!$C$4:$V$43,MATCH('Combustion Reports'!AE$14,'DOE Stack Loss Data'!$B$4:$B$43),MATCH('Baseline Efficiency'!V25,'DOE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Efficiency'!V25,'DOE Stack Loss Data'!$C$3:$V$3))))/(INDEX('DOE Stack Loss Data'!$C$3:$V$3,1,MATCH('Baseline Efficiency'!V25,'DOE Stack Loss Data'!$C$3:$V$3)+1)-INDEX('DOE Stack Loss Data'!$C$3:$V$3,1,MATCH('Baseline Efficiency'!V25,'DOE Stack Loss Data'!$C$3:$V$3)))*('Baseline Efficiency'!V25-INDEX('DOE Stack Loss Data'!$C$3:$V$3,1,MATCH('Baseline Efficiency'!V25,'DOE Stack Loss Data'!$C$3:$V$3)))+(INDEX('DOE Stack Loss Data'!$C$4:$V$43,MATCH('Combustion Reports'!AE$14,'DOE Stack Loss Data'!$B$4:$B$43)+1,MATCH('Baseline Efficiency'!V25,'DOE Stack Loss Data'!$C$3:$V$3))-INDEX('DOE Stack Loss Data'!$C$4:$V$43,MATCH('Combustion Reports'!AE$14,'DOE Stack Loss Data'!$B$4:$B$43),MATCH('Baseline Efficiency'!V25,'DOE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Efficiency'!V25,'DOE Stack Loss Data'!$C$3:$V$3)))</f>
        <v>#N/A</v>
      </c>
      <c r="W49" s="201" t="e">
        <f>1-(((INDEX('DOE Stack Loss Data'!$C$4:$V$43,MATCH('Combustion Reports'!AF$14,'DOE Stack Loss Data'!$B$4:$B$43)+1,MATCH('Baseline Efficiency'!W25,'DOE Stack Loss Data'!$C$3:$V$3)+1)-INDEX('DOE Stack Loss Data'!$C$4:$V$43,MATCH('Combustion Reports'!AF$14,'DOE Stack Loss Data'!$B$4:$B$43),MATCH('Baseline Efficiency'!W25,'DOE Stack Loss Data'!$C$3:$V$3)+1))/10*('Combustion Reports'!AF$14-INDEX('DOE Stack Loss Data'!$B$4:$B$43,MATCH('Combustion Reports'!AF$14,'DOE Stack Loss Data'!$B$4:$B$43),1))+INDEX('DOE Stack Loss Data'!$C$4:$V$43,MATCH('Combustion Reports'!AF$14,'DOE Stack Loss Data'!$B$4:$B$43),MATCH('Baseline Efficiency'!W25,'DOE Stack Loss Data'!$C$3:$V$3)+1)-((INDEX('DOE Stack Loss Data'!$C$4:$V$43,MATCH('Combustion Reports'!AF$14,'DOE Stack Loss Data'!$B$4:$B$43)+1,MATCH('Baseline Efficiency'!W25,'DOE Stack Loss Data'!$C$3:$V$3))-INDEX('DOE Stack Loss Data'!$C$4:$V$43,MATCH('Combustion Reports'!AF$14,'DOE Stack Loss Data'!$B$4:$B$43),MATCH('Baseline Efficiency'!W25,'DOE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Efficiency'!W25,'DOE Stack Loss Data'!$C$3:$V$3))))/(INDEX('DOE Stack Loss Data'!$C$3:$V$3,1,MATCH('Baseline Efficiency'!W25,'DOE Stack Loss Data'!$C$3:$V$3)+1)-INDEX('DOE Stack Loss Data'!$C$3:$V$3,1,MATCH('Baseline Efficiency'!W25,'DOE Stack Loss Data'!$C$3:$V$3)))*('Baseline Efficiency'!W25-INDEX('DOE Stack Loss Data'!$C$3:$V$3,1,MATCH('Baseline Efficiency'!W25,'DOE Stack Loss Data'!$C$3:$V$3)))+(INDEX('DOE Stack Loss Data'!$C$4:$V$43,MATCH('Combustion Reports'!AF$14,'DOE Stack Loss Data'!$B$4:$B$43)+1,MATCH('Baseline Efficiency'!W25,'DOE Stack Loss Data'!$C$3:$V$3))-INDEX('DOE Stack Loss Data'!$C$4:$V$43,MATCH('Combustion Reports'!AF$14,'DOE Stack Loss Data'!$B$4:$B$43),MATCH('Baseline Efficiency'!W25,'DOE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Efficiency'!W25,'DOE Stack Loss Data'!$C$3:$V$3)))</f>
        <v>#N/A</v>
      </c>
      <c r="X49" s="237" t="e">
        <f>1-(((INDEX('DOE Stack Loss Data'!$C$4:$V$43,MATCH('Combustion Reports'!AG$14,'DOE Stack Loss Data'!$B$4:$B$43)+1,MATCH('Baseline Efficiency'!X25,'DOE Stack Loss Data'!$C$3:$V$3)+1)-INDEX('DOE Stack Loss Data'!$C$4:$V$43,MATCH('Combustion Reports'!AG$14,'DOE Stack Loss Data'!$B$4:$B$43),MATCH('Baseline Efficiency'!X25,'DOE Stack Loss Data'!$C$3:$V$3)+1))/10*('Combustion Reports'!AG$14-INDEX('DOE Stack Loss Data'!$B$4:$B$43,MATCH('Combustion Reports'!AG$14,'DOE Stack Loss Data'!$B$4:$B$43),1))+INDEX('DOE Stack Loss Data'!$C$4:$V$43,MATCH('Combustion Reports'!AG$14,'DOE Stack Loss Data'!$B$4:$B$43),MATCH('Baseline Efficiency'!X25,'DOE Stack Loss Data'!$C$3:$V$3)+1)-((INDEX('DOE Stack Loss Data'!$C$4:$V$43,MATCH('Combustion Reports'!AG$14,'DOE Stack Loss Data'!$B$4:$B$43)+1,MATCH('Baseline Efficiency'!X25,'DOE Stack Loss Data'!$C$3:$V$3))-INDEX('DOE Stack Loss Data'!$C$4:$V$43,MATCH('Combustion Reports'!AG$14,'DOE Stack Loss Data'!$B$4:$B$43),MATCH('Baseline Efficiency'!X25,'DOE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Efficiency'!X25,'DOE Stack Loss Data'!$C$3:$V$3))))/(INDEX('DOE Stack Loss Data'!$C$3:$V$3,1,MATCH('Baseline Efficiency'!X25,'DOE Stack Loss Data'!$C$3:$V$3)+1)-INDEX('DOE Stack Loss Data'!$C$3:$V$3,1,MATCH('Baseline Efficiency'!X25,'DOE Stack Loss Data'!$C$3:$V$3)))*('Baseline Efficiency'!X25-INDEX('DOE Stack Loss Data'!$C$3:$V$3,1,MATCH('Baseline Efficiency'!X25,'DOE Stack Loss Data'!$C$3:$V$3)))+(INDEX('DOE Stack Loss Data'!$C$4:$V$43,MATCH('Combustion Reports'!AG$14,'DOE Stack Loss Data'!$B$4:$B$43)+1,MATCH('Baseline Efficiency'!X25,'DOE Stack Loss Data'!$C$3:$V$3))-INDEX('DOE Stack Loss Data'!$C$4:$V$43,MATCH('Combustion Reports'!AG$14,'DOE Stack Loss Data'!$B$4:$B$43),MATCH('Baseline Efficiency'!X25,'DOE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Efficiency'!X25,'DOE Stack Loss Data'!$C$3:$V$3)))</f>
        <v>#N/A</v>
      </c>
      <c r="Y49" s="201" t="e">
        <f>1-(((INDEX('DOE Stack Loss Data'!$C$4:$V$43,MATCH('Combustion Reports'!AH$14,'DOE Stack Loss Data'!$B$4:$B$43)+1,MATCH('Baseline Efficiency'!Y25,'DOE Stack Loss Data'!$C$3:$V$3)+1)-INDEX('DOE Stack Loss Data'!$C$4:$V$43,MATCH('Combustion Reports'!AH$14,'DOE Stack Loss Data'!$B$4:$B$43),MATCH('Baseline Efficiency'!Y25,'DOE Stack Loss Data'!$C$3:$V$3)+1))/10*('Combustion Reports'!AH$14-INDEX('DOE Stack Loss Data'!$B$4:$B$43,MATCH('Combustion Reports'!AH$14,'DOE Stack Loss Data'!$B$4:$B$43),1))+INDEX('DOE Stack Loss Data'!$C$4:$V$43,MATCH('Combustion Reports'!AH$14,'DOE Stack Loss Data'!$B$4:$B$43),MATCH('Baseline Efficiency'!Y25,'DOE Stack Loss Data'!$C$3:$V$3)+1)-((INDEX('DOE Stack Loss Data'!$C$4:$V$43,MATCH('Combustion Reports'!AH$14,'DOE Stack Loss Data'!$B$4:$B$43)+1,MATCH('Baseline Efficiency'!Y25,'DOE Stack Loss Data'!$C$3:$V$3))-INDEX('DOE Stack Loss Data'!$C$4:$V$43,MATCH('Combustion Reports'!AH$14,'DOE Stack Loss Data'!$B$4:$B$43),MATCH('Baseline Efficiency'!Y25,'DOE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Efficiency'!Y25,'DOE Stack Loss Data'!$C$3:$V$3))))/(INDEX('DOE Stack Loss Data'!$C$3:$V$3,1,MATCH('Baseline Efficiency'!Y25,'DOE Stack Loss Data'!$C$3:$V$3)+1)-INDEX('DOE Stack Loss Data'!$C$3:$V$3,1,MATCH('Baseline Efficiency'!Y25,'DOE Stack Loss Data'!$C$3:$V$3)))*('Baseline Efficiency'!Y25-INDEX('DOE Stack Loss Data'!$C$3:$V$3,1,MATCH('Baseline Efficiency'!Y25,'DOE Stack Loss Data'!$C$3:$V$3)))+(INDEX('DOE Stack Loss Data'!$C$4:$V$43,MATCH('Combustion Reports'!AH$14,'DOE Stack Loss Data'!$B$4:$B$43)+1,MATCH('Baseline Efficiency'!Y25,'DOE Stack Loss Data'!$C$3:$V$3))-INDEX('DOE Stack Loss Data'!$C$4:$V$43,MATCH('Combustion Reports'!AH$14,'DOE Stack Loss Data'!$B$4:$B$43),MATCH('Baseline Efficiency'!Y25,'DOE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Efficiency'!Y25,'DOE Stack Loss Data'!$C$3:$V$3)))</f>
        <v>#N/A</v>
      </c>
      <c r="Z49" s="237" t="e">
        <f>1-(((INDEX('DOE Stack Loss Data'!$C$4:$V$43,MATCH('Combustion Reports'!AI$14,'DOE Stack Loss Data'!$B$4:$B$43)+1,MATCH('Baseline Efficiency'!Z25,'DOE Stack Loss Data'!$C$3:$V$3)+1)-INDEX('DOE Stack Loss Data'!$C$4:$V$43,MATCH('Combustion Reports'!AI$14,'DOE Stack Loss Data'!$B$4:$B$43),MATCH('Baseline Efficiency'!Z25,'DOE Stack Loss Data'!$C$3:$V$3)+1))/10*('Combustion Reports'!AI$14-INDEX('DOE Stack Loss Data'!$B$4:$B$43,MATCH('Combustion Reports'!AI$14,'DOE Stack Loss Data'!$B$4:$B$43),1))+INDEX('DOE Stack Loss Data'!$C$4:$V$43,MATCH('Combustion Reports'!AI$14,'DOE Stack Loss Data'!$B$4:$B$43),MATCH('Baseline Efficiency'!Z25,'DOE Stack Loss Data'!$C$3:$V$3)+1)-((INDEX('DOE Stack Loss Data'!$C$4:$V$43,MATCH('Combustion Reports'!AI$14,'DOE Stack Loss Data'!$B$4:$B$43)+1,MATCH('Baseline Efficiency'!Z25,'DOE Stack Loss Data'!$C$3:$V$3))-INDEX('DOE Stack Loss Data'!$C$4:$V$43,MATCH('Combustion Reports'!AI$14,'DOE Stack Loss Data'!$B$4:$B$43),MATCH('Baseline Efficiency'!Z25,'DOE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Efficiency'!Z25,'DOE Stack Loss Data'!$C$3:$V$3))))/(INDEX('DOE Stack Loss Data'!$C$3:$V$3,1,MATCH('Baseline Efficiency'!Z25,'DOE Stack Loss Data'!$C$3:$V$3)+1)-INDEX('DOE Stack Loss Data'!$C$3:$V$3,1,MATCH('Baseline Efficiency'!Z25,'DOE Stack Loss Data'!$C$3:$V$3)))*('Baseline Efficiency'!Z25-INDEX('DOE Stack Loss Data'!$C$3:$V$3,1,MATCH('Baseline Efficiency'!Z25,'DOE Stack Loss Data'!$C$3:$V$3)))+(INDEX('DOE Stack Loss Data'!$C$4:$V$43,MATCH('Combustion Reports'!AI$14,'DOE Stack Loss Data'!$B$4:$B$43)+1,MATCH('Baseline Efficiency'!Z25,'DOE Stack Loss Data'!$C$3:$V$3))-INDEX('DOE Stack Loss Data'!$C$4:$V$43,MATCH('Combustion Reports'!AI$14,'DOE Stack Loss Data'!$B$4:$B$43),MATCH('Baseline Efficiency'!Z25,'DOE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Efficiency'!Z25,'DOE Stack Loss Data'!$C$3:$V$3)))</f>
        <v>#N/A</v>
      </c>
      <c r="AA49" s="237" t="e">
        <f>1-(((INDEX('DOE Stack Loss Data'!$C$4:$V$43,MATCH('Combustion Reports'!AJ$14,'DOE Stack Loss Data'!$B$4:$B$43)+1,MATCH('Baseline Efficiency'!AA25,'DOE Stack Loss Data'!$C$3:$V$3)+1)-INDEX('DOE Stack Loss Data'!$C$4:$V$43,MATCH('Combustion Reports'!AJ$14,'DOE Stack Loss Data'!$B$4:$B$43),MATCH('Baseline Efficiency'!AA25,'DOE Stack Loss Data'!$C$3:$V$3)+1))/10*('Combustion Reports'!AJ$14-INDEX('DOE Stack Loss Data'!$B$4:$B$43,MATCH('Combustion Reports'!AJ$14,'DOE Stack Loss Data'!$B$4:$B$43),1))+INDEX('DOE Stack Loss Data'!$C$4:$V$43,MATCH('Combustion Reports'!AJ$14,'DOE Stack Loss Data'!$B$4:$B$43),MATCH('Baseline Efficiency'!AA25,'DOE Stack Loss Data'!$C$3:$V$3)+1)-((INDEX('DOE Stack Loss Data'!$C$4:$V$43,MATCH('Combustion Reports'!AJ$14,'DOE Stack Loss Data'!$B$4:$B$43)+1,MATCH('Baseline Efficiency'!AA25,'DOE Stack Loss Data'!$C$3:$V$3))-INDEX('DOE Stack Loss Data'!$C$4:$V$43,MATCH('Combustion Reports'!AJ$14,'DOE Stack Loss Data'!$B$4:$B$43),MATCH('Baseline Efficiency'!AA25,'DOE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Efficiency'!AA25,'DOE Stack Loss Data'!$C$3:$V$3))))/(INDEX('DOE Stack Loss Data'!$C$3:$V$3,1,MATCH('Baseline Efficiency'!AA25,'DOE Stack Loss Data'!$C$3:$V$3)+1)-INDEX('DOE Stack Loss Data'!$C$3:$V$3,1,MATCH('Baseline Efficiency'!AA25,'DOE Stack Loss Data'!$C$3:$V$3)))*('Baseline Efficiency'!AA25-INDEX('DOE Stack Loss Data'!$C$3:$V$3,1,MATCH('Baseline Efficiency'!AA25,'DOE Stack Loss Data'!$C$3:$V$3)))+(INDEX('DOE Stack Loss Data'!$C$4:$V$43,MATCH('Combustion Reports'!AJ$14,'DOE Stack Loss Data'!$B$4:$B$43)+1,MATCH('Baseline Efficiency'!AA25,'DOE Stack Loss Data'!$C$3:$V$3))-INDEX('DOE Stack Loss Data'!$C$4:$V$43,MATCH('Combustion Reports'!AJ$14,'DOE Stack Loss Data'!$B$4:$B$43),MATCH('Baseline Efficiency'!AA25,'DOE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Efficiency'!AA25,'DOE Stack Loss Data'!$C$3:$V$3)))</f>
        <v>#N/A</v>
      </c>
      <c r="AB49" s="209" t="e">
        <f>1-(((INDEX('DOE Stack Loss Data'!$C$4:$V$43,MATCH('Combustion Reports'!AK$14,'DOE Stack Loss Data'!$B$4:$B$43)+1,MATCH('Baseline Efficiency'!AB25,'DOE Stack Loss Data'!$C$3:$V$3)+1)-INDEX('DOE Stack Loss Data'!$C$4:$V$43,MATCH('Combustion Reports'!AK$14,'DOE Stack Loss Data'!$B$4:$B$43),MATCH('Baseline Efficiency'!AB25,'DOE Stack Loss Data'!$C$3:$V$3)+1))/10*('Combustion Reports'!AK$14-INDEX('DOE Stack Loss Data'!$B$4:$B$43,MATCH('Combustion Reports'!AK$14,'DOE Stack Loss Data'!$B$4:$B$43),1))+INDEX('DOE Stack Loss Data'!$C$4:$V$43,MATCH('Combustion Reports'!AK$14,'DOE Stack Loss Data'!$B$4:$B$43),MATCH('Baseline Efficiency'!AB25,'DOE Stack Loss Data'!$C$3:$V$3)+1)-((INDEX('DOE Stack Loss Data'!$C$4:$V$43,MATCH('Combustion Reports'!AK$14,'DOE Stack Loss Data'!$B$4:$B$43)+1,MATCH('Baseline Efficiency'!AB25,'DOE Stack Loss Data'!$C$3:$V$3))-INDEX('DOE Stack Loss Data'!$C$4:$V$43,MATCH('Combustion Reports'!AK$14,'DOE Stack Loss Data'!$B$4:$B$43),MATCH('Baseline Efficiency'!AB25,'DOE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Efficiency'!AB25,'DOE Stack Loss Data'!$C$3:$V$3))))/(INDEX('DOE Stack Loss Data'!$C$3:$V$3,1,MATCH('Baseline Efficiency'!AB25,'DOE Stack Loss Data'!$C$3:$V$3)+1)-INDEX('DOE Stack Loss Data'!$C$3:$V$3,1,MATCH('Baseline Efficiency'!AB25,'DOE Stack Loss Data'!$C$3:$V$3)))*('Baseline Efficiency'!AB25-INDEX('DOE Stack Loss Data'!$C$3:$V$3,1,MATCH('Baseline Efficiency'!AB25,'DOE Stack Loss Data'!$C$3:$V$3)))+(INDEX('DOE Stack Loss Data'!$C$4:$V$43,MATCH('Combustion Reports'!AK$14,'DOE Stack Loss Data'!$B$4:$B$43)+1,MATCH('Baseline Efficiency'!AB25,'DOE Stack Loss Data'!$C$3:$V$3))-INDEX('DOE Stack Loss Data'!$C$4:$V$43,MATCH('Combustion Reports'!AK$14,'DOE Stack Loss Data'!$B$4:$B$43),MATCH('Baseline Efficiency'!AB25,'DOE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Efficiency'!AB25,'DOE Stack Loss Data'!$C$3:$V$3)))</f>
        <v>#N/A</v>
      </c>
      <c r="AD49" s="236">
        <v>85</v>
      </c>
      <c r="AE49" s="545">
        <v>160</v>
      </c>
      <c r="AF49" s="202">
        <f t="shared" si="10"/>
        <v>120</v>
      </c>
      <c r="AG49" s="237" t="e">
        <f>1-(((INDEX('DOE Stack Loss Data'!$C$4:$V$43,MATCH('Combustion Reports'!AB$20,'DOE Stack Loss Data'!$B$4:$B$43)+1,MATCH('Baseline Efficiency'!AG25,'DOE Stack Loss Data'!$C$3:$V$3)+1)-INDEX('DOE Stack Loss Data'!$C$4:$V$43,MATCH('Combustion Reports'!AB$20,'DOE Stack Loss Data'!$B$4:$B$43),MATCH('Baseline Efficiency'!AG25,'DOE Stack Loss Data'!$C$3:$V$3)+1))/10*('Combustion Reports'!AB$20-INDEX('DOE Stack Loss Data'!$B$4:$B$43,MATCH('Combustion Reports'!AB$20,'DOE Stack Loss Data'!$B$4:$B$43),1))+INDEX('DOE Stack Loss Data'!$C$4:$V$43,MATCH('Combustion Reports'!AB$20,'DOE Stack Loss Data'!$B$4:$B$43),MATCH('Baseline Efficiency'!AG25,'DOE Stack Loss Data'!$C$3:$V$3)+1)-((INDEX('DOE Stack Loss Data'!$C$4:$V$43,MATCH('Combustion Reports'!AB$20,'DOE Stack Loss Data'!$B$4:$B$43)+1,MATCH('Baseline Efficiency'!AG25,'DOE Stack Loss Data'!$C$3:$V$3))-INDEX('DOE Stack Loss Data'!$C$4:$V$43,MATCH('Combustion Reports'!AB$20,'DOE Stack Loss Data'!$B$4:$B$43),MATCH('Baseline Efficiency'!AG25,'DOE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Efficiency'!AG25,'DOE Stack Loss Data'!$C$3:$V$3))))/(INDEX('DOE Stack Loss Data'!$C$3:$V$3,1,MATCH('Baseline Efficiency'!AG25,'DOE Stack Loss Data'!$C$3:$V$3)+1)-INDEX('DOE Stack Loss Data'!$C$3:$V$3,1,MATCH('Baseline Efficiency'!AG25,'DOE Stack Loss Data'!$C$3:$V$3)))*('Baseline Efficiency'!AG25-INDEX('DOE Stack Loss Data'!$C$3:$V$3,1,MATCH('Baseline Efficiency'!AG25,'DOE Stack Loss Data'!$C$3:$V$3)))+(INDEX('DOE Stack Loss Data'!$C$4:$V$43,MATCH('Combustion Reports'!AB$20,'DOE Stack Loss Data'!$B$4:$B$43)+1,MATCH('Baseline Efficiency'!AG25,'DOE Stack Loss Data'!$C$3:$V$3))-INDEX('DOE Stack Loss Data'!$C$4:$V$43,MATCH('Combustion Reports'!AB$20,'DOE Stack Loss Data'!$B$4:$B$43),MATCH('Baseline Efficiency'!AG25,'DOE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Efficiency'!AG25,'DOE Stack Loss Data'!$C$3:$V$3)))</f>
        <v>#N/A</v>
      </c>
      <c r="AH49" s="237" t="e">
        <f>1-(((INDEX('DOE Stack Loss Data'!$C$4:$V$43,MATCH('Combustion Reports'!AC$20,'DOE Stack Loss Data'!$B$4:$B$43)+1,MATCH('Baseline Efficiency'!AH25,'DOE Stack Loss Data'!$C$3:$V$3)+1)-INDEX('DOE Stack Loss Data'!$C$4:$V$43,MATCH('Combustion Reports'!AC$20,'DOE Stack Loss Data'!$B$4:$B$43),MATCH('Baseline Efficiency'!AH25,'DOE Stack Loss Data'!$C$3:$V$3)+1))/10*('Combustion Reports'!AC$20-INDEX('DOE Stack Loss Data'!$B$4:$B$43,MATCH('Combustion Reports'!AC$20,'DOE Stack Loss Data'!$B$4:$B$43),1))+INDEX('DOE Stack Loss Data'!$C$4:$V$43,MATCH('Combustion Reports'!AC$20,'DOE Stack Loss Data'!$B$4:$B$43),MATCH('Baseline Efficiency'!AH25,'DOE Stack Loss Data'!$C$3:$V$3)+1)-((INDEX('DOE Stack Loss Data'!$C$4:$V$43,MATCH('Combustion Reports'!AC$20,'DOE Stack Loss Data'!$B$4:$B$43)+1,MATCH('Baseline Efficiency'!AH25,'DOE Stack Loss Data'!$C$3:$V$3))-INDEX('DOE Stack Loss Data'!$C$4:$V$43,MATCH('Combustion Reports'!AC$20,'DOE Stack Loss Data'!$B$4:$B$43),MATCH('Baseline Efficiency'!AH25,'DOE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Efficiency'!AH25,'DOE Stack Loss Data'!$C$3:$V$3))))/(INDEX('DOE Stack Loss Data'!$C$3:$V$3,1,MATCH('Baseline Efficiency'!AH25,'DOE Stack Loss Data'!$C$3:$V$3)+1)-INDEX('DOE Stack Loss Data'!$C$3:$V$3,1,MATCH('Baseline Efficiency'!AH25,'DOE Stack Loss Data'!$C$3:$V$3)))*('Baseline Efficiency'!AH25-INDEX('DOE Stack Loss Data'!$C$3:$V$3,1,MATCH('Baseline Efficiency'!AH25,'DOE Stack Loss Data'!$C$3:$V$3)))+(INDEX('DOE Stack Loss Data'!$C$4:$V$43,MATCH('Combustion Reports'!AC$20,'DOE Stack Loss Data'!$B$4:$B$43)+1,MATCH('Baseline Efficiency'!AH25,'DOE Stack Loss Data'!$C$3:$V$3))-INDEX('DOE Stack Loss Data'!$C$4:$V$43,MATCH('Combustion Reports'!AC$20,'DOE Stack Loss Data'!$B$4:$B$43),MATCH('Baseline Efficiency'!AH25,'DOE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Efficiency'!AH25,'DOE Stack Loss Data'!$C$3:$V$3)))</f>
        <v>#N/A</v>
      </c>
      <c r="AI49" s="207" t="e">
        <f>1-(((INDEX('DOE Stack Loss Data'!$C$4:$V$43,MATCH('Combustion Reports'!AD$20,'DOE Stack Loss Data'!$B$4:$B$43)+1,MATCH('Baseline Efficiency'!AI25,'DOE Stack Loss Data'!$C$3:$V$3)+1)-INDEX('DOE Stack Loss Data'!$C$4:$V$43,MATCH('Combustion Reports'!AD$20,'DOE Stack Loss Data'!$B$4:$B$43),MATCH('Baseline Efficiency'!AI25,'DOE Stack Loss Data'!$C$3:$V$3)+1))/10*('Combustion Reports'!AD$20-INDEX('DOE Stack Loss Data'!$B$4:$B$43,MATCH('Combustion Reports'!AD$20,'DOE Stack Loss Data'!$B$4:$B$43),1))+INDEX('DOE Stack Loss Data'!$C$4:$V$43,MATCH('Combustion Reports'!AD$20,'DOE Stack Loss Data'!$B$4:$B$43),MATCH('Baseline Efficiency'!AI25,'DOE Stack Loss Data'!$C$3:$V$3)+1)-((INDEX('DOE Stack Loss Data'!$C$4:$V$43,MATCH('Combustion Reports'!AD$20,'DOE Stack Loss Data'!$B$4:$B$43)+1,MATCH('Baseline Efficiency'!AI25,'DOE Stack Loss Data'!$C$3:$V$3))-INDEX('DOE Stack Loss Data'!$C$4:$V$43,MATCH('Combustion Reports'!AD$20,'DOE Stack Loss Data'!$B$4:$B$43),MATCH('Baseline Efficiency'!AI25,'DOE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Efficiency'!AI25,'DOE Stack Loss Data'!$C$3:$V$3))))/(INDEX('DOE Stack Loss Data'!$C$3:$V$3,1,MATCH('Baseline Efficiency'!AI25,'DOE Stack Loss Data'!$C$3:$V$3)+1)-INDEX('DOE Stack Loss Data'!$C$3:$V$3,1,MATCH('Baseline Efficiency'!AI25,'DOE Stack Loss Data'!$C$3:$V$3)))*('Baseline Efficiency'!AI25-INDEX('DOE Stack Loss Data'!$C$3:$V$3,1,MATCH('Baseline Efficiency'!AI25,'DOE Stack Loss Data'!$C$3:$V$3)))+(INDEX('DOE Stack Loss Data'!$C$4:$V$43,MATCH('Combustion Reports'!AD$20,'DOE Stack Loss Data'!$B$4:$B$43)+1,MATCH('Baseline Efficiency'!AI25,'DOE Stack Loss Data'!$C$3:$V$3))-INDEX('DOE Stack Loss Data'!$C$4:$V$43,MATCH('Combustion Reports'!AD$20,'DOE Stack Loss Data'!$B$4:$B$43),MATCH('Baseline Efficiency'!AI25,'DOE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Efficiency'!AI25,'DOE Stack Loss Data'!$C$3:$V$3)))</f>
        <v>#N/A</v>
      </c>
      <c r="AJ49" s="237" t="e">
        <f>1-(((INDEX('DOE Stack Loss Data'!$C$4:$V$43,MATCH('Combustion Reports'!AE$20,'DOE Stack Loss Data'!$B$4:$B$43)+1,MATCH('Baseline Efficiency'!AJ25,'DOE Stack Loss Data'!$C$3:$V$3)+1)-INDEX('DOE Stack Loss Data'!$C$4:$V$43,MATCH('Combustion Reports'!AE$20,'DOE Stack Loss Data'!$B$4:$B$43),MATCH('Baseline Efficiency'!AJ25,'DOE Stack Loss Data'!$C$3:$V$3)+1))/10*('Combustion Reports'!AE$20-INDEX('DOE Stack Loss Data'!$B$4:$B$43,MATCH('Combustion Reports'!AE$20,'DOE Stack Loss Data'!$B$4:$B$43),1))+INDEX('DOE Stack Loss Data'!$C$4:$V$43,MATCH('Combustion Reports'!AE$20,'DOE Stack Loss Data'!$B$4:$B$43),MATCH('Baseline Efficiency'!AJ25,'DOE Stack Loss Data'!$C$3:$V$3)+1)-((INDEX('DOE Stack Loss Data'!$C$4:$V$43,MATCH('Combustion Reports'!AE$20,'DOE Stack Loss Data'!$B$4:$B$43)+1,MATCH('Baseline Efficiency'!AJ25,'DOE Stack Loss Data'!$C$3:$V$3))-INDEX('DOE Stack Loss Data'!$C$4:$V$43,MATCH('Combustion Reports'!AE$20,'DOE Stack Loss Data'!$B$4:$B$43),MATCH('Baseline Efficiency'!AJ25,'DOE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Efficiency'!AJ25,'DOE Stack Loss Data'!$C$3:$V$3))))/(INDEX('DOE Stack Loss Data'!$C$3:$V$3,1,MATCH('Baseline Efficiency'!AJ25,'DOE Stack Loss Data'!$C$3:$V$3)+1)-INDEX('DOE Stack Loss Data'!$C$3:$V$3,1,MATCH('Baseline Efficiency'!AJ25,'DOE Stack Loss Data'!$C$3:$V$3)))*('Baseline Efficiency'!AJ25-INDEX('DOE Stack Loss Data'!$C$3:$V$3,1,MATCH('Baseline Efficiency'!AJ25,'DOE Stack Loss Data'!$C$3:$V$3)))+(INDEX('DOE Stack Loss Data'!$C$4:$V$43,MATCH('Combustion Reports'!AE$20,'DOE Stack Loss Data'!$B$4:$B$43)+1,MATCH('Baseline Efficiency'!AJ25,'DOE Stack Loss Data'!$C$3:$V$3))-INDEX('DOE Stack Loss Data'!$C$4:$V$43,MATCH('Combustion Reports'!AE$20,'DOE Stack Loss Data'!$B$4:$B$43),MATCH('Baseline Efficiency'!AJ25,'DOE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Efficiency'!AJ25,'DOE Stack Loss Data'!$C$3:$V$3)))</f>
        <v>#N/A</v>
      </c>
      <c r="AK49" s="201" t="e">
        <f>1-(((INDEX('DOE Stack Loss Data'!$C$4:$V$43,MATCH('Combustion Reports'!AF$20,'DOE Stack Loss Data'!$B$4:$B$43)+1,MATCH('Baseline Efficiency'!AK25,'DOE Stack Loss Data'!$C$3:$V$3)+1)-INDEX('DOE Stack Loss Data'!$C$4:$V$43,MATCH('Combustion Reports'!AF$20,'DOE Stack Loss Data'!$B$4:$B$43),MATCH('Baseline Efficiency'!AK25,'DOE Stack Loss Data'!$C$3:$V$3)+1))/10*('Combustion Reports'!AF$20-INDEX('DOE Stack Loss Data'!$B$4:$B$43,MATCH('Combustion Reports'!AF$20,'DOE Stack Loss Data'!$B$4:$B$43),1))+INDEX('DOE Stack Loss Data'!$C$4:$V$43,MATCH('Combustion Reports'!AF$20,'DOE Stack Loss Data'!$B$4:$B$43),MATCH('Baseline Efficiency'!AK25,'DOE Stack Loss Data'!$C$3:$V$3)+1)-((INDEX('DOE Stack Loss Data'!$C$4:$V$43,MATCH('Combustion Reports'!AF$20,'DOE Stack Loss Data'!$B$4:$B$43)+1,MATCH('Baseline Efficiency'!AK25,'DOE Stack Loss Data'!$C$3:$V$3))-INDEX('DOE Stack Loss Data'!$C$4:$V$43,MATCH('Combustion Reports'!AF$20,'DOE Stack Loss Data'!$B$4:$B$43),MATCH('Baseline Efficiency'!AK25,'DOE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Efficiency'!AK25,'DOE Stack Loss Data'!$C$3:$V$3))))/(INDEX('DOE Stack Loss Data'!$C$3:$V$3,1,MATCH('Baseline Efficiency'!AK25,'DOE Stack Loss Data'!$C$3:$V$3)+1)-INDEX('DOE Stack Loss Data'!$C$3:$V$3,1,MATCH('Baseline Efficiency'!AK25,'DOE Stack Loss Data'!$C$3:$V$3)))*('Baseline Efficiency'!AK25-INDEX('DOE Stack Loss Data'!$C$3:$V$3,1,MATCH('Baseline Efficiency'!AK25,'DOE Stack Loss Data'!$C$3:$V$3)))+(INDEX('DOE Stack Loss Data'!$C$4:$V$43,MATCH('Combustion Reports'!AF$20,'DOE Stack Loss Data'!$B$4:$B$43)+1,MATCH('Baseline Efficiency'!AK25,'DOE Stack Loss Data'!$C$3:$V$3))-INDEX('DOE Stack Loss Data'!$C$4:$V$43,MATCH('Combustion Reports'!AF$20,'DOE Stack Loss Data'!$B$4:$B$43),MATCH('Baseline Efficiency'!AK25,'DOE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Efficiency'!AK25,'DOE Stack Loss Data'!$C$3:$V$3)))</f>
        <v>#N/A</v>
      </c>
      <c r="AL49" s="237" t="e">
        <f>1-(((INDEX('DOE Stack Loss Data'!$C$4:$V$43,MATCH('Combustion Reports'!AG$20,'DOE Stack Loss Data'!$B$4:$B$43)+1,MATCH('Baseline Efficiency'!AL25,'DOE Stack Loss Data'!$C$3:$V$3)+1)-INDEX('DOE Stack Loss Data'!$C$4:$V$43,MATCH('Combustion Reports'!AG$20,'DOE Stack Loss Data'!$B$4:$B$43),MATCH('Baseline Efficiency'!AL25,'DOE Stack Loss Data'!$C$3:$V$3)+1))/10*('Combustion Reports'!AG$20-INDEX('DOE Stack Loss Data'!$B$4:$B$43,MATCH('Combustion Reports'!AG$20,'DOE Stack Loss Data'!$B$4:$B$43),1))+INDEX('DOE Stack Loss Data'!$C$4:$V$43,MATCH('Combustion Reports'!AG$20,'DOE Stack Loss Data'!$B$4:$B$43),MATCH('Baseline Efficiency'!AL25,'DOE Stack Loss Data'!$C$3:$V$3)+1)-((INDEX('DOE Stack Loss Data'!$C$4:$V$43,MATCH('Combustion Reports'!AG$20,'DOE Stack Loss Data'!$B$4:$B$43)+1,MATCH('Baseline Efficiency'!AL25,'DOE Stack Loss Data'!$C$3:$V$3))-INDEX('DOE Stack Loss Data'!$C$4:$V$43,MATCH('Combustion Reports'!AG$20,'DOE Stack Loss Data'!$B$4:$B$43),MATCH('Baseline Efficiency'!AL25,'DOE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Efficiency'!AL25,'DOE Stack Loss Data'!$C$3:$V$3))))/(INDEX('DOE Stack Loss Data'!$C$3:$V$3,1,MATCH('Baseline Efficiency'!AL25,'DOE Stack Loss Data'!$C$3:$V$3)+1)-INDEX('DOE Stack Loss Data'!$C$3:$V$3,1,MATCH('Baseline Efficiency'!AL25,'DOE Stack Loss Data'!$C$3:$V$3)))*('Baseline Efficiency'!AL25-INDEX('DOE Stack Loss Data'!$C$3:$V$3,1,MATCH('Baseline Efficiency'!AL25,'DOE Stack Loss Data'!$C$3:$V$3)))+(INDEX('DOE Stack Loss Data'!$C$4:$V$43,MATCH('Combustion Reports'!AG$20,'DOE Stack Loss Data'!$B$4:$B$43)+1,MATCH('Baseline Efficiency'!AL25,'DOE Stack Loss Data'!$C$3:$V$3))-INDEX('DOE Stack Loss Data'!$C$4:$V$43,MATCH('Combustion Reports'!AG$20,'DOE Stack Loss Data'!$B$4:$B$43),MATCH('Baseline Efficiency'!AL25,'DOE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Efficiency'!AL25,'DOE Stack Loss Data'!$C$3:$V$3)))</f>
        <v>#N/A</v>
      </c>
      <c r="AM49" s="201" t="e">
        <f>1-(((INDEX('DOE Stack Loss Data'!$C$4:$V$43,MATCH('Combustion Reports'!AH$20,'DOE Stack Loss Data'!$B$4:$B$43)+1,MATCH('Baseline Efficiency'!AM25,'DOE Stack Loss Data'!$C$3:$V$3)+1)-INDEX('DOE Stack Loss Data'!$C$4:$V$43,MATCH('Combustion Reports'!AH$20,'DOE Stack Loss Data'!$B$4:$B$43),MATCH('Baseline Efficiency'!AM25,'DOE Stack Loss Data'!$C$3:$V$3)+1))/10*('Combustion Reports'!AH$20-INDEX('DOE Stack Loss Data'!$B$4:$B$43,MATCH('Combustion Reports'!AH$20,'DOE Stack Loss Data'!$B$4:$B$43),1))+INDEX('DOE Stack Loss Data'!$C$4:$V$43,MATCH('Combustion Reports'!AH$20,'DOE Stack Loss Data'!$B$4:$B$43),MATCH('Baseline Efficiency'!AM25,'DOE Stack Loss Data'!$C$3:$V$3)+1)-((INDEX('DOE Stack Loss Data'!$C$4:$V$43,MATCH('Combustion Reports'!AH$20,'DOE Stack Loss Data'!$B$4:$B$43)+1,MATCH('Baseline Efficiency'!AM25,'DOE Stack Loss Data'!$C$3:$V$3))-INDEX('DOE Stack Loss Data'!$C$4:$V$43,MATCH('Combustion Reports'!AH$20,'DOE Stack Loss Data'!$B$4:$B$43),MATCH('Baseline Efficiency'!AM25,'DOE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Efficiency'!AM25,'DOE Stack Loss Data'!$C$3:$V$3))))/(INDEX('DOE Stack Loss Data'!$C$3:$V$3,1,MATCH('Baseline Efficiency'!AM25,'DOE Stack Loss Data'!$C$3:$V$3)+1)-INDEX('DOE Stack Loss Data'!$C$3:$V$3,1,MATCH('Baseline Efficiency'!AM25,'DOE Stack Loss Data'!$C$3:$V$3)))*('Baseline Efficiency'!AM25-INDEX('DOE Stack Loss Data'!$C$3:$V$3,1,MATCH('Baseline Efficiency'!AM25,'DOE Stack Loss Data'!$C$3:$V$3)))+(INDEX('DOE Stack Loss Data'!$C$4:$V$43,MATCH('Combustion Reports'!AH$20,'DOE Stack Loss Data'!$B$4:$B$43)+1,MATCH('Baseline Efficiency'!AM25,'DOE Stack Loss Data'!$C$3:$V$3))-INDEX('DOE Stack Loss Data'!$C$4:$V$43,MATCH('Combustion Reports'!AH$20,'DOE Stack Loss Data'!$B$4:$B$43),MATCH('Baseline Efficiency'!AM25,'DOE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Efficiency'!AM25,'DOE Stack Loss Data'!$C$3:$V$3)))</f>
        <v>#N/A</v>
      </c>
      <c r="AN49" s="237" t="e">
        <f>1-(((INDEX('DOE Stack Loss Data'!$C$4:$V$43,MATCH('Combustion Reports'!AI$20,'DOE Stack Loss Data'!$B$4:$B$43)+1,MATCH('Baseline Efficiency'!AN25,'DOE Stack Loss Data'!$C$3:$V$3)+1)-INDEX('DOE Stack Loss Data'!$C$4:$V$43,MATCH('Combustion Reports'!AI$20,'DOE Stack Loss Data'!$B$4:$B$43),MATCH('Baseline Efficiency'!AN25,'DOE Stack Loss Data'!$C$3:$V$3)+1))/10*('Combustion Reports'!AI$20-INDEX('DOE Stack Loss Data'!$B$4:$B$43,MATCH('Combustion Reports'!AI$20,'DOE Stack Loss Data'!$B$4:$B$43),1))+INDEX('DOE Stack Loss Data'!$C$4:$V$43,MATCH('Combustion Reports'!AI$20,'DOE Stack Loss Data'!$B$4:$B$43),MATCH('Baseline Efficiency'!AN25,'DOE Stack Loss Data'!$C$3:$V$3)+1)-((INDEX('DOE Stack Loss Data'!$C$4:$V$43,MATCH('Combustion Reports'!AI$20,'DOE Stack Loss Data'!$B$4:$B$43)+1,MATCH('Baseline Efficiency'!AN25,'DOE Stack Loss Data'!$C$3:$V$3))-INDEX('DOE Stack Loss Data'!$C$4:$V$43,MATCH('Combustion Reports'!AI$20,'DOE Stack Loss Data'!$B$4:$B$43),MATCH('Baseline Efficiency'!AN25,'DOE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Efficiency'!AN25,'DOE Stack Loss Data'!$C$3:$V$3))))/(INDEX('DOE Stack Loss Data'!$C$3:$V$3,1,MATCH('Baseline Efficiency'!AN25,'DOE Stack Loss Data'!$C$3:$V$3)+1)-INDEX('DOE Stack Loss Data'!$C$3:$V$3,1,MATCH('Baseline Efficiency'!AN25,'DOE Stack Loss Data'!$C$3:$V$3)))*('Baseline Efficiency'!AN25-INDEX('DOE Stack Loss Data'!$C$3:$V$3,1,MATCH('Baseline Efficiency'!AN25,'DOE Stack Loss Data'!$C$3:$V$3)))+(INDEX('DOE Stack Loss Data'!$C$4:$V$43,MATCH('Combustion Reports'!AI$20,'DOE Stack Loss Data'!$B$4:$B$43)+1,MATCH('Baseline Efficiency'!AN25,'DOE Stack Loss Data'!$C$3:$V$3))-INDEX('DOE Stack Loss Data'!$C$4:$V$43,MATCH('Combustion Reports'!AI$20,'DOE Stack Loss Data'!$B$4:$B$43),MATCH('Baseline Efficiency'!AN25,'DOE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Efficiency'!AN25,'DOE Stack Loss Data'!$C$3:$V$3)))</f>
        <v>#N/A</v>
      </c>
      <c r="AO49" s="237" t="e">
        <f>1-(((INDEX('DOE Stack Loss Data'!$C$4:$V$43,MATCH('Combustion Reports'!AJ$20,'DOE Stack Loss Data'!$B$4:$B$43)+1,MATCH('Baseline Efficiency'!AO25,'DOE Stack Loss Data'!$C$3:$V$3)+1)-INDEX('DOE Stack Loss Data'!$C$4:$V$43,MATCH('Combustion Reports'!AJ$20,'DOE Stack Loss Data'!$B$4:$B$43),MATCH('Baseline Efficiency'!AO25,'DOE Stack Loss Data'!$C$3:$V$3)+1))/10*('Combustion Reports'!AJ$20-INDEX('DOE Stack Loss Data'!$B$4:$B$43,MATCH('Combustion Reports'!AJ$20,'DOE Stack Loss Data'!$B$4:$B$43),1))+INDEX('DOE Stack Loss Data'!$C$4:$V$43,MATCH('Combustion Reports'!AJ$20,'DOE Stack Loss Data'!$B$4:$B$43),MATCH('Baseline Efficiency'!AO25,'DOE Stack Loss Data'!$C$3:$V$3)+1)-((INDEX('DOE Stack Loss Data'!$C$4:$V$43,MATCH('Combustion Reports'!AJ$20,'DOE Stack Loss Data'!$B$4:$B$43)+1,MATCH('Baseline Efficiency'!AO25,'DOE Stack Loss Data'!$C$3:$V$3))-INDEX('DOE Stack Loss Data'!$C$4:$V$43,MATCH('Combustion Reports'!AJ$20,'DOE Stack Loss Data'!$B$4:$B$43),MATCH('Baseline Efficiency'!AO25,'DOE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Efficiency'!AO25,'DOE Stack Loss Data'!$C$3:$V$3))))/(INDEX('DOE Stack Loss Data'!$C$3:$V$3,1,MATCH('Baseline Efficiency'!AO25,'DOE Stack Loss Data'!$C$3:$V$3)+1)-INDEX('DOE Stack Loss Data'!$C$3:$V$3,1,MATCH('Baseline Efficiency'!AO25,'DOE Stack Loss Data'!$C$3:$V$3)))*('Baseline Efficiency'!AO25-INDEX('DOE Stack Loss Data'!$C$3:$V$3,1,MATCH('Baseline Efficiency'!AO25,'DOE Stack Loss Data'!$C$3:$V$3)))+(INDEX('DOE Stack Loss Data'!$C$4:$V$43,MATCH('Combustion Reports'!AJ$20,'DOE Stack Loss Data'!$B$4:$B$43)+1,MATCH('Baseline Efficiency'!AO25,'DOE Stack Loss Data'!$C$3:$V$3))-INDEX('DOE Stack Loss Data'!$C$4:$V$43,MATCH('Combustion Reports'!AJ$20,'DOE Stack Loss Data'!$B$4:$B$43),MATCH('Baseline Efficiency'!AO25,'DOE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Efficiency'!AO25,'DOE Stack Loss Data'!$C$3:$V$3)))</f>
        <v>#N/A</v>
      </c>
      <c r="AP49" s="209" t="e">
        <f>1-(((INDEX('DOE Stack Loss Data'!$C$4:$V$43,MATCH('Combustion Reports'!AK$20,'DOE Stack Loss Data'!$B$4:$B$43)+1,MATCH('Baseline Efficiency'!AP25,'DOE Stack Loss Data'!$C$3:$V$3)+1)-INDEX('DOE Stack Loss Data'!$C$4:$V$43,MATCH('Combustion Reports'!AK$20,'DOE Stack Loss Data'!$B$4:$B$43),MATCH('Baseline Efficiency'!AP25,'DOE Stack Loss Data'!$C$3:$V$3)+1))/10*('Combustion Reports'!AK$20-INDEX('DOE Stack Loss Data'!$B$4:$B$43,MATCH('Combustion Reports'!AK$20,'DOE Stack Loss Data'!$B$4:$B$43),1))+INDEX('DOE Stack Loss Data'!$C$4:$V$43,MATCH('Combustion Reports'!AK$20,'DOE Stack Loss Data'!$B$4:$B$43),MATCH('Baseline Efficiency'!AP25,'DOE Stack Loss Data'!$C$3:$V$3)+1)-((INDEX('DOE Stack Loss Data'!$C$4:$V$43,MATCH('Combustion Reports'!AK$20,'DOE Stack Loss Data'!$B$4:$B$43)+1,MATCH('Baseline Efficiency'!AP25,'DOE Stack Loss Data'!$C$3:$V$3))-INDEX('DOE Stack Loss Data'!$C$4:$V$43,MATCH('Combustion Reports'!AK$20,'DOE Stack Loss Data'!$B$4:$B$43),MATCH('Baseline Efficiency'!AP25,'DOE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Efficiency'!AP25,'DOE Stack Loss Data'!$C$3:$V$3))))/(INDEX('DOE Stack Loss Data'!$C$3:$V$3,1,MATCH('Baseline Efficiency'!AP25,'DOE Stack Loss Data'!$C$3:$V$3)+1)-INDEX('DOE Stack Loss Data'!$C$3:$V$3,1,MATCH('Baseline Efficiency'!AP25,'DOE Stack Loss Data'!$C$3:$V$3)))*('Baseline Efficiency'!AP25-INDEX('DOE Stack Loss Data'!$C$3:$V$3,1,MATCH('Baseline Efficiency'!AP25,'DOE Stack Loss Data'!$C$3:$V$3)))+(INDEX('DOE Stack Loss Data'!$C$4:$V$43,MATCH('Combustion Reports'!AK$20,'DOE Stack Loss Data'!$B$4:$B$43)+1,MATCH('Baseline Efficiency'!AP25,'DOE Stack Loss Data'!$C$3:$V$3))-INDEX('DOE Stack Loss Data'!$C$4:$V$43,MATCH('Combustion Reports'!AK$20,'DOE Stack Loss Data'!$B$4:$B$43),MATCH('Baseline Efficiency'!AP25,'DOE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Efficiency'!AP25,'DOE Stack Loss Data'!$C$3:$V$3)))</f>
        <v>#N/A</v>
      </c>
      <c r="AR49" s="236">
        <v>85</v>
      </c>
      <c r="AS49" s="545">
        <v>160</v>
      </c>
      <c r="AT49" s="202">
        <f t="shared" si="11"/>
        <v>85</v>
      </c>
      <c r="AU49" s="237" t="e">
        <f>1-(((INDEX('DOE Stack Loss Data'!$C$4:$V$43,MATCH('Combustion Reports'!AB$26,'DOE Stack Loss Data'!$B$4:$B$43)+1,MATCH('Baseline Efficiency'!AU25,'DOE Stack Loss Data'!$C$3:$V$3)+1)-INDEX('DOE Stack Loss Data'!$C$4:$V$43,MATCH('Combustion Reports'!AB$26,'DOE Stack Loss Data'!$B$4:$B$43),MATCH('Baseline Efficiency'!AU25,'DOE Stack Loss Data'!$C$3:$V$3)+1))/10*('Combustion Reports'!AB$26-INDEX('DOE Stack Loss Data'!$B$4:$B$43,MATCH('Combustion Reports'!AB$26,'DOE Stack Loss Data'!$B$4:$B$43),1))+INDEX('DOE Stack Loss Data'!$C$4:$V$43,MATCH('Combustion Reports'!AB$26,'DOE Stack Loss Data'!$B$4:$B$43),MATCH('Baseline Efficiency'!AU25,'DOE Stack Loss Data'!$C$3:$V$3)+1)-((INDEX('DOE Stack Loss Data'!$C$4:$V$43,MATCH('Combustion Reports'!AB$26,'DOE Stack Loss Data'!$B$4:$B$43)+1,MATCH('Baseline Efficiency'!AU25,'DOE Stack Loss Data'!$C$3:$V$3))-INDEX('DOE Stack Loss Data'!$C$4:$V$43,MATCH('Combustion Reports'!AB$26,'DOE Stack Loss Data'!$B$4:$B$43),MATCH('Baseline Efficiency'!AU25,'DOE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Efficiency'!AU25,'DOE Stack Loss Data'!$C$3:$V$3))))/(INDEX('DOE Stack Loss Data'!$C$3:$V$3,1,MATCH('Baseline Efficiency'!AU25,'DOE Stack Loss Data'!$C$3:$V$3)+1)-INDEX('DOE Stack Loss Data'!$C$3:$V$3,1,MATCH('Baseline Efficiency'!AU25,'DOE Stack Loss Data'!$C$3:$V$3)))*('Baseline Efficiency'!AU25-INDEX('DOE Stack Loss Data'!$C$3:$V$3,1,MATCH('Baseline Efficiency'!AU25,'DOE Stack Loss Data'!$C$3:$V$3)))+(INDEX('DOE Stack Loss Data'!$C$4:$V$43,MATCH('Combustion Reports'!AB$26,'DOE Stack Loss Data'!$B$4:$B$43)+1,MATCH('Baseline Efficiency'!AU25,'DOE Stack Loss Data'!$C$3:$V$3))-INDEX('DOE Stack Loss Data'!$C$4:$V$43,MATCH('Combustion Reports'!AB$26,'DOE Stack Loss Data'!$B$4:$B$43),MATCH('Baseline Efficiency'!AU25,'DOE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Efficiency'!AU25,'DOE Stack Loss Data'!$C$3:$V$3)))</f>
        <v>#N/A</v>
      </c>
      <c r="AV49" s="237" t="e">
        <f>1-(((INDEX('DOE Stack Loss Data'!$C$4:$V$43,MATCH('Combustion Reports'!AC$26,'DOE Stack Loss Data'!$B$4:$B$43)+1,MATCH('Baseline Efficiency'!AV25,'DOE Stack Loss Data'!$C$3:$V$3)+1)-INDEX('DOE Stack Loss Data'!$C$4:$V$43,MATCH('Combustion Reports'!AC$26,'DOE Stack Loss Data'!$B$4:$B$43),MATCH('Baseline Efficiency'!AV25,'DOE Stack Loss Data'!$C$3:$V$3)+1))/10*('Combustion Reports'!AC$26-INDEX('DOE Stack Loss Data'!$B$4:$B$43,MATCH('Combustion Reports'!AC$26,'DOE Stack Loss Data'!$B$4:$B$43),1))+INDEX('DOE Stack Loss Data'!$C$4:$V$43,MATCH('Combustion Reports'!AC$26,'DOE Stack Loss Data'!$B$4:$B$43),MATCH('Baseline Efficiency'!AV25,'DOE Stack Loss Data'!$C$3:$V$3)+1)-((INDEX('DOE Stack Loss Data'!$C$4:$V$43,MATCH('Combustion Reports'!AC$26,'DOE Stack Loss Data'!$B$4:$B$43)+1,MATCH('Baseline Efficiency'!AV25,'DOE Stack Loss Data'!$C$3:$V$3))-INDEX('DOE Stack Loss Data'!$C$4:$V$43,MATCH('Combustion Reports'!AC$26,'DOE Stack Loss Data'!$B$4:$B$43),MATCH('Baseline Efficiency'!AV25,'DOE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Efficiency'!AV25,'DOE Stack Loss Data'!$C$3:$V$3))))/(INDEX('DOE Stack Loss Data'!$C$3:$V$3,1,MATCH('Baseline Efficiency'!AV25,'DOE Stack Loss Data'!$C$3:$V$3)+1)-INDEX('DOE Stack Loss Data'!$C$3:$V$3,1,MATCH('Baseline Efficiency'!AV25,'DOE Stack Loss Data'!$C$3:$V$3)))*('Baseline Efficiency'!AV25-INDEX('DOE Stack Loss Data'!$C$3:$V$3,1,MATCH('Baseline Efficiency'!AV25,'DOE Stack Loss Data'!$C$3:$V$3)))+(INDEX('DOE Stack Loss Data'!$C$4:$V$43,MATCH('Combustion Reports'!AC$26,'DOE Stack Loss Data'!$B$4:$B$43)+1,MATCH('Baseline Efficiency'!AV25,'DOE Stack Loss Data'!$C$3:$V$3))-INDEX('DOE Stack Loss Data'!$C$4:$V$43,MATCH('Combustion Reports'!AC$26,'DOE Stack Loss Data'!$B$4:$B$43),MATCH('Baseline Efficiency'!AV25,'DOE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Efficiency'!AV25,'DOE Stack Loss Data'!$C$3:$V$3)))</f>
        <v>#N/A</v>
      </c>
      <c r="AW49" s="207" t="e">
        <f>1-(((INDEX('DOE Stack Loss Data'!$C$4:$V$43,MATCH('Combustion Reports'!AD$26,'DOE Stack Loss Data'!$B$4:$B$43)+1,MATCH('Baseline Efficiency'!AW25,'DOE Stack Loss Data'!$C$3:$V$3)+1)-INDEX('DOE Stack Loss Data'!$C$4:$V$43,MATCH('Combustion Reports'!AD$26,'DOE Stack Loss Data'!$B$4:$B$43),MATCH('Baseline Efficiency'!AW25,'DOE Stack Loss Data'!$C$3:$V$3)+1))/10*('Combustion Reports'!AD$26-INDEX('DOE Stack Loss Data'!$B$4:$B$43,MATCH('Combustion Reports'!AD$26,'DOE Stack Loss Data'!$B$4:$B$43),1))+INDEX('DOE Stack Loss Data'!$C$4:$V$43,MATCH('Combustion Reports'!AD$26,'DOE Stack Loss Data'!$B$4:$B$43),MATCH('Baseline Efficiency'!AW25,'DOE Stack Loss Data'!$C$3:$V$3)+1)-((INDEX('DOE Stack Loss Data'!$C$4:$V$43,MATCH('Combustion Reports'!AD$26,'DOE Stack Loss Data'!$B$4:$B$43)+1,MATCH('Baseline Efficiency'!AW25,'DOE Stack Loss Data'!$C$3:$V$3))-INDEX('DOE Stack Loss Data'!$C$4:$V$43,MATCH('Combustion Reports'!AD$26,'DOE Stack Loss Data'!$B$4:$B$43),MATCH('Baseline Efficiency'!AW25,'DOE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Efficiency'!AW25,'DOE Stack Loss Data'!$C$3:$V$3))))/(INDEX('DOE Stack Loss Data'!$C$3:$V$3,1,MATCH('Baseline Efficiency'!AW25,'DOE Stack Loss Data'!$C$3:$V$3)+1)-INDEX('DOE Stack Loss Data'!$C$3:$V$3,1,MATCH('Baseline Efficiency'!AW25,'DOE Stack Loss Data'!$C$3:$V$3)))*('Baseline Efficiency'!AW25-INDEX('DOE Stack Loss Data'!$C$3:$V$3,1,MATCH('Baseline Efficiency'!AW25,'DOE Stack Loss Data'!$C$3:$V$3)))+(INDEX('DOE Stack Loss Data'!$C$4:$V$43,MATCH('Combustion Reports'!AD$26,'DOE Stack Loss Data'!$B$4:$B$43)+1,MATCH('Baseline Efficiency'!AW25,'DOE Stack Loss Data'!$C$3:$V$3))-INDEX('DOE Stack Loss Data'!$C$4:$V$43,MATCH('Combustion Reports'!AD$26,'DOE Stack Loss Data'!$B$4:$B$43),MATCH('Baseline Efficiency'!AW25,'DOE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Efficiency'!AW25,'DOE Stack Loss Data'!$C$3:$V$3)))</f>
        <v>#N/A</v>
      </c>
      <c r="AX49" s="237" t="e">
        <f>1-(((INDEX('DOE Stack Loss Data'!$C$4:$V$43,MATCH('Combustion Reports'!AE$26,'DOE Stack Loss Data'!$B$4:$B$43)+1,MATCH('Baseline Efficiency'!AX25,'DOE Stack Loss Data'!$C$3:$V$3)+1)-INDEX('DOE Stack Loss Data'!$C$4:$V$43,MATCH('Combustion Reports'!AE$26,'DOE Stack Loss Data'!$B$4:$B$43),MATCH('Baseline Efficiency'!AX25,'DOE Stack Loss Data'!$C$3:$V$3)+1))/10*('Combustion Reports'!AE$26-INDEX('DOE Stack Loss Data'!$B$4:$B$43,MATCH('Combustion Reports'!AE$26,'DOE Stack Loss Data'!$B$4:$B$43),1))+INDEX('DOE Stack Loss Data'!$C$4:$V$43,MATCH('Combustion Reports'!AE$26,'DOE Stack Loss Data'!$B$4:$B$43),MATCH('Baseline Efficiency'!AX25,'DOE Stack Loss Data'!$C$3:$V$3)+1)-((INDEX('DOE Stack Loss Data'!$C$4:$V$43,MATCH('Combustion Reports'!AE$26,'DOE Stack Loss Data'!$B$4:$B$43)+1,MATCH('Baseline Efficiency'!AX25,'DOE Stack Loss Data'!$C$3:$V$3))-INDEX('DOE Stack Loss Data'!$C$4:$V$43,MATCH('Combustion Reports'!AE$26,'DOE Stack Loss Data'!$B$4:$B$43),MATCH('Baseline Efficiency'!AX25,'DOE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Efficiency'!AX25,'DOE Stack Loss Data'!$C$3:$V$3))))/(INDEX('DOE Stack Loss Data'!$C$3:$V$3,1,MATCH('Baseline Efficiency'!AX25,'DOE Stack Loss Data'!$C$3:$V$3)+1)-INDEX('DOE Stack Loss Data'!$C$3:$V$3,1,MATCH('Baseline Efficiency'!AX25,'DOE Stack Loss Data'!$C$3:$V$3)))*('Baseline Efficiency'!AX25-INDEX('DOE Stack Loss Data'!$C$3:$V$3,1,MATCH('Baseline Efficiency'!AX25,'DOE Stack Loss Data'!$C$3:$V$3)))+(INDEX('DOE Stack Loss Data'!$C$4:$V$43,MATCH('Combustion Reports'!AE$26,'DOE Stack Loss Data'!$B$4:$B$43)+1,MATCH('Baseline Efficiency'!AX25,'DOE Stack Loss Data'!$C$3:$V$3))-INDEX('DOE Stack Loss Data'!$C$4:$V$43,MATCH('Combustion Reports'!AE$26,'DOE Stack Loss Data'!$B$4:$B$43),MATCH('Baseline Efficiency'!AX25,'DOE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Efficiency'!AX25,'DOE Stack Loss Data'!$C$3:$V$3)))</f>
        <v>#N/A</v>
      </c>
      <c r="AY49" s="201" t="e">
        <f>1-(((INDEX('DOE Stack Loss Data'!$C$4:$V$43,MATCH('Combustion Reports'!AF$26,'DOE Stack Loss Data'!$B$4:$B$43)+1,MATCH('Baseline Efficiency'!AY25,'DOE Stack Loss Data'!$C$3:$V$3)+1)-INDEX('DOE Stack Loss Data'!$C$4:$V$43,MATCH('Combustion Reports'!AF$26,'DOE Stack Loss Data'!$B$4:$B$43),MATCH('Baseline Efficiency'!AY25,'DOE Stack Loss Data'!$C$3:$V$3)+1))/10*('Combustion Reports'!AF$26-INDEX('DOE Stack Loss Data'!$B$4:$B$43,MATCH('Combustion Reports'!AF$26,'DOE Stack Loss Data'!$B$4:$B$43),1))+INDEX('DOE Stack Loss Data'!$C$4:$V$43,MATCH('Combustion Reports'!AF$26,'DOE Stack Loss Data'!$B$4:$B$43),MATCH('Baseline Efficiency'!AY25,'DOE Stack Loss Data'!$C$3:$V$3)+1)-((INDEX('DOE Stack Loss Data'!$C$4:$V$43,MATCH('Combustion Reports'!AF$26,'DOE Stack Loss Data'!$B$4:$B$43)+1,MATCH('Baseline Efficiency'!AY25,'DOE Stack Loss Data'!$C$3:$V$3))-INDEX('DOE Stack Loss Data'!$C$4:$V$43,MATCH('Combustion Reports'!AF$26,'DOE Stack Loss Data'!$B$4:$B$43),MATCH('Baseline Efficiency'!AY25,'DOE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Efficiency'!AY25,'DOE Stack Loss Data'!$C$3:$V$3))))/(INDEX('DOE Stack Loss Data'!$C$3:$V$3,1,MATCH('Baseline Efficiency'!AY25,'DOE Stack Loss Data'!$C$3:$V$3)+1)-INDEX('DOE Stack Loss Data'!$C$3:$V$3,1,MATCH('Baseline Efficiency'!AY25,'DOE Stack Loss Data'!$C$3:$V$3)))*('Baseline Efficiency'!AY25-INDEX('DOE Stack Loss Data'!$C$3:$V$3,1,MATCH('Baseline Efficiency'!AY25,'DOE Stack Loss Data'!$C$3:$V$3)))+(INDEX('DOE Stack Loss Data'!$C$4:$V$43,MATCH('Combustion Reports'!AF$26,'DOE Stack Loss Data'!$B$4:$B$43)+1,MATCH('Baseline Efficiency'!AY25,'DOE Stack Loss Data'!$C$3:$V$3))-INDEX('DOE Stack Loss Data'!$C$4:$V$43,MATCH('Combustion Reports'!AF$26,'DOE Stack Loss Data'!$B$4:$B$43),MATCH('Baseline Efficiency'!AY25,'DOE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Efficiency'!AY25,'DOE Stack Loss Data'!$C$3:$V$3)))</f>
        <v>#N/A</v>
      </c>
      <c r="AZ49" s="237" t="e">
        <f>1-(((INDEX('DOE Stack Loss Data'!$C$4:$V$43,MATCH('Combustion Reports'!AG$26,'DOE Stack Loss Data'!$B$4:$B$43)+1,MATCH('Baseline Efficiency'!AZ25,'DOE Stack Loss Data'!$C$3:$V$3)+1)-INDEX('DOE Stack Loss Data'!$C$4:$V$43,MATCH('Combustion Reports'!AG$26,'DOE Stack Loss Data'!$B$4:$B$43),MATCH('Baseline Efficiency'!AZ25,'DOE Stack Loss Data'!$C$3:$V$3)+1))/10*('Combustion Reports'!AG$26-INDEX('DOE Stack Loss Data'!$B$4:$B$43,MATCH('Combustion Reports'!AG$26,'DOE Stack Loss Data'!$B$4:$B$43),1))+INDEX('DOE Stack Loss Data'!$C$4:$V$43,MATCH('Combustion Reports'!AG$26,'DOE Stack Loss Data'!$B$4:$B$43),MATCH('Baseline Efficiency'!AZ25,'DOE Stack Loss Data'!$C$3:$V$3)+1)-((INDEX('DOE Stack Loss Data'!$C$4:$V$43,MATCH('Combustion Reports'!AG$26,'DOE Stack Loss Data'!$B$4:$B$43)+1,MATCH('Baseline Efficiency'!AZ25,'DOE Stack Loss Data'!$C$3:$V$3))-INDEX('DOE Stack Loss Data'!$C$4:$V$43,MATCH('Combustion Reports'!AG$26,'DOE Stack Loss Data'!$B$4:$B$43),MATCH('Baseline Efficiency'!AZ25,'DOE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Efficiency'!AZ25,'DOE Stack Loss Data'!$C$3:$V$3))))/(INDEX('DOE Stack Loss Data'!$C$3:$V$3,1,MATCH('Baseline Efficiency'!AZ25,'DOE Stack Loss Data'!$C$3:$V$3)+1)-INDEX('DOE Stack Loss Data'!$C$3:$V$3,1,MATCH('Baseline Efficiency'!AZ25,'DOE Stack Loss Data'!$C$3:$V$3)))*('Baseline Efficiency'!AZ25-INDEX('DOE Stack Loss Data'!$C$3:$V$3,1,MATCH('Baseline Efficiency'!AZ25,'DOE Stack Loss Data'!$C$3:$V$3)))+(INDEX('DOE Stack Loss Data'!$C$4:$V$43,MATCH('Combustion Reports'!AG$26,'DOE Stack Loss Data'!$B$4:$B$43)+1,MATCH('Baseline Efficiency'!AZ25,'DOE Stack Loss Data'!$C$3:$V$3))-INDEX('DOE Stack Loss Data'!$C$4:$V$43,MATCH('Combustion Reports'!AG$26,'DOE Stack Loss Data'!$B$4:$B$43),MATCH('Baseline Efficiency'!AZ25,'DOE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Efficiency'!AZ25,'DOE Stack Loss Data'!$C$3:$V$3)))</f>
        <v>#N/A</v>
      </c>
      <c r="BA49" s="201" t="e">
        <f>1-(((INDEX('DOE Stack Loss Data'!$C$4:$V$43,MATCH('Combustion Reports'!AH$26,'DOE Stack Loss Data'!$B$4:$B$43)+1,MATCH('Baseline Efficiency'!BA25,'DOE Stack Loss Data'!$C$3:$V$3)+1)-INDEX('DOE Stack Loss Data'!$C$4:$V$43,MATCH('Combustion Reports'!AH$26,'DOE Stack Loss Data'!$B$4:$B$43),MATCH('Baseline Efficiency'!BA25,'DOE Stack Loss Data'!$C$3:$V$3)+1))/10*('Combustion Reports'!AH$26-INDEX('DOE Stack Loss Data'!$B$4:$B$43,MATCH('Combustion Reports'!AH$26,'DOE Stack Loss Data'!$B$4:$B$43),1))+INDEX('DOE Stack Loss Data'!$C$4:$V$43,MATCH('Combustion Reports'!AH$26,'DOE Stack Loss Data'!$B$4:$B$43),MATCH('Baseline Efficiency'!BA25,'DOE Stack Loss Data'!$C$3:$V$3)+1)-((INDEX('DOE Stack Loss Data'!$C$4:$V$43,MATCH('Combustion Reports'!AH$26,'DOE Stack Loss Data'!$B$4:$B$43)+1,MATCH('Baseline Efficiency'!BA25,'DOE Stack Loss Data'!$C$3:$V$3))-INDEX('DOE Stack Loss Data'!$C$4:$V$43,MATCH('Combustion Reports'!AH$26,'DOE Stack Loss Data'!$B$4:$B$43),MATCH('Baseline Efficiency'!BA25,'DOE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Efficiency'!BA25,'DOE Stack Loss Data'!$C$3:$V$3))))/(INDEX('DOE Stack Loss Data'!$C$3:$V$3,1,MATCH('Baseline Efficiency'!BA25,'DOE Stack Loss Data'!$C$3:$V$3)+1)-INDEX('DOE Stack Loss Data'!$C$3:$V$3,1,MATCH('Baseline Efficiency'!BA25,'DOE Stack Loss Data'!$C$3:$V$3)))*('Baseline Efficiency'!BA25-INDEX('DOE Stack Loss Data'!$C$3:$V$3,1,MATCH('Baseline Efficiency'!BA25,'DOE Stack Loss Data'!$C$3:$V$3)))+(INDEX('DOE Stack Loss Data'!$C$4:$V$43,MATCH('Combustion Reports'!AH$26,'DOE Stack Loss Data'!$B$4:$B$43)+1,MATCH('Baseline Efficiency'!BA25,'DOE Stack Loss Data'!$C$3:$V$3))-INDEX('DOE Stack Loss Data'!$C$4:$V$43,MATCH('Combustion Reports'!AH$26,'DOE Stack Loss Data'!$B$4:$B$43),MATCH('Baseline Efficiency'!BA25,'DOE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Efficiency'!BA25,'DOE Stack Loss Data'!$C$3:$V$3)))</f>
        <v>#N/A</v>
      </c>
      <c r="BB49" s="237" t="e">
        <f>1-(((INDEX('DOE Stack Loss Data'!$C$4:$V$43,MATCH('Combustion Reports'!AI$26,'DOE Stack Loss Data'!$B$4:$B$43)+1,MATCH('Baseline Efficiency'!BB25,'DOE Stack Loss Data'!$C$3:$V$3)+1)-INDEX('DOE Stack Loss Data'!$C$4:$V$43,MATCH('Combustion Reports'!AI$26,'DOE Stack Loss Data'!$B$4:$B$43),MATCH('Baseline Efficiency'!BB25,'DOE Stack Loss Data'!$C$3:$V$3)+1))/10*('Combustion Reports'!AI$26-INDEX('DOE Stack Loss Data'!$B$4:$B$43,MATCH('Combustion Reports'!AI$26,'DOE Stack Loss Data'!$B$4:$B$43),1))+INDEX('DOE Stack Loss Data'!$C$4:$V$43,MATCH('Combustion Reports'!AI$26,'DOE Stack Loss Data'!$B$4:$B$43),MATCH('Baseline Efficiency'!BB25,'DOE Stack Loss Data'!$C$3:$V$3)+1)-((INDEX('DOE Stack Loss Data'!$C$4:$V$43,MATCH('Combustion Reports'!AI$26,'DOE Stack Loss Data'!$B$4:$B$43)+1,MATCH('Baseline Efficiency'!BB25,'DOE Stack Loss Data'!$C$3:$V$3))-INDEX('DOE Stack Loss Data'!$C$4:$V$43,MATCH('Combustion Reports'!AI$26,'DOE Stack Loss Data'!$B$4:$B$43),MATCH('Baseline Efficiency'!BB25,'DOE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Efficiency'!BB25,'DOE Stack Loss Data'!$C$3:$V$3))))/(INDEX('DOE Stack Loss Data'!$C$3:$V$3,1,MATCH('Baseline Efficiency'!BB25,'DOE Stack Loss Data'!$C$3:$V$3)+1)-INDEX('DOE Stack Loss Data'!$C$3:$V$3,1,MATCH('Baseline Efficiency'!BB25,'DOE Stack Loss Data'!$C$3:$V$3)))*('Baseline Efficiency'!BB25-INDEX('DOE Stack Loss Data'!$C$3:$V$3,1,MATCH('Baseline Efficiency'!BB25,'DOE Stack Loss Data'!$C$3:$V$3)))+(INDEX('DOE Stack Loss Data'!$C$4:$V$43,MATCH('Combustion Reports'!AI$26,'DOE Stack Loss Data'!$B$4:$B$43)+1,MATCH('Baseline Efficiency'!BB25,'DOE Stack Loss Data'!$C$3:$V$3))-INDEX('DOE Stack Loss Data'!$C$4:$V$43,MATCH('Combustion Reports'!AI$26,'DOE Stack Loss Data'!$B$4:$B$43),MATCH('Baseline Efficiency'!BB25,'DOE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Efficiency'!BB25,'DOE Stack Loss Data'!$C$3:$V$3)))</f>
        <v>#N/A</v>
      </c>
      <c r="BC49" s="237" t="e">
        <f>1-(((INDEX('DOE Stack Loss Data'!$C$4:$V$43,MATCH('Combustion Reports'!AJ$26,'DOE Stack Loss Data'!$B$4:$B$43)+1,MATCH('Baseline Efficiency'!BC25,'DOE Stack Loss Data'!$C$3:$V$3)+1)-INDEX('DOE Stack Loss Data'!$C$4:$V$43,MATCH('Combustion Reports'!AJ$26,'DOE Stack Loss Data'!$B$4:$B$43),MATCH('Baseline Efficiency'!BC25,'DOE Stack Loss Data'!$C$3:$V$3)+1))/10*('Combustion Reports'!AJ$26-INDEX('DOE Stack Loss Data'!$B$4:$B$43,MATCH('Combustion Reports'!AJ$26,'DOE Stack Loss Data'!$B$4:$B$43),1))+INDEX('DOE Stack Loss Data'!$C$4:$V$43,MATCH('Combustion Reports'!AJ$26,'DOE Stack Loss Data'!$B$4:$B$43),MATCH('Baseline Efficiency'!BC25,'DOE Stack Loss Data'!$C$3:$V$3)+1)-((INDEX('DOE Stack Loss Data'!$C$4:$V$43,MATCH('Combustion Reports'!AJ$26,'DOE Stack Loss Data'!$B$4:$B$43)+1,MATCH('Baseline Efficiency'!BC25,'DOE Stack Loss Data'!$C$3:$V$3))-INDEX('DOE Stack Loss Data'!$C$4:$V$43,MATCH('Combustion Reports'!AJ$26,'DOE Stack Loss Data'!$B$4:$B$43),MATCH('Baseline Efficiency'!BC25,'DOE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Efficiency'!BC25,'DOE Stack Loss Data'!$C$3:$V$3))))/(INDEX('DOE Stack Loss Data'!$C$3:$V$3,1,MATCH('Baseline Efficiency'!BC25,'DOE Stack Loss Data'!$C$3:$V$3)+1)-INDEX('DOE Stack Loss Data'!$C$3:$V$3,1,MATCH('Baseline Efficiency'!BC25,'DOE Stack Loss Data'!$C$3:$V$3)))*('Baseline Efficiency'!BC25-INDEX('DOE Stack Loss Data'!$C$3:$V$3,1,MATCH('Baseline Efficiency'!BC25,'DOE Stack Loss Data'!$C$3:$V$3)))+(INDEX('DOE Stack Loss Data'!$C$4:$V$43,MATCH('Combustion Reports'!AJ$26,'DOE Stack Loss Data'!$B$4:$B$43)+1,MATCH('Baseline Efficiency'!BC25,'DOE Stack Loss Data'!$C$3:$V$3))-INDEX('DOE Stack Loss Data'!$C$4:$V$43,MATCH('Combustion Reports'!AJ$26,'DOE Stack Loss Data'!$B$4:$B$43),MATCH('Baseline Efficiency'!BC25,'DOE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Efficiency'!BC25,'DOE Stack Loss Data'!$C$3:$V$3)))</f>
        <v>#N/A</v>
      </c>
      <c r="BD49" s="209" t="e">
        <f>1-(((INDEX('DOE Stack Loss Data'!$C$4:$V$43,MATCH('Combustion Reports'!AK$26,'DOE Stack Loss Data'!$B$4:$B$43)+1,MATCH('Baseline Efficiency'!BD25,'DOE Stack Loss Data'!$C$3:$V$3)+1)-INDEX('DOE Stack Loss Data'!$C$4:$V$43,MATCH('Combustion Reports'!AK$26,'DOE Stack Loss Data'!$B$4:$B$43),MATCH('Baseline Efficiency'!BD25,'DOE Stack Loss Data'!$C$3:$V$3)+1))/10*('Combustion Reports'!AK$26-INDEX('DOE Stack Loss Data'!$B$4:$B$43,MATCH('Combustion Reports'!AK$26,'DOE Stack Loss Data'!$B$4:$B$43),1))+INDEX('DOE Stack Loss Data'!$C$4:$V$43,MATCH('Combustion Reports'!AK$26,'DOE Stack Loss Data'!$B$4:$B$43),MATCH('Baseline Efficiency'!BD25,'DOE Stack Loss Data'!$C$3:$V$3)+1)-((INDEX('DOE Stack Loss Data'!$C$4:$V$43,MATCH('Combustion Reports'!AK$26,'DOE Stack Loss Data'!$B$4:$B$43)+1,MATCH('Baseline Efficiency'!BD25,'DOE Stack Loss Data'!$C$3:$V$3))-INDEX('DOE Stack Loss Data'!$C$4:$V$43,MATCH('Combustion Reports'!AK$26,'DOE Stack Loss Data'!$B$4:$B$43),MATCH('Baseline Efficiency'!BD25,'DOE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Efficiency'!BD25,'DOE Stack Loss Data'!$C$3:$V$3))))/(INDEX('DOE Stack Loss Data'!$C$3:$V$3,1,MATCH('Baseline Efficiency'!BD25,'DOE Stack Loss Data'!$C$3:$V$3)+1)-INDEX('DOE Stack Loss Data'!$C$3:$V$3,1,MATCH('Baseline Efficiency'!BD25,'DOE Stack Loss Data'!$C$3:$V$3)))*('Baseline Efficiency'!BD25-INDEX('DOE Stack Loss Data'!$C$3:$V$3,1,MATCH('Baseline Efficiency'!BD25,'DOE Stack Loss Data'!$C$3:$V$3)))+(INDEX('DOE Stack Loss Data'!$C$4:$V$43,MATCH('Combustion Reports'!AK$26,'DOE Stack Loss Data'!$B$4:$B$43)+1,MATCH('Baseline Efficiency'!BD25,'DOE Stack Loss Data'!$C$3:$V$3))-INDEX('DOE Stack Loss Data'!$C$4:$V$43,MATCH('Combustion Reports'!AK$26,'DOE Stack Loss Data'!$B$4:$B$43),MATCH('Baseline Efficiency'!BD25,'DOE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Efficiency'!BD25,'DOE Stack Loss Data'!$C$3:$V$3)))</f>
        <v>#N/A</v>
      </c>
    </row>
    <row r="50" spans="2:56" ht="13.5" thickBot="1">
      <c r="B50" s="240">
        <v>90</v>
      </c>
      <c r="C50" s="546">
        <v>27</v>
      </c>
      <c r="D50" s="203">
        <f t="shared" si="8"/>
        <v>120</v>
      </c>
      <c r="E50" s="241" t="e">
        <f>1-(((INDEX('DOE Stack Loss Data'!$C$4:$V$43,MATCH('Combustion Reports'!AB$8,'DOE Stack Loss Data'!$B$4:$B$43)+1,MATCH('Baseline Efficiency'!E26,'DOE Stack Loss Data'!$C$3:$V$3)+1)-INDEX('DOE Stack Loss Data'!$C$4:$V$43,MATCH('Combustion Reports'!AB$8,'DOE Stack Loss Data'!$B$4:$B$43),MATCH('Baseline Efficiency'!E26,'DOE Stack Loss Data'!$C$3:$V$3)+1))/10*('Combustion Reports'!AB$8-INDEX('DOE Stack Loss Data'!$B$4:$B$43,MATCH('Combustion Reports'!AB$8,'DOE Stack Loss Data'!$B$4:$B$43),1))+INDEX('DOE Stack Loss Data'!$C$4:$V$43,MATCH('Combustion Reports'!AB$8,'DOE Stack Loss Data'!$B$4:$B$43),MATCH('Baseline Efficiency'!E26,'DOE Stack Loss Data'!$C$3:$V$3)+1)-((INDEX('DOE Stack Loss Data'!$C$4:$V$43,MATCH('Combustion Reports'!AB$8,'DOE Stack Loss Data'!$B$4:$B$43)+1,MATCH('Baseline Efficiency'!E26,'DOE Stack Loss Data'!$C$3:$V$3))-INDEX('DOE Stack Loss Data'!$C$4:$V$43,MATCH('Combustion Reports'!AB$8,'DOE Stack Loss Data'!$B$4:$B$43),MATCH('Baseline Efficiency'!E26,'DOE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Efficiency'!E26,'DOE Stack Loss Data'!$C$3:$V$3))))/(INDEX('DOE Stack Loss Data'!$C$3:$V$3,1,MATCH('Baseline Efficiency'!E26,'DOE Stack Loss Data'!$C$3:$V$3)+1)-INDEX('DOE Stack Loss Data'!$C$3:$V$3,1,MATCH('Baseline Efficiency'!E26,'DOE Stack Loss Data'!$C$3:$V$3)))*('Baseline Efficiency'!E26-INDEX('DOE Stack Loss Data'!$C$3:$V$3,1,MATCH('Baseline Efficiency'!E26,'DOE Stack Loss Data'!$C$3:$V$3)))+(INDEX('DOE Stack Loss Data'!$C$4:$V$43,MATCH('Combustion Reports'!AB$8,'DOE Stack Loss Data'!$B$4:$B$43)+1,MATCH('Baseline Efficiency'!E26,'DOE Stack Loss Data'!$C$3:$V$3))-INDEX('DOE Stack Loss Data'!$C$4:$V$43,MATCH('Combustion Reports'!AB$8,'DOE Stack Loss Data'!$B$4:$B$43),MATCH('Baseline Efficiency'!E26,'DOE Stack Loss Data'!$C$3:$V$3)))/(INDEX('DOE Stack Loss Data'!$B$4:$B$43,MATCH('Combustion Reports'!AB$8,'DOE Stack Loss Data'!$B$4:$B$43)+1,1)-INDEX('DOE Stack Loss Data'!$B$4:$B$43,MATCH('Combustion Reports'!AB$8,'DOE Stack Loss Data'!$B$4:$B$43),1))*('Combustion Reports'!AB$8-INDEX('DOE Stack Loss Data'!$B$4:$B$43,MATCH('Combustion Reports'!AB$8,'DOE Stack Loss Data'!$B$4:$B$43),1))+INDEX('DOE Stack Loss Data'!$C$4:$V$43,MATCH('Combustion Reports'!AB$8,'DOE Stack Loss Data'!$B$4:$B$43),MATCH('Baseline Efficiency'!E26,'DOE Stack Loss Data'!$C$3:$V$3)))</f>
        <v>#N/A</v>
      </c>
      <c r="F50" s="241" t="e">
        <f>1-(((INDEX('DOE Stack Loss Data'!$C$4:$V$43,MATCH('Combustion Reports'!AC$8,'DOE Stack Loss Data'!$B$4:$B$43)+1,MATCH('Baseline Efficiency'!F26,'DOE Stack Loss Data'!$C$3:$V$3)+1)-INDEX('DOE Stack Loss Data'!$C$4:$V$43,MATCH('Combustion Reports'!AC$8,'DOE Stack Loss Data'!$B$4:$B$43),MATCH('Baseline Efficiency'!F26,'DOE Stack Loss Data'!$C$3:$V$3)+1))/10*('Combustion Reports'!AC$8-INDEX('DOE Stack Loss Data'!$B$4:$B$43,MATCH('Combustion Reports'!AC$8,'DOE Stack Loss Data'!$B$4:$B$43),1))+INDEX('DOE Stack Loss Data'!$C$4:$V$43,MATCH('Combustion Reports'!AC$8,'DOE Stack Loss Data'!$B$4:$B$43),MATCH('Baseline Efficiency'!F26,'DOE Stack Loss Data'!$C$3:$V$3)+1)-((INDEX('DOE Stack Loss Data'!$C$4:$V$43,MATCH('Combustion Reports'!AC$8,'DOE Stack Loss Data'!$B$4:$B$43)+1,MATCH('Baseline Efficiency'!F26,'DOE Stack Loss Data'!$C$3:$V$3))-INDEX('DOE Stack Loss Data'!$C$4:$V$43,MATCH('Combustion Reports'!AC$8,'DOE Stack Loss Data'!$B$4:$B$43),MATCH('Baseline Efficiency'!F26,'DOE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Efficiency'!F26,'DOE Stack Loss Data'!$C$3:$V$3))))/(INDEX('DOE Stack Loss Data'!$C$3:$V$3,1,MATCH('Baseline Efficiency'!F26,'DOE Stack Loss Data'!$C$3:$V$3)+1)-INDEX('DOE Stack Loss Data'!$C$3:$V$3,1,MATCH('Baseline Efficiency'!F26,'DOE Stack Loss Data'!$C$3:$V$3)))*('Baseline Efficiency'!F26-INDEX('DOE Stack Loss Data'!$C$3:$V$3,1,MATCH('Baseline Efficiency'!F26,'DOE Stack Loss Data'!$C$3:$V$3)))+(INDEX('DOE Stack Loss Data'!$C$4:$V$43,MATCH('Combustion Reports'!AC$8,'DOE Stack Loss Data'!$B$4:$B$43)+1,MATCH('Baseline Efficiency'!F26,'DOE Stack Loss Data'!$C$3:$V$3))-INDEX('DOE Stack Loss Data'!$C$4:$V$43,MATCH('Combustion Reports'!AC$8,'DOE Stack Loss Data'!$B$4:$B$43),MATCH('Baseline Efficiency'!F26,'DOE Stack Loss Data'!$C$3:$V$3)))/(INDEX('DOE Stack Loss Data'!$B$4:$B$43,MATCH('Combustion Reports'!AC$8,'DOE Stack Loss Data'!$B$4:$B$43)+1,1)-INDEX('DOE Stack Loss Data'!$B$4:$B$43,MATCH('Combustion Reports'!AC$8,'DOE Stack Loss Data'!$B$4:$B$43),1))*('Combustion Reports'!AC$8-INDEX('DOE Stack Loss Data'!$B$4:$B$43,MATCH('Combustion Reports'!AC$8,'DOE Stack Loss Data'!$B$4:$B$43),1))+INDEX('DOE Stack Loss Data'!$C$4:$V$43,MATCH('Combustion Reports'!AC$8,'DOE Stack Loss Data'!$B$4:$B$43),MATCH('Baseline Efficiency'!F26,'DOE Stack Loss Data'!$C$3:$V$3)))</f>
        <v>#N/A</v>
      </c>
      <c r="G50" s="208" t="e">
        <f>1-(((INDEX('DOE Stack Loss Data'!$C$4:$V$43,MATCH('Combustion Reports'!AD$8,'DOE Stack Loss Data'!$B$4:$B$43)+1,MATCH('Baseline Efficiency'!G26,'DOE Stack Loss Data'!$C$3:$V$3)+1)-INDEX('DOE Stack Loss Data'!$C$4:$V$43,MATCH('Combustion Reports'!AD$8,'DOE Stack Loss Data'!$B$4:$B$43),MATCH('Baseline Efficiency'!G26,'DOE Stack Loss Data'!$C$3:$V$3)+1))/10*('Combustion Reports'!AD$8-INDEX('DOE Stack Loss Data'!$B$4:$B$43,MATCH('Combustion Reports'!AD$8,'DOE Stack Loss Data'!$B$4:$B$43),1))+INDEX('DOE Stack Loss Data'!$C$4:$V$43,MATCH('Combustion Reports'!AD$8,'DOE Stack Loss Data'!$B$4:$B$43),MATCH('Baseline Efficiency'!G26,'DOE Stack Loss Data'!$C$3:$V$3)+1)-((INDEX('DOE Stack Loss Data'!$C$4:$V$43,MATCH('Combustion Reports'!AD$8,'DOE Stack Loss Data'!$B$4:$B$43)+1,MATCH('Baseline Efficiency'!G26,'DOE Stack Loss Data'!$C$3:$V$3))-INDEX('DOE Stack Loss Data'!$C$4:$V$43,MATCH('Combustion Reports'!AD$8,'DOE Stack Loss Data'!$B$4:$B$43),MATCH('Baseline Efficiency'!G26,'DOE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Efficiency'!G26,'DOE Stack Loss Data'!$C$3:$V$3))))/(INDEX('DOE Stack Loss Data'!$C$3:$V$3,1,MATCH('Baseline Efficiency'!G26,'DOE Stack Loss Data'!$C$3:$V$3)+1)-INDEX('DOE Stack Loss Data'!$C$3:$V$3,1,MATCH('Baseline Efficiency'!G26,'DOE Stack Loss Data'!$C$3:$V$3)))*('Baseline Efficiency'!G26-INDEX('DOE Stack Loss Data'!$C$3:$V$3,1,MATCH('Baseline Efficiency'!G26,'DOE Stack Loss Data'!$C$3:$V$3)))+(INDEX('DOE Stack Loss Data'!$C$4:$V$43,MATCH('Combustion Reports'!AD$8,'DOE Stack Loss Data'!$B$4:$B$43)+1,MATCH('Baseline Efficiency'!G26,'DOE Stack Loss Data'!$C$3:$V$3))-INDEX('DOE Stack Loss Data'!$C$4:$V$43,MATCH('Combustion Reports'!AD$8,'DOE Stack Loss Data'!$B$4:$B$43),MATCH('Baseline Efficiency'!G26,'DOE Stack Loss Data'!$C$3:$V$3)))/(INDEX('DOE Stack Loss Data'!$B$4:$B$43,MATCH('Combustion Reports'!AD$8,'DOE Stack Loss Data'!$B$4:$B$43)+1,1)-INDEX('DOE Stack Loss Data'!$B$4:$B$43,MATCH('Combustion Reports'!AD$8,'DOE Stack Loss Data'!$B$4:$B$43),1))*('Combustion Reports'!AD$8-INDEX('DOE Stack Loss Data'!$B$4:$B$43,MATCH('Combustion Reports'!AD$8,'DOE Stack Loss Data'!$B$4:$B$43),1))+INDEX('DOE Stack Loss Data'!$C$4:$V$43,MATCH('Combustion Reports'!AD$8,'DOE Stack Loss Data'!$B$4:$B$43),MATCH('Baseline Efficiency'!G26,'DOE Stack Loss Data'!$C$3:$V$3)))</f>
        <v>#N/A</v>
      </c>
      <c r="H50" s="241" t="e">
        <f>1-(((INDEX('DOE Stack Loss Data'!$C$4:$V$43,MATCH('Combustion Reports'!AE$8,'DOE Stack Loss Data'!$B$4:$B$43)+1,MATCH('Baseline Efficiency'!H26,'DOE Stack Loss Data'!$C$3:$V$3)+1)-INDEX('DOE Stack Loss Data'!$C$4:$V$43,MATCH('Combustion Reports'!AE$8,'DOE Stack Loss Data'!$B$4:$B$43),MATCH('Baseline Efficiency'!H26,'DOE Stack Loss Data'!$C$3:$V$3)+1))/10*('Combustion Reports'!AE$8-INDEX('DOE Stack Loss Data'!$B$4:$B$43,MATCH('Combustion Reports'!AE$8,'DOE Stack Loss Data'!$B$4:$B$43),1))+INDEX('DOE Stack Loss Data'!$C$4:$V$43,MATCH('Combustion Reports'!AE$8,'DOE Stack Loss Data'!$B$4:$B$43),MATCH('Baseline Efficiency'!H26,'DOE Stack Loss Data'!$C$3:$V$3)+1)-((INDEX('DOE Stack Loss Data'!$C$4:$V$43,MATCH('Combustion Reports'!AE$8,'DOE Stack Loss Data'!$B$4:$B$43)+1,MATCH('Baseline Efficiency'!H26,'DOE Stack Loss Data'!$C$3:$V$3))-INDEX('DOE Stack Loss Data'!$C$4:$V$43,MATCH('Combustion Reports'!AE$8,'DOE Stack Loss Data'!$B$4:$B$43),MATCH('Baseline Efficiency'!H26,'DOE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Efficiency'!H26,'DOE Stack Loss Data'!$C$3:$V$3))))/(INDEX('DOE Stack Loss Data'!$C$3:$V$3,1,MATCH('Baseline Efficiency'!H26,'DOE Stack Loss Data'!$C$3:$V$3)+1)-INDEX('DOE Stack Loss Data'!$C$3:$V$3,1,MATCH('Baseline Efficiency'!H26,'DOE Stack Loss Data'!$C$3:$V$3)))*('Baseline Efficiency'!H26-INDEX('DOE Stack Loss Data'!$C$3:$V$3,1,MATCH('Baseline Efficiency'!H26,'DOE Stack Loss Data'!$C$3:$V$3)))+(INDEX('DOE Stack Loss Data'!$C$4:$V$43,MATCH('Combustion Reports'!AE$8,'DOE Stack Loss Data'!$B$4:$B$43)+1,MATCH('Baseline Efficiency'!H26,'DOE Stack Loss Data'!$C$3:$V$3))-INDEX('DOE Stack Loss Data'!$C$4:$V$43,MATCH('Combustion Reports'!AE$8,'DOE Stack Loss Data'!$B$4:$B$43),MATCH('Baseline Efficiency'!H26,'DOE Stack Loss Data'!$C$3:$V$3)))/(INDEX('DOE Stack Loss Data'!$B$4:$B$43,MATCH('Combustion Reports'!AE$8,'DOE Stack Loss Data'!$B$4:$B$43)+1,1)-INDEX('DOE Stack Loss Data'!$B$4:$B$43,MATCH('Combustion Reports'!AE$8,'DOE Stack Loss Data'!$B$4:$B$43),1))*('Combustion Reports'!AE$8-INDEX('DOE Stack Loss Data'!$B$4:$B$43,MATCH('Combustion Reports'!AE$8,'DOE Stack Loss Data'!$B$4:$B$43),1))+INDEX('DOE Stack Loss Data'!$C$4:$V$43,MATCH('Combustion Reports'!AE$8,'DOE Stack Loss Data'!$B$4:$B$43),MATCH('Baseline Efficiency'!H26,'DOE Stack Loss Data'!$C$3:$V$3)))</f>
        <v>#N/A</v>
      </c>
      <c r="I50" s="206" t="e">
        <f>1-(((INDEX('DOE Stack Loss Data'!$C$4:$V$43,MATCH('Combustion Reports'!AF$8,'DOE Stack Loss Data'!$B$4:$B$43)+1,MATCH('Baseline Efficiency'!I26,'DOE Stack Loss Data'!$C$3:$V$3)+1)-INDEX('DOE Stack Loss Data'!$C$4:$V$43,MATCH('Combustion Reports'!AF$8,'DOE Stack Loss Data'!$B$4:$B$43),MATCH('Baseline Efficiency'!I26,'DOE Stack Loss Data'!$C$3:$V$3)+1))/10*('Combustion Reports'!AF$8-INDEX('DOE Stack Loss Data'!$B$4:$B$43,MATCH('Combustion Reports'!AF$8,'DOE Stack Loss Data'!$B$4:$B$43),1))+INDEX('DOE Stack Loss Data'!$C$4:$V$43,MATCH('Combustion Reports'!AF$8,'DOE Stack Loss Data'!$B$4:$B$43),MATCH('Baseline Efficiency'!I26,'DOE Stack Loss Data'!$C$3:$V$3)+1)-((INDEX('DOE Stack Loss Data'!$C$4:$V$43,MATCH('Combustion Reports'!AF$8,'DOE Stack Loss Data'!$B$4:$B$43)+1,MATCH('Baseline Efficiency'!I26,'DOE Stack Loss Data'!$C$3:$V$3))-INDEX('DOE Stack Loss Data'!$C$4:$V$43,MATCH('Combustion Reports'!AF$8,'DOE Stack Loss Data'!$B$4:$B$43),MATCH('Baseline Efficiency'!I26,'DOE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Efficiency'!I26,'DOE Stack Loss Data'!$C$3:$V$3))))/(INDEX('DOE Stack Loss Data'!$C$3:$V$3,1,MATCH('Baseline Efficiency'!I26,'DOE Stack Loss Data'!$C$3:$V$3)+1)-INDEX('DOE Stack Loss Data'!$C$3:$V$3,1,MATCH('Baseline Efficiency'!I26,'DOE Stack Loss Data'!$C$3:$V$3)))*('Baseline Efficiency'!I26-INDEX('DOE Stack Loss Data'!$C$3:$V$3,1,MATCH('Baseline Efficiency'!I26,'DOE Stack Loss Data'!$C$3:$V$3)))+(INDEX('DOE Stack Loss Data'!$C$4:$V$43,MATCH('Combustion Reports'!AF$8,'DOE Stack Loss Data'!$B$4:$B$43)+1,MATCH('Baseline Efficiency'!I26,'DOE Stack Loss Data'!$C$3:$V$3))-INDEX('DOE Stack Loss Data'!$C$4:$V$43,MATCH('Combustion Reports'!AF$8,'DOE Stack Loss Data'!$B$4:$B$43),MATCH('Baseline Efficiency'!I26,'DOE Stack Loss Data'!$C$3:$V$3)))/(INDEX('DOE Stack Loss Data'!$B$4:$B$43,MATCH('Combustion Reports'!AF$8,'DOE Stack Loss Data'!$B$4:$B$43)+1,1)-INDEX('DOE Stack Loss Data'!$B$4:$B$43,MATCH('Combustion Reports'!AF$8,'DOE Stack Loss Data'!$B$4:$B$43),1))*('Combustion Reports'!AF$8-INDEX('DOE Stack Loss Data'!$B$4:$B$43,MATCH('Combustion Reports'!AF$8,'DOE Stack Loss Data'!$B$4:$B$43),1))+INDEX('DOE Stack Loss Data'!$C$4:$V$43,MATCH('Combustion Reports'!AF$8,'DOE Stack Loss Data'!$B$4:$B$43),MATCH('Baseline Efficiency'!I26,'DOE Stack Loss Data'!$C$3:$V$3)))</f>
        <v>#N/A</v>
      </c>
      <c r="J50" s="241" t="e">
        <f>1-(((INDEX('DOE Stack Loss Data'!$C$4:$V$43,MATCH('Combustion Reports'!AG$8,'DOE Stack Loss Data'!$B$4:$B$43)+1,MATCH('Baseline Efficiency'!J26,'DOE Stack Loss Data'!$C$3:$V$3)+1)-INDEX('DOE Stack Loss Data'!$C$4:$V$43,MATCH('Combustion Reports'!AG$8,'DOE Stack Loss Data'!$B$4:$B$43),MATCH('Baseline Efficiency'!J26,'DOE Stack Loss Data'!$C$3:$V$3)+1))/10*('Combustion Reports'!AG$8-INDEX('DOE Stack Loss Data'!$B$4:$B$43,MATCH('Combustion Reports'!AG$8,'DOE Stack Loss Data'!$B$4:$B$43),1))+INDEX('DOE Stack Loss Data'!$C$4:$V$43,MATCH('Combustion Reports'!AG$8,'DOE Stack Loss Data'!$B$4:$B$43),MATCH('Baseline Efficiency'!J26,'DOE Stack Loss Data'!$C$3:$V$3)+1)-((INDEX('DOE Stack Loss Data'!$C$4:$V$43,MATCH('Combustion Reports'!AG$8,'DOE Stack Loss Data'!$B$4:$B$43)+1,MATCH('Baseline Efficiency'!J26,'DOE Stack Loss Data'!$C$3:$V$3))-INDEX('DOE Stack Loss Data'!$C$4:$V$43,MATCH('Combustion Reports'!AG$8,'DOE Stack Loss Data'!$B$4:$B$43),MATCH('Baseline Efficiency'!J26,'DOE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Efficiency'!J26,'DOE Stack Loss Data'!$C$3:$V$3))))/(INDEX('DOE Stack Loss Data'!$C$3:$V$3,1,MATCH('Baseline Efficiency'!J26,'DOE Stack Loss Data'!$C$3:$V$3)+1)-INDEX('DOE Stack Loss Data'!$C$3:$V$3,1,MATCH('Baseline Efficiency'!J26,'DOE Stack Loss Data'!$C$3:$V$3)))*('Baseline Efficiency'!J26-INDEX('DOE Stack Loss Data'!$C$3:$V$3,1,MATCH('Baseline Efficiency'!J26,'DOE Stack Loss Data'!$C$3:$V$3)))+(INDEX('DOE Stack Loss Data'!$C$4:$V$43,MATCH('Combustion Reports'!AG$8,'DOE Stack Loss Data'!$B$4:$B$43)+1,MATCH('Baseline Efficiency'!J26,'DOE Stack Loss Data'!$C$3:$V$3))-INDEX('DOE Stack Loss Data'!$C$4:$V$43,MATCH('Combustion Reports'!AG$8,'DOE Stack Loss Data'!$B$4:$B$43),MATCH('Baseline Efficiency'!J26,'DOE Stack Loss Data'!$C$3:$V$3)))/(INDEX('DOE Stack Loss Data'!$B$4:$B$43,MATCH('Combustion Reports'!AG$8,'DOE Stack Loss Data'!$B$4:$B$43)+1,1)-INDEX('DOE Stack Loss Data'!$B$4:$B$43,MATCH('Combustion Reports'!AG$8,'DOE Stack Loss Data'!$B$4:$B$43),1))*('Combustion Reports'!AG$8-INDEX('DOE Stack Loss Data'!$B$4:$B$43,MATCH('Combustion Reports'!AG$8,'DOE Stack Loss Data'!$B$4:$B$43),1))+INDEX('DOE Stack Loss Data'!$C$4:$V$43,MATCH('Combustion Reports'!AG$8,'DOE Stack Loss Data'!$B$4:$B$43),MATCH('Baseline Efficiency'!J26,'DOE Stack Loss Data'!$C$3:$V$3)))</f>
        <v>#N/A</v>
      </c>
      <c r="K50" s="206" t="e">
        <f>1-(((INDEX('DOE Stack Loss Data'!$C$4:$V$43,MATCH('Combustion Reports'!AH$8,'DOE Stack Loss Data'!$B$4:$B$43)+1,MATCH('Baseline Efficiency'!K26,'DOE Stack Loss Data'!$C$3:$V$3)+1)-INDEX('DOE Stack Loss Data'!$C$4:$V$43,MATCH('Combustion Reports'!AH$8,'DOE Stack Loss Data'!$B$4:$B$43),MATCH('Baseline Efficiency'!K26,'DOE Stack Loss Data'!$C$3:$V$3)+1))/10*('Combustion Reports'!AH$8-INDEX('DOE Stack Loss Data'!$B$4:$B$43,MATCH('Combustion Reports'!AH$8,'DOE Stack Loss Data'!$B$4:$B$43),1))+INDEX('DOE Stack Loss Data'!$C$4:$V$43,MATCH('Combustion Reports'!AH$8,'DOE Stack Loss Data'!$B$4:$B$43),MATCH('Baseline Efficiency'!K26,'DOE Stack Loss Data'!$C$3:$V$3)+1)-((INDEX('DOE Stack Loss Data'!$C$4:$V$43,MATCH('Combustion Reports'!AH$8,'DOE Stack Loss Data'!$B$4:$B$43)+1,MATCH('Baseline Efficiency'!K26,'DOE Stack Loss Data'!$C$3:$V$3))-INDEX('DOE Stack Loss Data'!$C$4:$V$43,MATCH('Combustion Reports'!AH$8,'DOE Stack Loss Data'!$B$4:$B$43),MATCH('Baseline Efficiency'!K26,'DOE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Efficiency'!K26,'DOE Stack Loss Data'!$C$3:$V$3))))/(INDEX('DOE Stack Loss Data'!$C$3:$V$3,1,MATCH('Baseline Efficiency'!K26,'DOE Stack Loss Data'!$C$3:$V$3)+1)-INDEX('DOE Stack Loss Data'!$C$3:$V$3,1,MATCH('Baseline Efficiency'!K26,'DOE Stack Loss Data'!$C$3:$V$3)))*('Baseline Efficiency'!K26-INDEX('DOE Stack Loss Data'!$C$3:$V$3,1,MATCH('Baseline Efficiency'!K26,'DOE Stack Loss Data'!$C$3:$V$3)))+(INDEX('DOE Stack Loss Data'!$C$4:$V$43,MATCH('Combustion Reports'!AH$8,'DOE Stack Loss Data'!$B$4:$B$43)+1,MATCH('Baseline Efficiency'!K26,'DOE Stack Loss Data'!$C$3:$V$3))-INDEX('DOE Stack Loss Data'!$C$4:$V$43,MATCH('Combustion Reports'!AH$8,'DOE Stack Loss Data'!$B$4:$B$43),MATCH('Baseline Efficiency'!K26,'DOE Stack Loss Data'!$C$3:$V$3)))/(INDEX('DOE Stack Loss Data'!$B$4:$B$43,MATCH('Combustion Reports'!AH$8,'DOE Stack Loss Data'!$B$4:$B$43)+1,1)-INDEX('DOE Stack Loss Data'!$B$4:$B$43,MATCH('Combustion Reports'!AH$8,'DOE Stack Loss Data'!$B$4:$B$43),1))*('Combustion Reports'!AH$8-INDEX('DOE Stack Loss Data'!$B$4:$B$43,MATCH('Combustion Reports'!AH$8,'DOE Stack Loss Data'!$B$4:$B$43),1))+INDEX('DOE Stack Loss Data'!$C$4:$V$43,MATCH('Combustion Reports'!AH$8,'DOE Stack Loss Data'!$B$4:$B$43),MATCH('Baseline Efficiency'!K26,'DOE Stack Loss Data'!$C$3:$V$3)))</f>
        <v>#N/A</v>
      </c>
      <c r="L50" s="241" t="e">
        <f>1-(((INDEX('DOE Stack Loss Data'!$C$4:$V$43,MATCH('Combustion Reports'!AI$8,'DOE Stack Loss Data'!$B$4:$B$43)+1,MATCH('Baseline Efficiency'!L26,'DOE Stack Loss Data'!$C$3:$V$3)+1)-INDEX('DOE Stack Loss Data'!$C$4:$V$43,MATCH('Combustion Reports'!AI$8,'DOE Stack Loss Data'!$B$4:$B$43),MATCH('Baseline Efficiency'!L26,'DOE Stack Loss Data'!$C$3:$V$3)+1))/10*('Combustion Reports'!AI$8-INDEX('DOE Stack Loss Data'!$B$4:$B$43,MATCH('Combustion Reports'!AI$8,'DOE Stack Loss Data'!$B$4:$B$43),1))+INDEX('DOE Stack Loss Data'!$C$4:$V$43,MATCH('Combustion Reports'!AI$8,'DOE Stack Loss Data'!$B$4:$B$43),MATCH('Baseline Efficiency'!L26,'DOE Stack Loss Data'!$C$3:$V$3)+1)-((INDEX('DOE Stack Loss Data'!$C$4:$V$43,MATCH('Combustion Reports'!AI$8,'DOE Stack Loss Data'!$B$4:$B$43)+1,MATCH('Baseline Efficiency'!L26,'DOE Stack Loss Data'!$C$3:$V$3))-INDEX('DOE Stack Loss Data'!$C$4:$V$43,MATCH('Combustion Reports'!AI$8,'DOE Stack Loss Data'!$B$4:$B$43),MATCH('Baseline Efficiency'!L26,'DOE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Efficiency'!L26,'DOE Stack Loss Data'!$C$3:$V$3))))/(INDEX('DOE Stack Loss Data'!$C$3:$V$3,1,MATCH('Baseline Efficiency'!L26,'DOE Stack Loss Data'!$C$3:$V$3)+1)-INDEX('DOE Stack Loss Data'!$C$3:$V$3,1,MATCH('Baseline Efficiency'!L26,'DOE Stack Loss Data'!$C$3:$V$3)))*('Baseline Efficiency'!L26-INDEX('DOE Stack Loss Data'!$C$3:$V$3,1,MATCH('Baseline Efficiency'!L26,'DOE Stack Loss Data'!$C$3:$V$3)))+(INDEX('DOE Stack Loss Data'!$C$4:$V$43,MATCH('Combustion Reports'!AI$8,'DOE Stack Loss Data'!$B$4:$B$43)+1,MATCH('Baseline Efficiency'!L26,'DOE Stack Loss Data'!$C$3:$V$3))-INDEX('DOE Stack Loss Data'!$C$4:$V$43,MATCH('Combustion Reports'!AI$8,'DOE Stack Loss Data'!$B$4:$B$43),MATCH('Baseline Efficiency'!L26,'DOE Stack Loss Data'!$C$3:$V$3)))/(INDEX('DOE Stack Loss Data'!$B$4:$B$43,MATCH('Combustion Reports'!AI$8,'DOE Stack Loss Data'!$B$4:$B$43)+1,1)-INDEX('DOE Stack Loss Data'!$B$4:$B$43,MATCH('Combustion Reports'!AI$8,'DOE Stack Loss Data'!$B$4:$B$43),1))*('Combustion Reports'!AI$8-INDEX('DOE Stack Loss Data'!$B$4:$B$43,MATCH('Combustion Reports'!AI$8,'DOE Stack Loss Data'!$B$4:$B$43),1))+INDEX('DOE Stack Loss Data'!$C$4:$V$43,MATCH('Combustion Reports'!AI$8,'DOE Stack Loss Data'!$B$4:$B$43),MATCH('Baseline Efficiency'!L26,'DOE Stack Loss Data'!$C$3:$V$3)))</f>
        <v>#N/A</v>
      </c>
      <c r="M50" s="241" t="e">
        <f>1-(((INDEX('DOE Stack Loss Data'!$C$4:$V$43,MATCH('Combustion Reports'!AJ$8,'DOE Stack Loss Data'!$B$4:$B$43)+1,MATCH('Baseline Efficiency'!M26,'DOE Stack Loss Data'!$C$3:$V$3)+1)-INDEX('DOE Stack Loss Data'!$C$4:$V$43,MATCH('Combustion Reports'!AJ$8,'DOE Stack Loss Data'!$B$4:$B$43),MATCH('Baseline Efficiency'!M26,'DOE Stack Loss Data'!$C$3:$V$3)+1))/10*('Combustion Reports'!AJ$8-INDEX('DOE Stack Loss Data'!$B$4:$B$43,MATCH('Combustion Reports'!AJ$8,'DOE Stack Loss Data'!$B$4:$B$43),1))+INDEX('DOE Stack Loss Data'!$C$4:$V$43,MATCH('Combustion Reports'!AJ$8,'DOE Stack Loss Data'!$B$4:$B$43),MATCH('Baseline Efficiency'!M26,'DOE Stack Loss Data'!$C$3:$V$3)+1)-((INDEX('DOE Stack Loss Data'!$C$4:$V$43,MATCH('Combustion Reports'!AJ$8,'DOE Stack Loss Data'!$B$4:$B$43)+1,MATCH('Baseline Efficiency'!M26,'DOE Stack Loss Data'!$C$3:$V$3))-INDEX('DOE Stack Loss Data'!$C$4:$V$43,MATCH('Combustion Reports'!AJ$8,'DOE Stack Loss Data'!$B$4:$B$43),MATCH('Baseline Efficiency'!M26,'DOE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Efficiency'!M26,'DOE Stack Loss Data'!$C$3:$V$3))))/(INDEX('DOE Stack Loss Data'!$C$3:$V$3,1,MATCH('Baseline Efficiency'!M26,'DOE Stack Loss Data'!$C$3:$V$3)+1)-INDEX('DOE Stack Loss Data'!$C$3:$V$3,1,MATCH('Baseline Efficiency'!M26,'DOE Stack Loss Data'!$C$3:$V$3)))*('Baseline Efficiency'!M26-INDEX('DOE Stack Loss Data'!$C$3:$V$3,1,MATCH('Baseline Efficiency'!M26,'DOE Stack Loss Data'!$C$3:$V$3)))+(INDEX('DOE Stack Loss Data'!$C$4:$V$43,MATCH('Combustion Reports'!AJ$8,'DOE Stack Loss Data'!$B$4:$B$43)+1,MATCH('Baseline Efficiency'!M26,'DOE Stack Loss Data'!$C$3:$V$3))-INDEX('DOE Stack Loss Data'!$C$4:$V$43,MATCH('Combustion Reports'!AJ$8,'DOE Stack Loss Data'!$B$4:$B$43),MATCH('Baseline Efficiency'!M26,'DOE Stack Loss Data'!$C$3:$V$3)))/(INDEX('DOE Stack Loss Data'!$B$4:$B$43,MATCH('Combustion Reports'!AJ$8,'DOE Stack Loss Data'!$B$4:$B$43)+1,1)-INDEX('DOE Stack Loss Data'!$B$4:$B$43,MATCH('Combustion Reports'!AJ$8,'DOE Stack Loss Data'!$B$4:$B$43),1))*('Combustion Reports'!AJ$8-INDEX('DOE Stack Loss Data'!$B$4:$B$43,MATCH('Combustion Reports'!AJ$8,'DOE Stack Loss Data'!$B$4:$B$43),1))+INDEX('DOE Stack Loss Data'!$C$4:$V$43,MATCH('Combustion Reports'!AJ$8,'DOE Stack Loss Data'!$B$4:$B$43),MATCH('Baseline Efficiency'!M26,'DOE Stack Loss Data'!$C$3:$V$3)))</f>
        <v>#N/A</v>
      </c>
      <c r="N50" s="210" t="e">
        <f>1-(((INDEX('DOE Stack Loss Data'!$C$4:$V$43,MATCH('Combustion Reports'!AK$8,'DOE Stack Loss Data'!$B$4:$B$43)+1,MATCH('Baseline Efficiency'!N26,'DOE Stack Loss Data'!$C$3:$V$3)+1)-INDEX('DOE Stack Loss Data'!$C$4:$V$43,MATCH('Combustion Reports'!AK$8,'DOE Stack Loss Data'!$B$4:$B$43),MATCH('Baseline Efficiency'!N26,'DOE Stack Loss Data'!$C$3:$V$3)+1))/10*('Combustion Reports'!AK$8-INDEX('DOE Stack Loss Data'!$B$4:$B$43,MATCH('Combustion Reports'!AK$8,'DOE Stack Loss Data'!$B$4:$B$43),1))+INDEX('DOE Stack Loss Data'!$C$4:$V$43,MATCH('Combustion Reports'!AK$8,'DOE Stack Loss Data'!$B$4:$B$43),MATCH('Baseline Efficiency'!N26,'DOE Stack Loss Data'!$C$3:$V$3)+1)-((INDEX('DOE Stack Loss Data'!$C$4:$V$43,MATCH('Combustion Reports'!AK$8,'DOE Stack Loss Data'!$B$4:$B$43)+1,MATCH('Baseline Efficiency'!N26,'DOE Stack Loss Data'!$C$3:$V$3))-INDEX('DOE Stack Loss Data'!$C$4:$V$43,MATCH('Combustion Reports'!AK$8,'DOE Stack Loss Data'!$B$4:$B$43),MATCH('Baseline Efficiency'!N26,'DOE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Efficiency'!N26,'DOE Stack Loss Data'!$C$3:$V$3))))/(INDEX('DOE Stack Loss Data'!$C$3:$V$3,1,MATCH('Baseline Efficiency'!N26,'DOE Stack Loss Data'!$C$3:$V$3)+1)-INDEX('DOE Stack Loss Data'!$C$3:$V$3,1,MATCH('Baseline Efficiency'!N26,'DOE Stack Loss Data'!$C$3:$V$3)))*('Baseline Efficiency'!N26-INDEX('DOE Stack Loss Data'!$C$3:$V$3,1,MATCH('Baseline Efficiency'!N26,'DOE Stack Loss Data'!$C$3:$V$3)))+(INDEX('DOE Stack Loss Data'!$C$4:$V$43,MATCH('Combustion Reports'!AK$8,'DOE Stack Loss Data'!$B$4:$B$43)+1,MATCH('Baseline Efficiency'!N26,'DOE Stack Loss Data'!$C$3:$V$3))-INDEX('DOE Stack Loss Data'!$C$4:$V$43,MATCH('Combustion Reports'!AK$8,'DOE Stack Loss Data'!$B$4:$B$43),MATCH('Baseline Efficiency'!N26,'DOE Stack Loss Data'!$C$3:$V$3)))/(INDEX('DOE Stack Loss Data'!$B$4:$B$43,MATCH('Combustion Reports'!AK$8,'DOE Stack Loss Data'!$B$4:$B$43)+1,1)-INDEX('DOE Stack Loss Data'!$B$4:$B$43,MATCH('Combustion Reports'!AK$8,'DOE Stack Loss Data'!$B$4:$B$43),1))*('Combustion Reports'!AK$8-INDEX('DOE Stack Loss Data'!$B$4:$B$43,MATCH('Combustion Reports'!AK$8,'DOE Stack Loss Data'!$B$4:$B$43),1))+INDEX('DOE Stack Loss Data'!$C$4:$V$43,MATCH('Combustion Reports'!AK$8,'DOE Stack Loss Data'!$B$4:$B$43),MATCH('Baseline Efficiency'!N26,'DOE Stack Loss Data'!$C$3:$V$3)))</f>
        <v>#N/A</v>
      </c>
      <c r="P50" s="240">
        <v>90</v>
      </c>
      <c r="Q50" s="546">
        <v>27</v>
      </c>
      <c r="R50" s="203">
        <f t="shared" si="9"/>
        <v>120</v>
      </c>
      <c r="S50" s="241" t="e">
        <f>1-(((INDEX('DOE Stack Loss Data'!$C$4:$V$43,MATCH('Combustion Reports'!$AB$14,'DOE Stack Loss Data'!$B$4:$B$43)+1,MATCH('Baseline Efficiency'!S26,'DOE Stack Loss Data'!$C$3:$V$3)+1)-INDEX('DOE Stack Loss Data'!$C$4:$V$43,MATCH('Combustion Reports'!$AB$14,'DOE Stack Loss Data'!$B$4:$B$43),MATCH('Baseline Efficiency'!S26,'DOE Stack Loss Data'!$C$3:$V$3)+1))/10*('Combustion Reports'!$AB$14-INDEX('DOE Stack Loss Data'!$B$4:$B$43,MATCH('Combustion Reports'!$AB$14,'DOE Stack Loss Data'!$B$4:$B$43),1))+INDEX('DOE Stack Loss Data'!$C$4:$V$43,MATCH('Combustion Reports'!$AB$14,'DOE Stack Loss Data'!$B$4:$B$43),MATCH('Baseline Efficiency'!S26,'DOE Stack Loss Data'!$C$3:$V$3)+1)-((INDEX('DOE Stack Loss Data'!$C$4:$V$43,MATCH('Combustion Reports'!$AB$14,'DOE Stack Loss Data'!$B$4:$B$43)+1,MATCH('Baseline Efficiency'!S26,'DOE Stack Loss Data'!$C$3:$V$3))-INDEX('DOE Stack Loss Data'!$C$4:$V$43,MATCH('Combustion Reports'!$AB$14,'DOE Stack Loss Data'!$B$4:$B$43),MATCH('Baseline Efficiency'!S26,'DOE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Efficiency'!S26,'DOE Stack Loss Data'!$C$3:$V$3))))/(INDEX('DOE Stack Loss Data'!$C$3:$V$3,1,MATCH('Baseline Efficiency'!S26,'DOE Stack Loss Data'!$C$3:$V$3)+1)-INDEX('DOE Stack Loss Data'!$C$3:$V$3,1,MATCH('Baseline Efficiency'!S26,'DOE Stack Loss Data'!$C$3:$V$3)))*('Baseline Efficiency'!S26-INDEX('DOE Stack Loss Data'!$C$3:$V$3,1,MATCH('Baseline Efficiency'!S26,'DOE Stack Loss Data'!$C$3:$V$3)))+(INDEX('DOE Stack Loss Data'!$C$4:$V$43,MATCH('Combustion Reports'!$AB$14,'DOE Stack Loss Data'!$B$4:$B$43)+1,MATCH('Baseline Efficiency'!S26,'DOE Stack Loss Data'!$C$3:$V$3))-INDEX('DOE Stack Loss Data'!$C$4:$V$43,MATCH('Combustion Reports'!$AB$14,'DOE Stack Loss Data'!$B$4:$B$43),MATCH('Baseline Efficiency'!S26,'DOE Stack Loss Data'!$C$3:$V$3)))/(INDEX('DOE Stack Loss Data'!$B$4:$B$43,MATCH('Combustion Reports'!$AB$14,'DOE Stack Loss Data'!$B$4:$B$43)+1,1)-INDEX('DOE Stack Loss Data'!$B$4:$B$43,MATCH('Combustion Reports'!$AB$14,'DOE Stack Loss Data'!$B$4:$B$43),1))*('Combustion Reports'!$AB$14-INDEX('DOE Stack Loss Data'!$B$4:$B$43,MATCH('Combustion Reports'!$AB$14,'DOE Stack Loss Data'!$B$4:$B$43),1))+INDEX('DOE Stack Loss Data'!$C$4:$V$43,MATCH('Combustion Reports'!$AB$14,'DOE Stack Loss Data'!$B$4:$B$43),MATCH('Baseline Efficiency'!S26,'DOE Stack Loss Data'!$C$3:$V$3)))</f>
        <v>#N/A</v>
      </c>
      <c r="T50" s="241" t="e">
        <f>1-(((INDEX('DOE Stack Loss Data'!$C$4:$V$43,MATCH('Combustion Reports'!AC$14,'DOE Stack Loss Data'!$B$4:$B$43)+1,MATCH('Baseline Efficiency'!T26,'DOE Stack Loss Data'!$C$3:$V$3)+1)-INDEX('DOE Stack Loss Data'!$C$4:$V$43,MATCH('Combustion Reports'!AC$14,'DOE Stack Loss Data'!$B$4:$B$43),MATCH('Baseline Efficiency'!T26,'DOE Stack Loss Data'!$C$3:$V$3)+1))/10*('Combustion Reports'!AC$14-INDEX('DOE Stack Loss Data'!$B$4:$B$43,MATCH('Combustion Reports'!AC$14,'DOE Stack Loss Data'!$B$4:$B$43),1))+INDEX('DOE Stack Loss Data'!$C$4:$V$43,MATCH('Combustion Reports'!AC$14,'DOE Stack Loss Data'!$B$4:$B$43),MATCH('Baseline Efficiency'!T26,'DOE Stack Loss Data'!$C$3:$V$3)+1)-((INDEX('DOE Stack Loss Data'!$C$4:$V$43,MATCH('Combustion Reports'!AC$14,'DOE Stack Loss Data'!$B$4:$B$43)+1,MATCH('Baseline Efficiency'!T26,'DOE Stack Loss Data'!$C$3:$V$3))-INDEX('DOE Stack Loss Data'!$C$4:$V$43,MATCH('Combustion Reports'!AC$14,'DOE Stack Loss Data'!$B$4:$B$43),MATCH('Baseline Efficiency'!T26,'DOE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Efficiency'!T26,'DOE Stack Loss Data'!$C$3:$V$3))))/(INDEX('DOE Stack Loss Data'!$C$3:$V$3,1,MATCH('Baseline Efficiency'!T26,'DOE Stack Loss Data'!$C$3:$V$3)+1)-INDEX('DOE Stack Loss Data'!$C$3:$V$3,1,MATCH('Baseline Efficiency'!T26,'DOE Stack Loss Data'!$C$3:$V$3)))*('Baseline Efficiency'!T26-INDEX('DOE Stack Loss Data'!$C$3:$V$3,1,MATCH('Baseline Efficiency'!T26,'DOE Stack Loss Data'!$C$3:$V$3)))+(INDEX('DOE Stack Loss Data'!$C$4:$V$43,MATCH('Combustion Reports'!AC$14,'DOE Stack Loss Data'!$B$4:$B$43)+1,MATCH('Baseline Efficiency'!T26,'DOE Stack Loss Data'!$C$3:$V$3))-INDEX('DOE Stack Loss Data'!$C$4:$V$43,MATCH('Combustion Reports'!AC$14,'DOE Stack Loss Data'!$B$4:$B$43),MATCH('Baseline Efficiency'!T26,'DOE Stack Loss Data'!$C$3:$V$3)))/(INDEX('DOE Stack Loss Data'!$B$4:$B$43,MATCH('Combustion Reports'!AC$14,'DOE Stack Loss Data'!$B$4:$B$43)+1,1)-INDEX('DOE Stack Loss Data'!$B$4:$B$43,MATCH('Combustion Reports'!AC$14,'DOE Stack Loss Data'!$B$4:$B$43),1))*('Combustion Reports'!AC$14-INDEX('DOE Stack Loss Data'!$B$4:$B$43,MATCH('Combustion Reports'!AC$14,'DOE Stack Loss Data'!$B$4:$B$43),1))+INDEX('DOE Stack Loss Data'!$C$4:$V$43,MATCH('Combustion Reports'!AC$14,'DOE Stack Loss Data'!$B$4:$B$43),MATCH('Baseline Efficiency'!T26,'DOE Stack Loss Data'!$C$3:$V$3)))</f>
        <v>#N/A</v>
      </c>
      <c r="U50" s="208" t="e">
        <f>1-(((INDEX('DOE Stack Loss Data'!$C$4:$V$43,MATCH('Combustion Reports'!AD$14,'DOE Stack Loss Data'!$B$4:$B$43)+1,MATCH('Baseline Efficiency'!U26,'DOE Stack Loss Data'!$C$3:$V$3)+1)-INDEX('DOE Stack Loss Data'!$C$4:$V$43,MATCH('Combustion Reports'!AD$14,'DOE Stack Loss Data'!$B$4:$B$43),MATCH('Baseline Efficiency'!U26,'DOE Stack Loss Data'!$C$3:$V$3)+1))/10*('Combustion Reports'!AD$14-INDEX('DOE Stack Loss Data'!$B$4:$B$43,MATCH('Combustion Reports'!AD$14,'DOE Stack Loss Data'!$B$4:$B$43),1))+INDEX('DOE Stack Loss Data'!$C$4:$V$43,MATCH('Combustion Reports'!AD$14,'DOE Stack Loss Data'!$B$4:$B$43),MATCH('Baseline Efficiency'!U26,'DOE Stack Loss Data'!$C$3:$V$3)+1)-((INDEX('DOE Stack Loss Data'!$C$4:$V$43,MATCH('Combustion Reports'!AD$14,'DOE Stack Loss Data'!$B$4:$B$43)+1,MATCH('Baseline Efficiency'!U26,'DOE Stack Loss Data'!$C$3:$V$3))-INDEX('DOE Stack Loss Data'!$C$4:$V$43,MATCH('Combustion Reports'!AD$14,'DOE Stack Loss Data'!$B$4:$B$43),MATCH('Baseline Efficiency'!U26,'DOE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Efficiency'!U26,'DOE Stack Loss Data'!$C$3:$V$3))))/(INDEX('DOE Stack Loss Data'!$C$3:$V$3,1,MATCH('Baseline Efficiency'!U26,'DOE Stack Loss Data'!$C$3:$V$3)+1)-INDEX('DOE Stack Loss Data'!$C$3:$V$3,1,MATCH('Baseline Efficiency'!U26,'DOE Stack Loss Data'!$C$3:$V$3)))*('Baseline Efficiency'!U26-INDEX('DOE Stack Loss Data'!$C$3:$V$3,1,MATCH('Baseline Efficiency'!U26,'DOE Stack Loss Data'!$C$3:$V$3)))+(INDEX('DOE Stack Loss Data'!$C$4:$V$43,MATCH('Combustion Reports'!AD$14,'DOE Stack Loss Data'!$B$4:$B$43)+1,MATCH('Baseline Efficiency'!U26,'DOE Stack Loss Data'!$C$3:$V$3))-INDEX('DOE Stack Loss Data'!$C$4:$V$43,MATCH('Combustion Reports'!AD$14,'DOE Stack Loss Data'!$B$4:$B$43),MATCH('Baseline Efficiency'!U26,'DOE Stack Loss Data'!$C$3:$V$3)))/(INDEX('DOE Stack Loss Data'!$B$4:$B$43,MATCH('Combustion Reports'!AD$14,'DOE Stack Loss Data'!$B$4:$B$43)+1,1)-INDEX('DOE Stack Loss Data'!$B$4:$B$43,MATCH('Combustion Reports'!AD$14,'DOE Stack Loss Data'!$B$4:$B$43),1))*('Combustion Reports'!AD$14-INDEX('DOE Stack Loss Data'!$B$4:$B$43,MATCH('Combustion Reports'!AD$14,'DOE Stack Loss Data'!$B$4:$B$43),1))+INDEX('DOE Stack Loss Data'!$C$4:$V$43,MATCH('Combustion Reports'!AD$14,'DOE Stack Loss Data'!$B$4:$B$43),MATCH('Baseline Efficiency'!U26,'DOE Stack Loss Data'!$C$3:$V$3)))</f>
        <v>#N/A</v>
      </c>
      <c r="V50" s="241" t="e">
        <f>1-(((INDEX('DOE Stack Loss Data'!$C$4:$V$43,MATCH('Combustion Reports'!AE$14,'DOE Stack Loss Data'!$B$4:$B$43)+1,MATCH('Baseline Efficiency'!V26,'DOE Stack Loss Data'!$C$3:$V$3)+1)-INDEX('DOE Stack Loss Data'!$C$4:$V$43,MATCH('Combustion Reports'!AE$14,'DOE Stack Loss Data'!$B$4:$B$43),MATCH('Baseline Efficiency'!V26,'DOE Stack Loss Data'!$C$3:$V$3)+1))/10*('Combustion Reports'!AE$14-INDEX('DOE Stack Loss Data'!$B$4:$B$43,MATCH('Combustion Reports'!AE$14,'DOE Stack Loss Data'!$B$4:$B$43),1))+INDEX('DOE Stack Loss Data'!$C$4:$V$43,MATCH('Combustion Reports'!AE$14,'DOE Stack Loss Data'!$B$4:$B$43),MATCH('Baseline Efficiency'!V26,'DOE Stack Loss Data'!$C$3:$V$3)+1)-((INDEX('DOE Stack Loss Data'!$C$4:$V$43,MATCH('Combustion Reports'!AE$14,'DOE Stack Loss Data'!$B$4:$B$43)+1,MATCH('Baseline Efficiency'!V26,'DOE Stack Loss Data'!$C$3:$V$3))-INDEX('DOE Stack Loss Data'!$C$4:$V$43,MATCH('Combustion Reports'!AE$14,'DOE Stack Loss Data'!$B$4:$B$43),MATCH('Baseline Efficiency'!V26,'DOE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Efficiency'!V26,'DOE Stack Loss Data'!$C$3:$V$3))))/(INDEX('DOE Stack Loss Data'!$C$3:$V$3,1,MATCH('Baseline Efficiency'!V26,'DOE Stack Loss Data'!$C$3:$V$3)+1)-INDEX('DOE Stack Loss Data'!$C$3:$V$3,1,MATCH('Baseline Efficiency'!V26,'DOE Stack Loss Data'!$C$3:$V$3)))*('Baseline Efficiency'!V26-INDEX('DOE Stack Loss Data'!$C$3:$V$3,1,MATCH('Baseline Efficiency'!V26,'DOE Stack Loss Data'!$C$3:$V$3)))+(INDEX('DOE Stack Loss Data'!$C$4:$V$43,MATCH('Combustion Reports'!AE$14,'DOE Stack Loss Data'!$B$4:$B$43)+1,MATCH('Baseline Efficiency'!V26,'DOE Stack Loss Data'!$C$3:$V$3))-INDEX('DOE Stack Loss Data'!$C$4:$V$43,MATCH('Combustion Reports'!AE$14,'DOE Stack Loss Data'!$B$4:$B$43),MATCH('Baseline Efficiency'!V26,'DOE Stack Loss Data'!$C$3:$V$3)))/(INDEX('DOE Stack Loss Data'!$B$4:$B$43,MATCH('Combustion Reports'!AE$14,'DOE Stack Loss Data'!$B$4:$B$43)+1,1)-INDEX('DOE Stack Loss Data'!$B$4:$B$43,MATCH('Combustion Reports'!AE$14,'DOE Stack Loss Data'!$B$4:$B$43),1))*('Combustion Reports'!AE$14-INDEX('DOE Stack Loss Data'!$B$4:$B$43,MATCH('Combustion Reports'!AE$14,'DOE Stack Loss Data'!$B$4:$B$43),1))+INDEX('DOE Stack Loss Data'!$C$4:$V$43,MATCH('Combustion Reports'!AE$14,'DOE Stack Loss Data'!$B$4:$B$43),MATCH('Baseline Efficiency'!V26,'DOE Stack Loss Data'!$C$3:$V$3)))</f>
        <v>#N/A</v>
      </c>
      <c r="W50" s="206" t="e">
        <f>1-(((INDEX('DOE Stack Loss Data'!$C$4:$V$43,MATCH('Combustion Reports'!AF$14,'DOE Stack Loss Data'!$B$4:$B$43)+1,MATCH('Baseline Efficiency'!W26,'DOE Stack Loss Data'!$C$3:$V$3)+1)-INDEX('DOE Stack Loss Data'!$C$4:$V$43,MATCH('Combustion Reports'!AF$14,'DOE Stack Loss Data'!$B$4:$B$43),MATCH('Baseline Efficiency'!W26,'DOE Stack Loss Data'!$C$3:$V$3)+1))/10*('Combustion Reports'!AF$14-INDEX('DOE Stack Loss Data'!$B$4:$B$43,MATCH('Combustion Reports'!AF$14,'DOE Stack Loss Data'!$B$4:$B$43),1))+INDEX('DOE Stack Loss Data'!$C$4:$V$43,MATCH('Combustion Reports'!AF$14,'DOE Stack Loss Data'!$B$4:$B$43),MATCH('Baseline Efficiency'!W26,'DOE Stack Loss Data'!$C$3:$V$3)+1)-((INDEX('DOE Stack Loss Data'!$C$4:$V$43,MATCH('Combustion Reports'!AF$14,'DOE Stack Loss Data'!$B$4:$B$43)+1,MATCH('Baseline Efficiency'!W26,'DOE Stack Loss Data'!$C$3:$V$3))-INDEX('DOE Stack Loss Data'!$C$4:$V$43,MATCH('Combustion Reports'!AF$14,'DOE Stack Loss Data'!$B$4:$B$43),MATCH('Baseline Efficiency'!W26,'DOE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Efficiency'!W26,'DOE Stack Loss Data'!$C$3:$V$3))))/(INDEX('DOE Stack Loss Data'!$C$3:$V$3,1,MATCH('Baseline Efficiency'!W26,'DOE Stack Loss Data'!$C$3:$V$3)+1)-INDEX('DOE Stack Loss Data'!$C$3:$V$3,1,MATCH('Baseline Efficiency'!W26,'DOE Stack Loss Data'!$C$3:$V$3)))*('Baseline Efficiency'!W26-INDEX('DOE Stack Loss Data'!$C$3:$V$3,1,MATCH('Baseline Efficiency'!W26,'DOE Stack Loss Data'!$C$3:$V$3)))+(INDEX('DOE Stack Loss Data'!$C$4:$V$43,MATCH('Combustion Reports'!AF$14,'DOE Stack Loss Data'!$B$4:$B$43)+1,MATCH('Baseline Efficiency'!W26,'DOE Stack Loss Data'!$C$3:$V$3))-INDEX('DOE Stack Loss Data'!$C$4:$V$43,MATCH('Combustion Reports'!AF$14,'DOE Stack Loss Data'!$B$4:$B$43),MATCH('Baseline Efficiency'!W26,'DOE Stack Loss Data'!$C$3:$V$3)))/(INDEX('DOE Stack Loss Data'!$B$4:$B$43,MATCH('Combustion Reports'!AF$14,'DOE Stack Loss Data'!$B$4:$B$43)+1,1)-INDEX('DOE Stack Loss Data'!$B$4:$B$43,MATCH('Combustion Reports'!AF$14,'DOE Stack Loss Data'!$B$4:$B$43),1))*('Combustion Reports'!AF$14-INDEX('DOE Stack Loss Data'!$B$4:$B$43,MATCH('Combustion Reports'!AF$14,'DOE Stack Loss Data'!$B$4:$B$43),1))+INDEX('DOE Stack Loss Data'!$C$4:$V$43,MATCH('Combustion Reports'!AF$14,'DOE Stack Loss Data'!$B$4:$B$43),MATCH('Baseline Efficiency'!W26,'DOE Stack Loss Data'!$C$3:$V$3)))</f>
        <v>#N/A</v>
      </c>
      <c r="X50" s="241" t="e">
        <f>1-(((INDEX('DOE Stack Loss Data'!$C$4:$V$43,MATCH('Combustion Reports'!AG$14,'DOE Stack Loss Data'!$B$4:$B$43)+1,MATCH('Baseline Efficiency'!X26,'DOE Stack Loss Data'!$C$3:$V$3)+1)-INDEX('DOE Stack Loss Data'!$C$4:$V$43,MATCH('Combustion Reports'!AG$14,'DOE Stack Loss Data'!$B$4:$B$43),MATCH('Baseline Efficiency'!X26,'DOE Stack Loss Data'!$C$3:$V$3)+1))/10*('Combustion Reports'!AG$14-INDEX('DOE Stack Loss Data'!$B$4:$B$43,MATCH('Combustion Reports'!AG$14,'DOE Stack Loss Data'!$B$4:$B$43),1))+INDEX('DOE Stack Loss Data'!$C$4:$V$43,MATCH('Combustion Reports'!AG$14,'DOE Stack Loss Data'!$B$4:$B$43),MATCH('Baseline Efficiency'!X26,'DOE Stack Loss Data'!$C$3:$V$3)+1)-((INDEX('DOE Stack Loss Data'!$C$4:$V$43,MATCH('Combustion Reports'!AG$14,'DOE Stack Loss Data'!$B$4:$B$43)+1,MATCH('Baseline Efficiency'!X26,'DOE Stack Loss Data'!$C$3:$V$3))-INDEX('DOE Stack Loss Data'!$C$4:$V$43,MATCH('Combustion Reports'!AG$14,'DOE Stack Loss Data'!$B$4:$B$43),MATCH('Baseline Efficiency'!X26,'DOE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Efficiency'!X26,'DOE Stack Loss Data'!$C$3:$V$3))))/(INDEX('DOE Stack Loss Data'!$C$3:$V$3,1,MATCH('Baseline Efficiency'!X26,'DOE Stack Loss Data'!$C$3:$V$3)+1)-INDEX('DOE Stack Loss Data'!$C$3:$V$3,1,MATCH('Baseline Efficiency'!X26,'DOE Stack Loss Data'!$C$3:$V$3)))*('Baseline Efficiency'!X26-INDEX('DOE Stack Loss Data'!$C$3:$V$3,1,MATCH('Baseline Efficiency'!X26,'DOE Stack Loss Data'!$C$3:$V$3)))+(INDEX('DOE Stack Loss Data'!$C$4:$V$43,MATCH('Combustion Reports'!AG$14,'DOE Stack Loss Data'!$B$4:$B$43)+1,MATCH('Baseline Efficiency'!X26,'DOE Stack Loss Data'!$C$3:$V$3))-INDEX('DOE Stack Loss Data'!$C$4:$V$43,MATCH('Combustion Reports'!AG$14,'DOE Stack Loss Data'!$B$4:$B$43),MATCH('Baseline Efficiency'!X26,'DOE Stack Loss Data'!$C$3:$V$3)))/(INDEX('DOE Stack Loss Data'!$B$4:$B$43,MATCH('Combustion Reports'!AG$14,'DOE Stack Loss Data'!$B$4:$B$43)+1,1)-INDEX('DOE Stack Loss Data'!$B$4:$B$43,MATCH('Combustion Reports'!AG$14,'DOE Stack Loss Data'!$B$4:$B$43),1))*('Combustion Reports'!AG$14-INDEX('DOE Stack Loss Data'!$B$4:$B$43,MATCH('Combustion Reports'!AG$14,'DOE Stack Loss Data'!$B$4:$B$43),1))+INDEX('DOE Stack Loss Data'!$C$4:$V$43,MATCH('Combustion Reports'!AG$14,'DOE Stack Loss Data'!$B$4:$B$43),MATCH('Baseline Efficiency'!X26,'DOE Stack Loss Data'!$C$3:$V$3)))</f>
        <v>#N/A</v>
      </c>
      <c r="Y50" s="206" t="e">
        <f>1-(((INDEX('DOE Stack Loss Data'!$C$4:$V$43,MATCH('Combustion Reports'!AH$14,'DOE Stack Loss Data'!$B$4:$B$43)+1,MATCH('Baseline Efficiency'!Y26,'DOE Stack Loss Data'!$C$3:$V$3)+1)-INDEX('DOE Stack Loss Data'!$C$4:$V$43,MATCH('Combustion Reports'!AH$14,'DOE Stack Loss Data'!$B$4:$B$43),MATCH('Baseline Efficiency'!Y26,'DOE Stack Loss Data'!$C$3:$V$3)+1))/10*('Combustion Reports'!AH$14-INDEX('DOE Stack Loss Data'!$B$4:$B$43,MATCH('Combustion Reports'!AH$14,'DOE Stack Loss Data'!$B$4:$B$43),1))+INDEX('DOE Stack Loss Data'!$C$4:$V$43,MATCH('Combustion Reports'!AH$14,'DOE Stack Loss Data'!$B$4:$B$43),MATCH('Baseline Efficiency'!Y26,'DOE Stack Loss Data'!$C$3:$V$3)+1)-((INDEX('DOE Stack Loss Data'!$C$4:$V$43,MATCH('Combustion Reports'!AH$14,'DOE Stack Loss Data'!$B$4:$B$43)+1,MATCH('Baseline Efficiency'!Y26,'DOE Stack Loss Data'!$C$3:$V$3))-INDEX('DOE Stack Loss Data'!$C$4:$V$43,MATCH('Combustion Reports'!AH$14,'DOE Stack Loss Data'!$B$4:$B$43),MATCH('Baseline Efficiency'!Y26,'DOE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Efficiency'!Y26,'DOE Stack Loss Data'!$C$3:$V$3))))/(INDEX('DOE Stack Loss Data'!$C$3:$V$3,1,MATCH('Baseline Efficiency'!Y26,'DOE Stack Loss Data'!$C$3:$V$3)+1)-INDEX('DOE Stack Loss Data'!$C$3:$V$3,1,MATCH('Baseline Efficiency'!Y26,'DOE Stack Loss Data'!$C$3:$V$3)))*('Baseline Efficiency'!Y26-INDEX('DOE Stack Loss Data'!$C$3:$V$3,1,MATCH('Baseline Efficiency'!Y26,'DOE Stack Loss Data'!$C$3:$V$3)))+(INDEX('DOE Stack Loss Data'!$C$4:$V$43,MATCH('Combustion Reports'!AH$14,'DOE Stack Loss Data'!$B$4:$B$43)+1,MATCH('Baseline Efficiency'!Y26,'DOE Stack Loss Data'!$C$3:$V$3))-INDEX('DOE Stack Loss Data'!$C$4:$V$43,MATCH('Combustion Reports'!AH$14,'DOE Stack Loss Data'!$B$4:$B$43),MATCH('Baseline Efficiency'!Y26,'DOE Stack Loss Data'!$C$3:$V$3)))/(INDEX('DOE Stack Loss Data'!$B$4:$B$43,MATCH('Combustion Reports'!AH$14,'DOE Stack Loss Data'!$B$4:$B$43)+1,1)-INDEX('DOE Stack Loss Data'!$B$4:$B$43,MATCH('Combustion Reports'!AH$14,'DOE Stack Loss Data'!$B$4:$B$43),1))*('Combustion Reports'!AH$14-INDEX('DOE Stack Loss Data'!$B$4:$B$43,MATCH('Combustion Reports'!AH$14,'DOE Stack Loss Data'!$B$4:$B$43),1))+INDEX('DOE Stack Loss Data'!$C$4:$V$43,MATCH('Combustion Reports'!AH$14,'DOE Stack Loss Data'!$B$4:$B$43),MATCH('Baseline Efficiency'!Y26,'DOE Stack Loss Data'!$C$3:$V$3)))</f>
        <v>#N/A</v>
      </c>
      <c r="Z50" s="241" t="e">
        <f>1-(((INDEX('DOE Stack Loss Data'!$C$4:$V$43,MATCH('Combustion Reports'!AI$14,'DOE Stack Loss Data'!$B$4:$B$43)+1,MATCH('Baseline Efficiency'!Z26,'DOE Stack Loss Data'!$C$3:$V$3)+1)-INDEX('DOE Stack Loss Data'!$C$4:$V$43,MATCH('Combustion Reports'!AI$14,'DOE Stack Loss Data'!$B$4:$B$43),MATCH('Baseline Efficiency'!Z26,'DOE Stack Loss Data'!$C$3:$V$3)+1))/10*('Combustion Reports'!AI$14-INDEX('DOE Stack Loss Data'!$B$4:$B$43,MATCH('Combustion Reports'!AI$14,'DOE Stack Loss Data'!$B$4:$B$43),1))+INDEX('DOE Stack Loss Data'!$C$4:$V$43,MATCH('Combustion Reports'!AI$14,'DOE Stack Loss Data'!$B$4:$B$43),MATCH('Baseline Efficiency'!Z26,'DOE Stack Loss Data'!$C$3:$V$3)+1)-((INDEX('DOE Stack Loss Data'!$C$4:$V$43,MATCH('Combustion Reports'!AI$14,'DOE Stack Loss Data'!$B$4:$B$43)+1,MATCH('Baseline Efficiency'!Z26,'DOE Stack Loss Data'!$C$3:$V$3))-INDEX('DOE Stack Loss Data'!$C$4:$V$43,MATCH('Combustion Reports'!AI$14,'DOE Stack Loss Data'!$B$4:$B$43),MATCH('Baseline Efficiency'!Z26,'DOE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Efficiency'!Z26,'DOE Stack Loss Data'!$C$3:$V$3))))/(INDEX('DOE Stack Loss Data'!$C$3:$V$3,1,MATCH('Baseline Efficiency'!Z26,'DOE Stack Loss Data'!$C$3:$V$3)+1)-INDEX('DOE Stack Loss Data'!$C$3:$V$3,1,MATCH('Baseline Efficiency'!Z26,'DOE Stack Loss Data'!$C$3:$V$3)))*('Baseline Efficiency'!Z26-INDEX('DOE Stack Loss Data'!$C$3:$V$3,1,MATCH('Baseline Efficiency'!Z26,'DOE Stack Loss Data'!$C$3:$V$3)))+(INDEX('DOE Stack Loss Data'!$C$4:$V$43,MATCH('Combustion Reports'!AI$14,'DOE Stack Loss Data'!$B$4:$B$43)+1,MATCH('Baseline Efficiency'!Z26,'DOE Stack Loss Data'!$C$3:$V$3))-INDEX('DOE Stack Loss Data'!$C$4:$V$43,MATCH('Combustion Reports'!AI$14,'DOE Stack Loss Data'!$B$4:$B$43),MATCH('Baseline Efficiency'!Z26,'DOE Stack Loss Data'!$C$3:$V$3)))/(INDEX('DOE Stack Loss Data'!$B$4:$B$43,MATCH('Combustion Reports'!AI$14,'DOE Stack Loss Data'!$B$4:$B$43)+1,1)-INDEX('DOE Stack Loss Data'!$B$4:$B$43,MATCH('Combustion Reports'!AI$14,'DOE Stack Loss Data'!$B$4:$B$43),1))*('Combustion Reports'!AI$14-INDEX('DOE Stack Loss Data'!$B$4:$B$43,MATCH('Combustion Reports'!AI$14,'DOE Stack Loss Data'!$B$4:$B$43),1))+INDEX('DOE Stack Loss Data'!$C$4:$V$43,MATCH('Combustion Reports'!AI$14,'DOE Stack Loss Data'!$B$4:$B$43),MATCH('Baseline Efficiency'!Z26,'DOE Stack Loss Data'!$C$3:$V$3)))</f>
        <v>#N/A</v>
      </c>
      <c r="AA50" s="241" t="e">
        <f>1-(((INDEX('DOE Stack Loss Data'!$C$4:$V$43,MATCH('Combustion Reports'!AJ$14,'DOE Stack Loss Data'!$B$4:$B$43)+1,MATCH('Baseline Efficiency'!AA26,'DOE Stack Loss Data'!$C$3:$V$3)+1)-INDEX('DOE Stack Loss Data'!$C$4:$V$43,MATCH('Combustion Reports'!AJ$14,'DOE Stack Loss Data'!$B$4:$B$43),MATCH('Baseline Efficiency'!AA26,'DOE Stack Loss Data'!$C$3:$V$3)+1))/10*('Combustion Reports'!AJ$14-INDEX('DOE Stack Loss Data'!$B$4:$B$43,MATCH('Combustion Reports'!AJ$14,'DOE Stack Loss Data'!$B$4:$B$43),1))+INDEX('DOE Stack Loss Data'!$C$4:$V$43,MATCH('Combustion Reports'!AJ$14,'DOE Stack Loss Data'!$B$4:$B$43),MATCH('Baseline Efficiency'!AA26,'DOE Stack Loss Data'!$C$3:$V$3)+1)-((INDEX('DOE Stack Loss Data'!$C$4:$V$43,MATCH('Combustion Reports'!AJ$14,'DOE Stack Loss Data'!$B$4:$B$43)+1,MATCH('Baseline Efficiency'!AA26,'DOE Stack Loss Data'!$C$3:$V$3))-INDEX('DOE Stack Loss Data'!$C$4:$V$43,MATCH('Combustion Reports'!AJ$14,'DOE Stack Loss Data'!$B$4:$B$43),MATCH('Baseline Efficiency'!AA26,'DOE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Efficiency'!AA26,'DOE Stack Loss Data'!$C$3:$V$3))))/(INDEX('DOE Stack Loss Data'!$C$3:$V$3,1,MATCH('Baseline Efficiency'!AA26,'DOE Stack Loss Data'!$C$3:$V$3)+1)-INDEX('DOE Stack Loss Data'!$C$3:$V$3,1,MATCH('Baseline Efficiency'!AA26,'DOE Stack Loss Data'!$C$3:$V$3)))*('Baseline Efficiency'!AA26-INDEX('DOE Stack Loss Data'!$C$3:$V$3,1,MATCH('Baseline Efficiency'!AA26,'DOE Stack Loss Data'!$C$3:$V$3)))+(INDEX('DOE Stack Loss Data'!$C$4:$V$43,MATCH('Combustion Reports'!AJ$14,'DOE Stack Loss Data'!$B$4:$B$43)+1,MATCH('Baseline Efficiency'!AA26,'DOE Stack Loss Data'!$C$3:$V$3))-INDEX('DOE Stack Loss Data'!$C$4:$V$43,MATCH('Combustion Reports'!AJ$14,'DOE Stack Loss Data'!$B$4:$B$43),MATCH('Baseline Efficiency'!AA26,'DOE Stack Loss Data'!$C$3:$V$3)))/(INDEX('DOE Stack Loss Data'!$B$4:$B$43,MATCH('Combustion Reports'!AJ$14,'DOE Stack Loss Data'!$B$4:$B$43)+1,1)-INDEX('DOE Stack Loss Data'!$B$4:$B$43,MATCH('Combustion Reports'!AJ$14,'DOE Stack Loss Data'!$B$4:$B$43),1))*('Combustion Reports'!AJ$14-INDEX('DOE Stack Loss Data'!$B$4:$B$43,MATCH('Combustion Reports'!AJ$14,'DOE Stack Loss Data'!$B$4:$B$43),1))+INDEX('DOE Stack Loss Data'!$C$4:$V$43,MATCH('Combustion Reports'!AJ$14,'DOE Stack Loss Data'!$B$4:$B$43),MATCH('Baseline Efficiency'!AA26,'DOE Stack Loss Data'!$C$3:$V$3)))</f>
        <v>#N/A</v>
      </c>
      <c r="AB50" s="210" t="e">
        <f>1-(((INDEX('DOE Stack Loss Data'!$C$4:$V$43,MATCH('Combustion Reports'!AK$14,'DOE Stack Loss Data'!$B$4:$B$43)+1,MATCH('Baseline Efficiency'!AB26,'DOE Stack Loss Data'!$C$3:$V$3)+1)-INDEX('DOE Stack Loss Data'!$C$4:$V$43,MATCH('Combustion Reports'!AK$14,'DOE Stack Loss Data'!$B$4:$B$43),MATCH('Baseline Efficiency'!AB26,'DOE Stack Loss Data'!$C$3:$V$3)+1))/10*('Combustion Reports'!AK$14-INDEX('DOE Stack Loss Data'!$B$4:$B$43,MATCH('Combustion Reports'!AK$14,'DOE Stack Loss Data'!$B$4:$B$43),1))+INDEX('DOE Stack Loss Data'!$C$4:$V$43,MATCH('Combustion Reports'!AK$14,'DOE Stack Loss Data'!$B$4:$B$43),MATCH('Baseline Efficiency'!AB26,'DOE Stack Loss Data'!$C$3:$V$3)+1)-((INDEX('DOE Stack Loss Data'!$C$4:$V$43,MATCH('Combustion Reports'!AK$14,'DOE Stack Loss Data'!$B$4:$B$43)+1,MATCH('Baseline Efficiency'!AB26,'DOE Stack Loss Data'!$C$3:$V$3))-INDEX('DOE Stack Loss Data'!$C$4:$V$43,MATCH('Combustion Reports'!AK$14,'DOE Stack Loss Data'!$B$4:$B$43),MATCH('Baseline Efficiency'!AB26,'DOE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Efficiency'!AB26,'DOE Stack Loss Data'!$C$3:$V$3))))/(INDEX('DOE Stack Loss Data'!$C$3:$V$3,1,MATCH('Baseline Efficiency'!AB26,'DOE Stack Loss Data'!$C$3:$V$3)+1)-INDEX('DOE Stack Loss Data'!$C$3:$V$3,1,MATCH('Baseline Efficiency'!AB26,'DOE Stack Loss Data'!$C$3:$V$3)))*('Baseline Efficiency'!AB26-INDEX('DOE Stack Loss Data'!$C$3:$V$3,1,MATCH('Baseline Efficiency'!AB26,'DOE Stack Loss Data'!$C$3:$V$3)))+(INDEX('DOE Stack Loss Data'!$C$4:$V$43,MATCH('Combustion Reports'!AK$14,'DOE Stack Loss Data'!$B$4:$B$43)+1,MATCH('Baseline Efficiency'!AB26,'DOE Stack Loss Data'!$C$3:$V$3))-INDEX('DOE Stack Loss Data'!$C$4:$V$43,MATCH('Combustion Reports'!AK$14,'DOE Stack Loss Data'!$B$4:$B$43),MATCH('Baseline Efficiency'!AB26,'DOE Stack Loss Data'!$C$3:$V$3)))/(INDEX('DOE Stack Loss Data'!$B$4:$B$43,MATCH('Combustion Reports'!AK$14,'DOE Stack Loss Data'!$B$4:$B$43)+1,1)-INDEX('DOE Stack Loss Data'!$B$4:$B$43,MATCH('Combustion Reports'!AK$14,'DOE Stack Loss Data'!$B$4:$B$43),1))*('Combustion Reports'!AK$14-INDEX('DOE Stack Loss Data'!$B$4:$B$43,MATCH('Combustion Reports'!AK$14,'DOE Stack Loss Data'!$B$4:$B$43),1))+INDEX('DOE Stack Loss Data'!$C$4:$V$43,MATCH('Combustion Reports'!AK$14,'DOE Stack Loss Data'!$B$4:$B$43),MATCH('Baseline Efficiency'!AB26,'DOE Stack Loss Data'!$C$3:$V$3)))</f>
        <v>#N/A</v>
      </c>
      <c r="AD50" s="240">
        <v>90</v>
      </c>
      <c r="AE50" s="546">
        <v>27</v>
      </c>
      <c r="AF50" s="203">
        <f t="shared" si="10"/>
        <v>120</v>
      </c>
      <c r="AG50" s="241" t="e">
        <f>1-(((INDEX('DOE Stack Loss Data'!$C$4:$V$43,MATCH('Combustion Reports'!AB$20,'DOE Stack Loss Data'!$B$4:$B$43)+1,MATCH('Baseline Efficiency'!AG26,'DOE Stack Loss Data'!$C$3:$V$3)+1)-INDEX('DOE Stack Loss Data'!$C$4:$V$43,MATCH('Combustion Reports'!AB$20,'DOE Stack Loss Data'!$B$4:$B$43),MATCH('Baseline Efficiency'!AG26,'DOE Stack Loss Data'!$C$3:$V$3)+1))/10*('Combustion Reports'!AB$20-INDEX('DOE Stack Loss Data'!$B$4:$B$43,MATCH('Combustion Reports'!AB$20,'DOE Stack Loss Data'!$B$4:$B$43),1))+INDEX('DOE Stack Loss Data'!$C$4:$V$43,MATCH('Combustion Reports'!AB$20,'DOE Stack Loss Data'!$B$4:$B$43),MATCH('Baseline Efficiency'!AG26,'DOE Stack Loss Data'!$C$3:$V$3)+1)-((INDEX('DOE Stack Loss Data'!$C$4:$V$43,MATCH('Combustion Reports'!AB$20,'DOE Stack Loss Data'!$B$4:$B$43)+1,MATCH('Baseline Efficiency'!AG26,'DOE Stack Loss Data'!$C$3:$V$3))-INDEX('DOE Stack Loss Data'!$C$4:$V$43,MATCH('Combustion Reports'!AB$20,'DOE Stack Loss Data'!$B$4:$B$43),MATCH('Baseline Efficiency'!AG26,'DOE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Efficiency'!AG26,'DOE Stack Loss Data'!$C$3:$V$3))))/(INDEX('DOE Stack Loss Data'!$C$3:$V$3,1,MATCH('Baseline Efficiency'!AG26,'DOE Stack Loss Data'!$C$3:$V$3)+1)-INDEX('DOE Stack Loss Data'!$C$3:$V$3,1,MATCH('Baseline Efficiency'!AG26,'DOE Stack Loss Data'!$C$3:$V$3)))*('Baseline Efficiency'!AG26-INDEX('DOE Stack Loss Data'!$C$3:$V$3,1,MATCH('Baseline Efficiency'!AG26,'DOE Stack Loss Data'!$C$3:$V$3)))+(INDEX('DOE Stack Loss Data'!$C$4:$V$43,MATCH('Combustion Reports'!AB$20,'DOE Stack Loss Data'!$B$4:$B$43)+1,MATCH('Baseline Efficiency'!AG26,'DOE Stack Loss Data'!$C$3:$V$3))-INDEX('DOE Stack Loss Data'!$C$4:$V$43,MATCH('Combustion Reports'!AB$20,'DOE Stack Loss Data'!$B$4:$B$43),MATCH('Baseline Efficiency'!AG26,'DOE Stack Loss Data'!$C$3:$V$3)))/(INDEX('DOE Stack Loss Data'!$B$4:$B$43,MATCH('Combustion Reports'!AB$20,'DOE Stack Loss Data'!$B$4:$B$43)+1,1)-INDEX('DOE Stack Loss Data'!$B$4:$B$43,MATCH('Combustion Reports'!AB$20,'DOE Stack Loss Data'!$B$4:$B$43),1))*('Combustion Reports'!AB$20-INDEX('DOE Stack Loss Data'!$B$4:$B$43,MATCH('Combustion Reports'!AB$20,'DOE Stack Loss Data'!$B$4:$B$43),1))+INDEX('DOE Stack Loss Data'!$C$4:$V$43,MATCH('Combustion Reports'!AB$20,'DOE Stack Loss Data'!$B$4:$B$43),MATCH('Baseline Efficiency'!AG26,'DOE Stack Loss Data'!$C$3:$V$3)))</f>
        <v>#N/A</v>
      </c>
      <c r="AH50" s="241" t="e">
        <f>1-(((INDEX('DOE Stack Loss Data'!$C$4:$V$43,MATCH('Combustion Reports'!AC$20,'DOE Stack Loss Data'!$B$4:$B$43)+1,MATCH('Baseline Efficiency'!AH26,'DOE Stack Loss Data'!$C$3:$V$3)+1)-INDEX('DOE Stack Loss Data'!$C$4:$V$43,MATCH('Combustion Reports'!AC$20,'DOE Stack Loss Data'!$B$4:$B$43),MATCH('Baseline Efficiency'!AH26,'DOE Stack Loss Data'!$C$3:$V$3)+1))/10*('Combustion Reports'!AC$20-INDEX('DOE Stack Loss Data'!$B$4:$B$43,MATCH('Combustion Reports'!AC$20,'DOE Stack Loss Data'!$B$4:$B$43),1))+INDEX('DOE Stack Loss Data'!$C$4:$V$43,MATCH('Combustion Reports'!AC$20,'DOE Stack Loss Data'!$B$4:$B$43),MATCH('Baseline Efficiency'!AH26,'DOE Stack Loss Data'!$C$3:$V$3)+1)-((INDEX('DOE Stack Loss Data'!$C$4:$V$43,MATCH('Combustion Reports'!AC$20,'DOE Stack Loss Data'!$B$4:$B$43)+1,MATCH('Baseline Efficiency'!AH26,'DOE Stack Loss Data'!$C$3:$V$3))-INDEX('DOE Stack Loss Data'!$C$4:$V$43,MATCH('Combustion Reports'!AC$20,'DOE Stack Loss Data'!$B$4:$B$43),MATCH('Baseline Efficiency'!AH26,'DOE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Efficiency'!AH26,'DOE Stack Loss Data'!$C$3:$V$3))))/(INDEX('DOE Stack Loss Data'!$C$3:$V$3,1,MATCH('Baseline Efficiency'!AH26,'DOE Stack Loss Data'!$C$3:$V$3)+1)-INDEX('DOE Stack Loss Data'!$C$3:$V$3,1,MATCH('Baseline Efficiency'!AH26,'DOE Stack Loss Data'!$C$3:$V$3)))*('Baseline Efficiency'!AH26-INDEX('DOE Stack Loss Data'!$C$3:$V$3,1,MATCH('Baseline Efficiency'!AH26,'DOE Stack Loss Data'!$C$3:$V$3)))+(INDEX('DOE Stack Loss Data'!$C$4:$V$43,MATCH('Combustion Reports'!AC$20,'DOE Stack Loss Data'!$B$4:$B$43)+1,MATCH('Baseline Efficiency'!AH26,'DOE Stack Loss Data'!$C$3:$V$3))-INDEX('DOE Stack Loss Data'!$C$4:$V$43,MATCH('Combustion Reports'!AC$20,'DOE Stack Loss Data'!$B$4:$B$43),MATCH('Baseline Efficiency'!AH26,'DOE Stack Loss Data'!$C$3:$V$3)))/(INDEX('DOE Stack Loss Data'!$B$4:$B$43,MATCH('Combustion Reports'!AC$20,'DOE Stack Loss Data'!$B$4:$B$43)+1,1)-INDEX('DOE Stack Loss Data'!$B$4:$B$43,MATCH('Combustion Reports'!AC$20,'DOE Stack Loss Data'!$B$4:$B$43),1))*('Combustion Reports'!AC$20-INDEX('DOE Stack Loss Data'!$B$4:$B$43,MATCH('Combustion Reports'!AC$20,'DOE Stack Loss Data'!$B$4:$B$43),1))+INDEX('DOE Stack Loss Data'!$C$4:$V$43,MATCH('Combustion Reports'!AC$20,'DOE Stack Loss Data'!$B$4:$B$43),MATCH('Baseline Efficiency'!AH26,'DOE Stack Loss Data'!$C$3:$V$3)))</f>
        <v>#N/A</v>
      </c>
      <c r="AI50" s="208" t="e">
        <f>1-(((INDEX('DOE Stack Loss Data'!$C$4:$V$43,MATCH('Combustion Reports'!AD$20,'DOE Stack Loss Data'!$B$4:$B$43)+1,MATCH('Baseline Efficiency'!AI26,'DOE Stack Loss Data'!$C$3:$V$3)+1)-INDEX('DOE Stack Loss Data'!$C$4:$V$43,MATCH('Combustion Reports'!AD$20,'DOE Stack Loss Data'!$B$4:$B$43),MATCH('Baseline Efficiency'!AI26,'DOE Stack Loss Data'!$C$3:$V$3)+1))/10*('Combustion Reports'!AD$20-INDEX('DOE Stack Loss Data'!$B$4:$B$43,MATCH('Combustion Reports'!AD$20,'DOE Stack Loss Data'!$B$4:$B$43),1))+INDEX('DOE Stack Loss Data'!$C$4:$V$43,MATCH('Combustion Reports'!AD$20,'DOE Stack Loss Data'!$B$4:$B$43),MATCH('Baseline Efficiency'!AI26,'DOE Stack Loss Data'!$C$3:$V$3)+1)-((INDEX('DOE Stack Loss Data'!$C$4:$V$43,MATCH('Combustion Reports'!AD$20,'DOE Stack Loss Data'!$B$4:$B$43)+1,MATCH('Baseline Efficiency'!AI26,'DOE Stack Loss Data'!$C$3:$V$3))-INDEX('DOE Stack Loss Data'!$C$4:$V$43,MATCH('Combustion Reports'!AD$20,'DOE Stack Loss Data'!$B$4:$B$43),MATCH('Baseline Efficiency'!AI26,'DOE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Efficiency'!AI26,'DOE Stack Loss Data'!$C$3:$V$3))))/(INDEX('DOE Stack Loss Data'!$C$3:$V$3,1,MATCH('Baseline Efficiency'!AI26,'DOE Stack Loss Data'!$C$3:$V$3)+1)-INDEX('DOE Stack Loss Data'!$C$3:$V$3,1,MATCH('Baseline Efficiency'!AI26,'DOE Stack Loss Data'!$C$3:$V$3)))*('Baseline Efficiency'!AI26-INDEX('DOE Stack Loss Data'!$C$3:$V$3,1,MATCH('Baseline Efficiency'!AI26,'DOE Stack Loss Data'!$C$3:$V$3)))+(INDEX('DOE Stack Loss Data'!$C$4:$V$43,MATCH('Combustion Reports'!AD$20,'DOE Stack Loss Data'!$B$4:$B$43)+1,MATCH('Baseline Efficiency'!AI26,'DOE Stack Loss Data'!$C$3:$V$3))-INDEX('DOE Stack Loss Data'!$C$4:$V$43,MATCH('Combustion Reports'!AD$20,'DOE Stack Loss Data'!$B$4:$B$43),MATCH('Baseline Efficiency'!AI26,'DOE Stack Loss Data'!$C$3:$V$3)))/(INDEX('DOE Stack Loss Data'!$B$4:$B$43,MATCH('Combustion Reports'!AD$20,'DOE Stack Loss Data'!$B$4:$B$43)+1,1)-INDEX('DOE Stack Loss Data'!$B$4:$B$43,MATCH('Combustion Reports'!AD$20,'DOE Stack Loss Data'!$B$4:$B$43),1))*('Combustion Reports'!AD$20-INDEX('DOE Stack Loss Data'!$B$4:$B$43,MATCH('Combustion Reports'!AD$20,'DOE Stack Loss Data'!$B$4:$B$43),1))+INDEX('DOE Stack Loss Data'!$C$4:$V$43,MATCH('Combustion Reports'!AD$20,'DOE Stack Loss Data'!$B$4:$B$43),MATCH('Baseline Efficiency'!AI26,'DOE Stack Loss Data'!$C$3:$V$3)))</f>
        <v>#N/A</v>
      </c>
      <c r="AJ50" s="241" t="e">
        <f>1-(((INDEX('DOE Stack Loss Data'!$C$4:$V$43,MATCH('Combustion Reports'!AE$20,'DOE Stack Loss Data'!$B$4:$B$43)+1,MATCH('Baseline Efficiency'!AJ26,'DOE Stack Loss Data'!$C$3:$V$3)+1)-INDEX('DOE Stack Loss Data'!$C$4:$V$43,MATCH('Combustion Reports'!AE$20,'DOE Stack Loss Data'!$B$4:$B$43),MATCH('Baseline Efficiency'!AJ26,'DOE Stack Loss Data'!$C$3:$V$3)+1))/10*('Combustion Reports'!AE$20-INDEX('DOE Stack Loss Data'!$B$4:$B$43,MATCH('Combustion Reports'!AE$20,'DOE Stack Loss Data'!$B$4:$B$43),1))+INDEX('DOE Stack Loss Data'!$C$4:$V$43,MATCH('Combustion Reports'!AE$20,'DOE Stack Loss Data'!$B$4:$B$43),MATCH('Baseline Efficiency'!AJ26,'DOE Stack Loss Data'!$C$3:$V$3)+1)-((INDEX('DOE Stack Loss Data'!$C$4:$V$43,MATCH('Combustion Reports'!AE$20,'DOE Stack Loss Data'!$B$4:$B$43)+1,MATCH('Baseline Efficiency'!AJ26,'DOE Stack Loss Data'!$C$3:$V$3))-INDEX('DOE Stack Loss Data'!$C$4:$V$43,MATCH('Combustion Reports'!AE$20,'DOE Stack Loss Data'!$B$4:$B$43),MATCH('Baseline Efficiency'!AJ26,'DOE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Efficiency'!AJ26,'DOE Stack Loss Data'!$C$3:$V$3))))/(INDEX('DOE Stack Loss Data'!$C$3:$V$3,1,MATCH('Baseline Efficiency'!AJ26,'DOE Stack Loss Data'!$C$3:$V$3)+1)-INDEX('DOE Stack Loss Data'!$C$3:$V$3,1,MATCH('Baseline Efficiency'!AJ26,'DOE Stack Loss Data'!$C$3:$V$3)))*('Baseline Efficiency'!AJ26-INDEX('DOE Stack Loss Data'!$C$3:$V$3,1,MATCH('Baseline Efficiency'!AJ26,'DOE Stack Loss Data'!$C$3:$V$3)))+(INDEX('DOE Stack Loss Data'!$C$4:$V$43,MATCH('Combustion Reports'!AE$20,'DOE Stack Loss Data'!$B$4:$B$43)+1,MATCH('Baseline Efficiency'!AJ26,'DOE Stack Loss Data'!$C$3:$V$3))-INDEX('DOE Stack Loss Data'!$C$4:$V$43,MATCH('Combustion Reports'!AE$20,'DOE Stack Loss Data'!$B$4:$B$43),MATCH('Baseline Efficiency'!AJ26,'DOE Stack Loss Data'!$C$3:$V$3)))/(INDEX('DOE Stack Loss Data'!$B$4:$B$43,MATCH('Combustion Reports'!AE$20,'DOE Stack Loss Data'!$B$4:$B$43)+1,1)-INDEX('DOE Stack Loss Data'!$B$4:$B$43,MATCH('Combustion Reports'!AE$20,'DOE Stack Loss Data'!$B$4:$B$43),1))*('Combustion Reports'!AE$20-INDEX('DOE Stack Loss Data'!$B$4:$B$43,MATCH('Combustion Reports'!AE$20,'DOE Stack Loss Data'!$B$4:$B$43),1))+INDEX('DOE Stack Loss Data'!$C$4:$V$43,MATCH('Combustion Reports'!AE$20,'DOE Stack Loss Data'!$B$4:$B$43),MATCH('Baseline Efficiency'!AJ26,'DOE Stack Loss Data'!$C$3:$V$3)))</f>
        <v>#N/A</v>
      </c>
      <c r="AK50" s="206" t="e">
        <f>1-(((INDEX('DOE Stack Loss Data'!$C$4:$V$43,MATCH('Combustion Reports'!AF$20,'DOE Stack Loss Data'!$B$4:$B$43)+1,MATCH('Baseline Efficiency'!AK26,'DOE Stack Loss Data'!$C$3:$V$3)+1)-INDEX('DOE Stack Loss Data'!$C$4:$V$43,MATCH('Combustion Reports'!AF$20,'DOE Stack Loss Data'!$B$4:$B$43),MATCH('Baseline Efficiency'!AK26,'DOE Stack Loss Data'!$C$3:$V$3)+1))/10*('Combustion Reports'!AF$20-INDEX('DOE Stack Loss Data'!$B$4:$B$43,MATCH('Combustion Reports'!AF$20,'DOE Stack Loss Data'!$B$4:$B$43),1))+INDEX('DOE Stack Loss Data'!$C$4:$V$43,MATCH('Combustion Reports'!AF$20,'DOE Stack Loss Data'!$B$4:$B$43),MATCH('Baseline Efficiency'!AK26,'DOE Stack Loss Data'!$C$3:$V$3)+1)-((INDEX('DOE Stack Loss Data'!$C$4:$V$43,MATCH('Combustion Reports'!AF$20,'DOE Stack Loss Data'!$B$4:$B$43)+1,MATCH('Baseline Efficiency'!AK26,'DOE Stack Loss Data'!$C$3:$V$3))-INDEX('DOE Stack Loss Data'!$C$4:$V$43,MATCH('Combustion Reports'!AF$20,'DOE Stack Loss Data'!$B$4:$B$43),MATCH('Baseline Efficiency'!AK26,'DOE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Efficiency'!AK26,'DOE Stack Loss Data'!$C$3:$V$3))))/(INDEX('DOE Stack Loss Data'!$C$3:$V$3,1,MATCH('Baseline Efficiency'!AK26,'DOE Stack Loss Data'!$C$3:$V$3)+1)-INDEX('DOE Stack Loss Data'!$C$3:$V$3,1,MATCH('Baseline Efficiency'!AK26,'DOE Stack Loss Data'!$C$3:$V$3)))*('Baseline Efficiency'!AK26-INDEX('DOE Stack Loss Data'!$C$3:$V$3,1,MATCH('Baseline Efficiency'!AK26,'DOE Stack Loss Data'!$C$3:$V$3)))+(INDEX('DOE Stack Loss Data'!$C$4:$V$43,MATCH('Combustion Reports'!AF$20,'DOE Stack Loss Data'!$B$4:$B$43)+1,MATCH('Baseline Efficiency'!AK26,'DOE Stack Loss Data'!$C$3:$V$3))-INDEX('DOE Stack Loss Data'!$C$4:$V$43,MATCH('Combustion Reports'!AF$20,'DOE Stack Loss Data'!$B$4:$B$43),MATCH('Baseline Efficiency'!AK26,'DOE Stack Loss Data'!$C$3:$V$3)))/(INDEX('DOE Stack Loss Data'!$B$4:$B$43,MATCH('Combustion Reports'!AF$20,'DOE Stack Loss Data'!$B$4:$B$43)+1,1)-INDEX('DOE Stack Loss Data'!$B$4:$B$43,MATCH('Combustion Reports'!AF$20,'DOE Stack Loss Data'!$B$4:$B$43),1))*('Combustion Reports'!AF$20-INDEX('DOE Stack Loss Data'!$B$4:$B$43,MATCH('Combustion Reports'!AF$20,'DOE Stack Loss Data'!$B$4:$B$43),1))+INDEX('DOE Stack Loss Data'!$C$4:$V$43,MATCH('Combustion Reports'!AF$20,'DOE Stack Loss Data'!$B$4:$B$43),MATCH('Baseline Efficiency'!AK26,'DOE Stack Loss Data'!$C$3:$V$3)))</f>
        <v>#N/A</v>
      </c>
      <c r="AL50" s="241" t="e">
        <f>1-(((INDEX('DOE Stack Loss Data'!$C$4:$V$43,MATCH('Combustion Reports'!AG$20,'DOE Stack Loss Data'!$B$4:$B$43)+1,MATCH('Baseline Efficiency'!AL26,'DOE Stack Loss Data'!$C$3:$V$3)+1)-INDEX('DOE Stack Loss Data'!$C$4:$V$43,MATCH('Combustion Reports'!AG$20,'DOE Stack Loss Data'!$B$4:$B$43),MATCH('Baseline Efficiency'!AL26,'DOE Stack Loss Data'!$C$3:$V$3)+1))/10*('Combustion Reports'!AG$20-INDEX('DOE Stack Loss Data'!$B$4:$B$43,MATCH('Combustion Reports'!AG$20,'DOE Stack Loss Data'!$B$4:$B$43),1))+INDEX('DOE Stack Loss Data'!$C$4:$V$43,MATCH('Combustion Reports'!AG$20,'DOE Stack Loss Data'!$B$4:$B$43),MATCH('Baseline Efficiency'!AL26,'DOE Stack Loss Data'!$C$3:$V$3)+1)-((INDEX('DOE Stack Loss Data'!$C$4:$V$43,MATCH('Combustion Reports'!AG$20,'DOE Stack Loss Data'!$B$4:$B$43)+1,MATCH('Baseline Efficiency'!AL26,'DOE Stack Loss Data'!$C$3:$V$3))-INDEX('DOE Stack Loss Data'!$C$4:$V$43,MATCH('Combustion Reports'!AG$20,'DOE Stack Loss Data'!$B$4:$B$43),MATCH('Baseline Efficiency'!AL26,'DOE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Efficiency'!AL26,'DOE Stack Loss Data'!$C$3:$V$3))))/(INDEX('DOE Stack Loss Data'!$C$3:$V$3,1,MATCH('Baseline Efficiency'!AL26,'DOE Stack Loss Data'!$C$3:$V$3)+1)-INDEX('DOE Stack Loss Data'!$C$3:$V$3,1,MATCH('Baseline Efficiency'!AL26,'DOE Stack Loss Data'!$C$3:$V$3)))*('Baseline Efficiency'!AL26-INDEX('DOE Stack Loss Data'!$C$3:$V$3,1,MATCH('Baseline Efficiency'!AL26,'DOE Stack Loss Data'!$C$3:$V$3)))+(INDEX('DOE Stack Loss Data'!$C$4:$V$43,MATCH('Combustion Reports'!AG$20,'DOE Stack Loss Data'!$B$4:$B$43)+1,MATCH('Baseline Efficiency'!AL26,'DOE Stack Loss Data'!$C$3:$V$3))-INDEX('DOE Stack Loss Data'!$C$4:$V$43,MATCH('Combustion Reports'!AG$20,'DOE Stack Loss Data'!$B$4:$B$43),MATCH('Baseline Efficiency'!AL26,'DOE Stack Loss Data'!$C$3:$V$3)))/(INDEX('DOE Stack Loss Data'!$B$4:$B$43,MATCH('Combustion Reports'!AG$20,'DOE Stack Loss Data'!$B$4:$B$43)+1,1)-INDEX('DOE Stack Loss Data'!$B$4:$B$43,MATCH('Combustion Reports'!AG$20,'DOE Stack Loss Data'!$B$4:$B$43),1))*('Combustion Reports'!AG$20-INDEX('DOE Stack Loss Data'!$B$4:$B$43,MATCH('Combustion Reports'!AG$20,'DOE Stack Loss Data'!$B$4:$B$43),1))+INDEX('DOE Stack Loss Data'!$C$4:$V$43,MATCH('Combustion Reports'!AG$20,'DOE Stack Loss Data'!$B$4:$B$43),MATCH('Baseline Efficiency'!AL26,'DOE Stack Loss Data'!$C$3:$V$3)))</f>
        <v>#N/A</v>
      </c>
      <c r="AM50" s="206" t="e">
        <f>1-(((INDEX('DOE Stack Loss Data'!$C$4:$V$43,MATCH('Combustion Reports'!AH$20,'DOE Stack Loss Data'!$B$4:$B$43)+1,MATCH('Baseline Efficiency'!AM26,'DOE Stack Loss Data'!$C$3:$V$3)+1)-INDEX('DOE Stack Loss Data'!$C$4:$V$43,MATCH('Combustion Reports'!AH$20,'DOE Stack Loss Data'!$B$4:$B$43),MATCH('Baseline Efficiency'!AM26,'DOE Stack Loss Data'!$C$3:$V$3)+1))/10*('Combustion Reports'!AH$20-INDEX('DOE Stack Loss Data'!$B$4:$B$43,MATCH('Combustion Reports'!AH$20,'DOE Stack Loss Data'!$B$4:$B$43),1))+INDEX('DOE Stack Loss Data'!$C$4:$V$43,MATCH('Combustion Reports'!AH$20,'DOE Stack Loss Data'!$B$4:$B$43),MATCH('Baseline Efficiency'!AM26,'DOE Stack Loss Data'!$C$3:$V$3)+1)-((INDEX('DOE Stack Loss Data'!$C$4:$V$43,MATCH('Combustion Reports'!AH$20,'DOE Stack Loss Data'!$B$4:$B$43)+1,MATCH('Baseline Efficiency'!AM26,'DOE Stack Loss Data'!$C$3:$V$3))-INDEX('DOE Stack Loss Data'!$C$4:$V$43,MATCH('Combustion Reports'!AH$20,'DOE Stack Loss Data'!$B$4:$B$43),MATCH('Baseline Efficiency'!AM26,'DOE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Efficiency'!AM26,'DOE Stack Loss Data'!$C$3:$V$3))))/(INDEX('DOE Stack Loss Data'!$C$3:$V$3,1,MATCH('Baseline Efficiency'!AM26,'DOE Stack Loss Data'!$C$3:$V$3)+1)-INDEX('DOE Stack Loss Data'!$C$3:$V$3,1,MATCH('Baseline Efficiency'!AM26,'DOE Stack Loss Data'!$C$3:$V$3)))*('Baseline Efficiency'!AM26-INDEX('DOE Stack Loss Data'!$C$3:$V$3,1,MATCH('Baseline Efficiency'!AM26,'DOE Stack Loss Data'!$C$3:$V$3)))+(INDEX('DOE Stack Loss Data'!$C$4:$V$43,MATCH('Combustion Reports'!AH$20,'DOE Stack Loss Data'!$B$4:$B$43)+1,MATCH('Baseline Efficiency'!AM26,'DOE Stack Loss Data'!$C$3:$V$3))-INDEX('DOE Stack Loss Data'!$C$4:$V$43,MATCH('Combustion Reports'!AH$20,'DOE Stack Loss Data'!$B$4:$B$43),MATCH('Baseline Efficiency'!AM26,'DOE Stack Loss Data'!$C$3:$V$3)))/(INDEX('DOE Stack Loss Data'!$B$4:$B$43,MATCH('Combustion Reports'!AH$20,'DOE Stack Loss Data'!$B$4:$B$43)+1,1)-INDEX('DOE Stack Loss Data'!$B$4:$B$43,MATCH('Combustion Reports'!AH$20,'DOE Stack Loss Data'!$B$4:$B$43),1))*('Combustion Reports'!AH$20-INDEX('DOE Stack Loss Data'!$B$4:$B$43,MATCH('Combustion Reports'!AH$20,'DOE Stack Loss Data'!$B$4:$B$43),1))+INDEX('DOE Stack Loss Data'!$C$4:$V$43,MATCH('Combustion Reports'!AH$20,'DOE Stack Loss Data'!$B$4:$B$43),MATCH('Baseline Efficiency'!AM26,'DOE Stack Loss Data'!$C$3:$V$3)))</f>
        <v>#N/A</v>
      </c>
      <c r="AN50" s="241" t="e">
        <f>1-(((INDEX('DOE Stack Loss Data'!$C$4:$V$43,MATCH('Combustion Reports'!AI$20,'DOE Stack Loss Data'!$B$4:$B$43)+1,MATCH('Baseline Efficiency'!AN26,'DOE Stack Loss Data'!$C$3:$V$3)+1)-INDEX('DOE Stack Loss Data'!$C$4:$V$43,MATCH('Combustion Reports'!AI$20,'DOE Stack Loss Data'!$B$4:$B$43),MATCH('Baseline Efficiency'!AN26,'DOE Stack Loss Data'!$C$3:$V$3)+1))/10*('Combustion Reports'!AI$20-INDEX('DOE Stack Loss Data'!$B$4:$B$43,MATCH('Combustion Reports'!AI$20,'DOE Stack Loss Data'!$B$4:$B$43),1))+INDEX('DOE Stack Loss Data'!$C$4:$V$43,MATCH('Combustion Reports'!AI$20,'DOE Stack Loss Data'!$B$4:$B$43),MATCH('Baseline Efficiency'!AN26,'DOE Stack Loss Data'!$C$3:$V$3)+1)-((INDEX('DOE Stack Loss Data'!$C$4:$V$43,MATCH('Combustion Reports'!AI$20,'DOE Stack Loss Data'!$B$4:$B$43)+1,MATCH('Baseline Efficiency'!AN26,'DOE Stack Loss Data'!$C$3:$V$3))-INDEX('DOE Stack Loss Data'!$C$4:$V$43,MATCH('Combustion Reports'!AI$20,'DOE Stack Loss Data'!$B$4:$B$43),MATCH('Baseline Efficiency'!AN26,'DOE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Efficiency'!AN26,'DOE Stack Loss Data'!$C$3:$V$3))))/(INDEX('DOE Stack Loss Data'!$C$3:$V$3,1,MATCH('Baseline Efficiency'!AN26,'DOE Stack Loss Data'!$C$3:$V$3)+1)-INDEX('DOE Stack Loss Data'!$C$3:$V$3,1,MATCH('Baseline Efficiency'!AN26,'DOE Stack Loss Data'!$C$3:$V$3)))*('Baseline Efficiency'!AN26-INDEX('DOE Stack Loss Data'!$C$3:$V$3,1,MATCH('Baseline Efficiency'!AN26,'DOE Stack Loss Data'!$C$3:$V$3)))+(INDEX('DOE Stack Loss Data'!$C$4:$V$43,MATCH('Combustion Reports'!AI$20,'DOE Stack Loss Data'!$B$4:$B$43)+1,MATCH('Baseline Efficiency'!AN26,'DOE Stack Loss Data'!$C$3:$V$3))-INDEX('DOE Stack Loss Data'!$C$4:$V$43,MATCH('Combustion Reports'!AI$20,'DOE Stack Loss Data'!$B$4:$B$43),MATCH('Baseline Efficiency'!AN26,'DOE Stack Loss Data'!$C$3:$V$3)))/(INDEX('DOE Stack Loss Data'!$B$4:$B$43,MATCH('Combustion Reports'!AI$20,'DOE Stack Loss Data'!$B$4:$B$43)+1,1)-INDEX('DOE Stack Loss Data'!$B$4:$B$43,MATCH('Combustion Reports'!AI$20,'DOE Stack Loss Data'!$B$4:$B$43),1))*('Combustion Reports'!AI$20-INDEX('DOE Stack Loss Data'!$B$4:$B$43,MATCH('Combustion Reports'!AI$20,'DOE Stack Loss Data'!$B$4:$B$43),1))+INDEX('DOE Stack Loss Data'!$C$4:$V$43,MATCH('Combustion Reports'!AI$20,'DOE Stack Loss Data'!$B$4:$B$43),MATCH('Baseline Efficiency'!AN26,'DOE Stack Loss Data'!$C$3:$V$3)))</f>
        <v>#N/A</v>
      </c>
      <c r="AO50" s="241" t="e">
        <f>1-(((INDEX('DOE Stack Loss Data'!$C$4:$V$43,MATCH('Combustion Reports'!AJ$20,'DOE Stack Loss Data'!$B$4:$B$43)+1,MATCH('Baseline Efficiency'!AO26,'DOE Stack Loss Data'!$C$3:$V$3)+1)-INDEX('DOE Stack Loss Data'!$C$4:$V$43,MATCH('Combustion Reports'!AJ$20,'DOE Stack Loss Data'!$B$4:$B$43),MATCH('Baseline Efficiency'!AO26,'DOE Stack Loss Data'!$C$3:$V$3)+1))/10*('Combustion Reports'!AJ$20-INDEX('DOE Stack Loss Data'!$B$4:$B$43,MATCH('Combustion Reports'!AJ$20,'DOE Stack Loss Data'!$B$4:$B$43),1))+INDEX('DOE Stack Loss Data'!$C$4:$V$43,MATCH('Combustion Reports'!AJ$20,'DOE Stack Loss Data'!$B$4:$B$43),MATCH('Baseline Efficiency'!AO26,'DOE Stack Loss Data'!$C$3:$V$3)+1)-((INDEX('DOE Stack Loss Data'!$C$4:$V$43,MATCH('Combustion Reports'!AJ$20,'DOE Stack Loss Data'!$B$4:$B$43)+1,MATCH('Baseline Efficiency'!AO26,'DOE Stack Loss Data'!$C$3:$V$3))-INDEX('DOE Stack Loss Data'!$C$4:$V$43,MATCH('Combustion Reports'!AJ$20,'DOE Stack Loss Data'!$B$4:$B$43),MATCH('Baseline Efficiency'!AO26,'DOE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Efficiency'!AO26,'DOE Stack Loss Data'!$C$3:$V$3))))/(INDEX('DOE Stack Loss Data'!$C$3:$V$3,1,MATCH('Baseline Efficiency'!AO26,'DOE Stack Loss Data'!$C$3:$V$3)+1)-INDEX('DOE Stack Loss Data'!$C$3:$V$3,1,MATCH('Baseline Efficiency'!AO26,'DOE Stack Loss Data'!$C$3:$V$3)))*('Baseline Efficiency'!AO26-INDEX('DOE Stack Loss Data'!$C$3:$V$3,1,MATCH('Baseline Efficiency'!AO26,'DOE Stack Loss Data'!$C$3:$V$3)))+(INDEX('DOE Stack Loss Data'!$C$4:$V$43,MATCH('Combustion Reports'!AJ$20,'DOE Stack Loss Data'!$B$4:$B$43)+1,MATCH('Baseline Efficiency'!AO26,'DOE Stack Loss Data'!$C$3:$V$3))-INDEX('DOE Stack Loss Data'!$C$4:$V$43,MATCH('Combustion Reports'!AJ$20,'DOE Stack Loss Data'!$B$4:$B$43),MATCH('Baseline Efficiency'!AO26,'DOE Stack Loss Data'!$C$3:$V$3)))/(INDEX('DOE Stack Loss Data'!$B$4:$B$43,MATCH('Combustion Reports'!AJ$20,'DOE Stack Loss Data'!$B$4:$B$43)+1,1)-INDEX('DOE Stack Loss Data'!$B$4:$B$43,MATCH('Combustion Reports'!AJ$20,'DOE Stack Loss Data'!$B$4:$B$43),1))*('Combustion Reports'!AJ$20-INDEX('DOE Stack Loss Data'!$B$4:$B$43,MATCH('Combustion Reports'!AJ$20,'DOE Stack Loss Data'!$B$4:$B$43),1))+INDEX('DOE Stack Loss Data'!$C$4:$V$43,MATCH('Combustion Reports'!AJ$20,'DOE Stack Loss Data'!$B$4:$B$43),MATCH('Baseline Efficiency'!AO26,'DOE Stack Loss Data'!$C$3:$V$3)))</f>
        <v>#N/A</v>
      </c>
      <c r="AP50" s="210" t="e">
        <f>1-(((INDEX('DOE Stack Loss Data'!$C$4:$V$43,MATCH('Combustion Reports'!AK$20,'DOE Stack Loss Data'!$B$4:$B$43)+1,MATCH('Baseline Efficiency'!AP26,'DOE Stack Loss Data'!$C$3:$V$3)+1)-INDEX('DOE Stack Loss Data'!$C$4:$V$43,MATCH('Combustion Reports'!AK$20,'DOE Stack Loss Data'!$B$4:$B$43),MATCH('Baseline Efficiency'!AP26,'DOE Stack Loss Data'!$C$3:$V$3)+1))/10*('Combustion Reports'!AK$20-INDEX('DOE Stack Loss Data'!$B$4:$B$43,MATCH('Combustion Reports'!AK$20,'DOE Stack Loss Data'!$B$4:$B$43),1))+INDEX('DOE Stack Loss Data'!$C$4:$V$43,MATCH('Combustion Reports'!AK$20,'DOE Stack Loss Data'!$B$4:$B$43),MATCH('Baseline Efficiency'!AP26,'DOE Stack Loss Data'!$C$3:$V$3)+1)-((INDEX('DOE Stack Loss Data'!$C$4:$V$43,MATCH('Combustion Reports'!AK$20,'DOE Stack Loss Data'!$B$4:$B$43)+1,MATCH('Baseline Efficiency'!AP26,'DOE Stack Loss Data'!$C$3:$V$3))-INDEX('DOE Stack Loss Data'!$C$4:$V$43,MATCH('Combustion Reports'!AK$20,'DOE Stack Loss Data'!$B$4:$B$43),MATCH('Baseline Efficiency'!AP26,'DOE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Efficiency'!AP26,'DOE Stack Loss Data'!$C$3:$V$3))))/(INDEX('DOE Stack Loss Data'!$C$3:$V$3,1,MATCH('Baseline Efficiency'!AP26,'DOE Stack Loss Data'!$C$3:$V$3)+1)-INDEX('DOE Stack Loss Data'!$C$3:$V$3,1,MATCH('Baseline Efficiency'!AP26,'DOE Stack Loss Data'!$C$3:$V$3)))*('Baseline Efficiency'!AP26-INDEX('DOE Stack Loss Data'!$C$3:$V$3,1,MATCH('Baseline Efficiency'!AP26,'DOE Stack Loss Data'!$C$3:$V$3)))+(INDEX('DOE Stack Loss Data'!$C$4:$V$43,MATCH('Combustion Reports'!AK$20,'DOE Stack Loss Data'!$B$4:$B$43)+1,MATCH('Baseline Efficiency'!AP26,'DOE Stack Loss Data'!$C$3:$V$3))-INDEX('DOE Stack Loss Data'!$C$4:$V$43,MATCH('Combustion Reports'!AK$20,'DOE Stack Loss Data'!$B$4:$B$43),MATCH('Baseline Efficiency'!AP26,'DOE Stack Loss Data'!$C$3:$V$3)))/(INDEX('DOE Stack Loss Data'!$B$4:$B$43,MATCH('Combustion Reports'!AK$20,'DOE Stack Loss Data'!$B$4:$B$43)+1,1)-INDEX('DOE Stack Loss Data'!$B$4:$B$43,MATCH('Combustion Reports'!AK$20,'DOE Stack Loss Data'!$B$4:$B$43),1))*('Combustion Reports'!AK$20-INDEX('DOE Stack Loss Data'!$B$4:$B$43,MATCH('Combustion Reports'!AK$20,'DOE Stack Loss Data'!$B$4:$B$43),1))+INDEX('DOE Stack Loss Data'!$C$4:$V$43,MATCH('Combustion Reports'!AK$20,'DOE Stack Loss Data'!$B$4:$B$43),MATCH('Baseline Efficiency'!AP26,'DOE Stack Loss Data'!$C$3:$V$3)))</f>
        <v>#N/A</v>
      </c>
      <c r="AR50" s="240">
        <v>90</v>
      </c>
      <c r="AS50" s="546">
        <v>27</v>
      </c>
      <c r="AT50" s="203">
        <f t="shared" si="11"/>
        <v>90</v>
      </c>
      <c r="AU50" s="241" t="e">
        <f>1-(((INDEX('DOE Stack Loss Data'!$C$4:$V$43,MATCH('Combustion Reports'!AB$26,'DOE Stack Loss Data'!$B$4:$B$43)+1,MATCH('Baseline Efficiency'!AU26,'DOE Stack Loss Data'!$C$3:$V$3)+1)-INDEX('DOE Stack Loss Data'!$C$4:$V$43,MATCH('Combustion Reports'!AB$26,'DOE Stack Loss Data'!$B$4:$B$43),MATCH('Baseline Efficiency'!AU26,'DOE Stack Loss Data'!$C$3:$V$3)+1))/10*('Combustion Reports'!AB$26-INDEX('DOE Stack Loss Data'!$B$4:$B$43,MATCH('Combustion Reports'!AB$26,'DOE Stack Loss Data'!$B$4:$B$43),1))+INDEX('DOE Stack Loss Data'!$C$4:$V$43,MATCH('Combustion Reports'!AB$26,'DOE Stack Loss Data'!$B$4:$B$43),MATCH('Baseline Efficiency'!AU26,'DOE Stack Loss Data'!$C$3:$V$3)+1)-((INDEX('DOE Stack Loss Data'!$C$4:$V$43,MATCH('Combustion Reports'!AB$26,'DOE Stack Loss Data'!$B$4:$B$43)+1,MATCH('Baseline Efficiency'!AU26,'DOE Stack Loss Data'!$C$3:$V$3))-INDEX('DOE Stack Loss Data'!$C$4:$V$43,MATCH('Combustion Reports'!AB$26,'DOE Stack Loss Data'!$B$4:$B$43),MATCH('Baseline Efficiency'!AU26,'DOE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Efficiency'!AU26,'DOE Stack Loss Data'!$C$3:$V$3))))/(INDEX('DOE Stack Loss Data'!$C$3:$V$3,1,MATCH('Baseline Efficiency'!AU26,'DOE Stack Loss Data'!$C$3:$V$3)+1)-INDEX('DOE Stack Loss Data'!$C$3:$V$3,1,MATCH('Baseline Efficiency'!AU26,'DOE Stack Loss Data'!$C$3:$V$3)))*('Baseline Efficiency'!AU26-INDEX('DOE Stack Loss Data'!$C$3:$V$3,1,MATCH('Baseline Efficiency'!AU26,'DOE Stack Loss Data'!$C$3:$V$3)))+(INDEX('DOE Stack Loss Data'!$C$4:$V$43,MATCH('Combustion Reports'!AB$26,'DOE Stack Loss Data'!$B$4:$B$43)+1,MATCH('Baseline Efficiency'!AU26,'DOE Stack Loss Data'!$C$3:$V$3))-INDEX('DOE Stack Loss Data'!$C$4:$V$43,MATCH('Combustion Reports'!AB$26,'DOE Stack Loss Data'!$B$4:$B$43),MATCH('Baseline Efficiency'!AU26,'DOE Stack Loss Data'!$C$3:$V$3)))/(INDEX('DOE Stack Loss Data'!$B$4:$B$43,MATCH('Combustion Reports'!AB$26,'DOE Stack Loss Data'!$B$4:$B$43)+1,1)-INDEX('DOE Stack Loss Data'!$B$4:$B$43,MATCH('Combustion Reports'!AB$26,'DOE Stack Loss Data'!$B$4:$B$43),1))*('Combustion Reports'!AB$26-INDEX('DOE Stack Loss Data'!$B$4:$B$43,MATCH('Combustion Reports'!AB$26,'DOE Stack Loss Data'!$B$4:$B$43),1))+INDEX('DOE Stack Loss Data'!$C$4:$V$43,MATCH('Combustion Reports'!AB$26,'DOE Stack Loss Data'!$B$4:$B$43),MATCH('Baseline Efficiency'!AU26,'DOE Stack Loss Data'!$C$3:$V$3)))</f>
        <v>#N/A</v>
      </c>
      <c r="AV50" s="241" t="e">
        <f>1-(((INDEX('DOE Stack Loss Data'!$C$4:$V$43,MATCH('Combustion Reports'!AC$26,'DOE Stack Loss Data'!$B$4:$B$43)+1,MATCH('Baseline Efficiency'!AV26,'DOE Stack Loss Data'!$C$3:$V$3)+1)-INDEX('DOE Stack Loss Data'!$C$4:$V$43,MATCH('Combustion Reports'!AC$26,'DOE Stack Loss Data'!$B$4:$B$43),MATCH('Baseline Efficiency'!AV26,'DOE Stack Loss Data'!$C$3:$V$3)+1))/10*('Combustion Reports'!AC$26-INDEX('DOE Stack Loss Data'!$B$4:$B$43,MATCH('Combustion Reports'!AC$26,'DOE Stack Loss Data'!$B$4:$B$43),1))+INDEX('DOE Stack Loss Data'!$C$4:$V$43,MATCH('Combustion Reports'!AC$26,'DOE Stack Loss Data'!$B$4:$B$43),MATCH('Baseline Efficiency'!AV26,'DOE Stack Loss Data'!$C$3:$V$3)+1)-((INDEX('DOE Stack Loss Data'!$C$4:$V$43,MATCH('Combustion Reports'!AC$26,'DOE Stack Loss Data'!$B$4:$B$43)+1,MATCH('Baseline Efficiency'!AV26,'DOE Stack Loss Data'!$C$3:$V$3))-INDEX('DOE Stack Loss Data'!$C$4:$V$43,MATCH('Combustion Reports'!AC$26,'DOE Stack Loss Data'!$B$4:$B$43),MATCH('Baseline Efficiency'!AV26,'DOE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Efficiency'!AV26,'DOE Stack Loss Data'!$C$3:$V$3))))/(INDEX('DOE Stack Loss Data'!$C$3:$V$3,1,MATCH('Baseline Efficiency'!AV26,'DOE Stack Loss Data'!$C$3:$V$3)+1)-INDEX('DOE Stack Loss Data'!$C$3:$V$3,1,MATCH('Baseline Efficiency'!AV26,'DOE Stack Loss Data'!$C$3:$V$3)))*('Baseline Efficiency'!AV26-INDEX('DOE Stack Loss Data'!$C$3:$V$3,1,MATCH('Baseline Efficiency'!AV26,'DOE Stack Loss Data'!$C$3:$V$3)))+(INDEX('DOE Stack Loss Data'!$C$4:$V$43,MATCH('Combustion Reports'!AC$26,'DOE Stack Loss Data'!$B$4:$B$43)+1,MATCH('Baseline Efficiency'!AV26,'DOE Stack Loss Data'!$C$3:$V$3))-INDEX('DOE Stack Loss Data'!$C$4:$V$43,MATCH('Combustion Reports'!AC$26,'DOE Stack Loss Data'!$B$4:$B$43),MATCH('Baseline Efficiency'!AV26,'DOE Stack Loss Data'!$C$3:$V$3)))/(INDEX('DOE Stack Loss Data'!$B$4:$B$43,MATCH('Combustion Reports'!AC$26,'DOE Stack Loss Data'!$B$4:$B$43)+1,1)-INDEX('DOE Stack Loss Data'!$B$4:$B$43,MATCH('Combustion Reports'!AC$26,'DOE Stack Loss Data'!$B$4:$B$43),1))*('Combustion Reports'!AC$26-INDEX('DOE Stack Loss Data'!$B$4:$B$43,MATCH('Combustion Reports'!AC$26,'DOE Stack Loss Data'!$B$4:$B$43),1))+INDEX('DOE Stack Loss Data'!$C$4:$V$43,MATCH('Combustion Reports'!AC$26,'DOE Stack Loss Data'!$B$4:$B$43),MATCH('Baseline Efficiency'!AV26,'DOE Stack Loss Data'!$C$3:$V$3)))</f>
        <v>#N/A</v>
      </c>
      <c r="AW50" s="208" t="e">
        <f>1-(((INDEX('DOE Stack Loss Data'!$C$4:$V$43,MATCH('Combustion Reports'!AD$26,'DOE Stack Loss Data'!$B$4:$B$43)+1,MATCH('Baseline Efficiency'!AW26,'DOE Stack Loss Data'!$C$3:$V$3)+1)-INDEX('DOE Stack Loss Data'!$C$4:$V$43,MATCH('Combustion Reports'!AD$26,'DOE Stack Loss Data'!$B$4:$B$43),MATCH('Baseline Efficiency'!AW26,'DOE Stack Loss Data'!$C$3:$V$3)+1))/10*('Combustion Reports'!AD$26-INDEX('DOE Stack Loss Data'!$B$4:$B$43,MATCH('Combustion Reports'!AD$26,'DOE Stack Loss Data'!$B$4:$B$43),1))+INDEX('DOE Stack Loss Data'!$C$4:$V$43,MATCH('Combustion Reports'!AD$26,'DOE Stack Loss Data'!$B$4:$B$43),MATCH('Baseline Efficiency'!AW26,'DOE Stack Loss Data'!$C$3:$V$3)+1)-((INDEX('DOE Stack Loss Data'!$C$4:$V$43,MATCH('Combustion Reports'!AD$26,'DOE Stack Loss Data'!$B$4:$B$43)+1,MATCH('Baseline Efficiency'!AW26,'DOE Stack Loss Data'!$C$3:$V$3))-INDEX('DOE Stack Loss Data'!$C$4:$V$43,MATCH('Combustion Reports'!AD$26,'DOE Stack Loss Data'!$B$4:$B$43),MATCH('Baseline Efficiency'!AW26,'DOE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Efficiency'!AW26,'DOE Stack Loss Data'!$C$3:$V$3))))/(INDEX('DOE Stack Loss Data'!$C$3:$V$3,1,MATCH('Baseline Efficiency'!AW26,'DOE Stack Loss Data'!$C$3:$V$3)+1)-INDEX('DOE Stack Loss Data'!$C$3:$V$3,1,MATCH('Baseline Efficiency'!AW26,'DOE Stack Loss Data'!$C$3:$V$3)))*('Baseline Efficiency'!AW26-INDEX('DOE Stack Loss Data'!$C$3:$V$3,1,MATCH('Baseline Efficiency'!AW26,'DOE Stack Loss Data'!$C$3:$V$3)))+(INDEX('DOE Stack Loss Data'!$C$4:$V$43,MATCH('Combustion Reports'!AD$26,'DOE Stack Loss Data'!$B$4:$B$43)+1,MATCH('Baseline Efficiency'!AW26,'DOE Stack Loss Data'!$C$3:$V$3))-INDEX('DOE Stack Loss Data'!$C$4:$V$43,MATCH('Combustion Reports'!AD$26,'DOE Stack Loss Data'!$B$4:$B$43),MATCH('Baseline Efficiency'!AW26,'DOE Stack Loss Data'!$C$3:$V$3)))/(INDEX('DOE Stack Loss Data'!$B$4:$B$43,MATCH('Combustion Reports'!AD$26,'DOE Stack Loss Data'!$B$4:$B$43)+1,1)-INDEX('DOE Stack Loss Data'!$B$4:$B$43,MATCH('Combustion Reports'!AD$26,'DOE Stack Loss Data'!$B$4:$B$43),1))*('Combustion Reports'!AD$26-INDEX('DOE Stack Loss Data'!$B$4:$B$43,MATCH('Combustion Reports'!AD$26,'DOE Stack Loss Data'!$B$4:$B$43),1))+INDEX('DOE Stack Loss Data'!$C$4:$V$43,MATCH('Combustion Reports'!AD$26,'DOE Stack Loss Data'!$B$4:$B$43),MATCH('Baseline Efficiency'!AW26,'DOE Stack Loss Data'!$C$3:$V$3)))</f>
        <v>#N/A</v>
      </c>
      <c r="AX50" s="241" t="e">
        <f>1-(((INDEX('DOE Stack Loss Data'!$C$4:$V$43,MATCH('Combustion Reports'!AE$26,'DOE Stack Loss Data'!$B$4:$B$43)+1,MATCH('Baseline Efficiency'!AX26,'DOE Stack Loss Data'!$C$3:$V$3)+1)-INDEX('DOE Stack Loss Data'!$C$4:$V$43,MATCH('Combustion Reports'!AE$26,'DOE Stack Loss Data'!$B$4:$B$43),MATCH('Baseline Efficiency'!AX26,'DOE Stack Loss Data'!$C$3:$V$3)+1))/10*('Combustion Reports'!AE$26-INDEX('DOE Stack Loss Data'!$B$4:$B$43,MATCH('Combustion Reports'!AE$26,'DOE Stack Loss Data'!$B$4:$B$43),1))+INDEX('DOE Stack Loss Data'!$C$4:$V$43,MATCH('Combustion Reports'!AE$26,'DOE Stack Loss Data'!$B$4:$B$43),MATCH('Baseline Efficiency'!AX26,'DOE Stack Loss Data'!$C$3:$V$3)+1)-((INDEX('DOE Stack Loss Data'!$C$4:$V$43,MATCH('Combustion Reports'!AE$26,'DOE Stack Loss Data'!$B$4:$B$43)+1,MATCH('Baseline Efficiency'!AX26,'DOE Stack Loss Data'!$C$3:$V$3))-INDEX('DOE Stack Loss Data'!$C$4:$V$43,MATCH('Combustion Reports'!AE$26,'DOE Stack Loss Data'!$B$4:$B$43),MATCH('Baseline Efficiency'!AX26,'DOE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Efficiency'!AX26,'DOE Stack Loss Data'!$C$3:$V$3))))/(INDEX('DOE Stack Loss Data'!$C$3:$V$3,1,MATCH('Baseline Efficiency'!AX26,'DOE Stack Loss Data'!$C$3:$V$3)+1)-INDEX('DOE Stack Loss Data'!$C$3:$V$3,1,MATCH('Baseline Efficiency'!AX26,'DOE Stack Loss Data'!$C$3:$V$3)))*('Baseline Efficiency'!AX26-INDEX('DOE Stack Loss Data'!$C$3:$V$3,1,MATCH('Baseline Efficiency'!AX26,'DOE Stack Loss Data'!$C$3:$V$3)))+(INDEX('DOE Stack Loss Data'!$C$4:$V$43,MATCH('Combustion Reports'!AE$26,'DOE Stack Loss Data'!$B$4:$B$43)+1,MATCH('Baseline Efficiency'!AX26,'DOE Stack Loss Data'!$C$3:$V$3))-INDEX('DOE Stack Loss Data'!$C$4:$V$43,MATCH('Combustion Reports'!AE$26,'DOE Stack Loss Data'!$B$4:$B$43),MATCH('Baseline Efficiency'!AX26,'DOE Stack Loss Data'!$C$3:$V$3)))/(INDEX('DOE Stack Loss Data'!$B$4:$B$43,MATCH('Combustion Reports'!AE$26,'DOE Stack Loss Data'!$B$4:$B$43)+1,1)-INDEX('DOE Stack Loss Data'!$B$4:$B$43,MATCH('Combustion Reports'!AE$26,'DOE Stack Loss Data'!$B$4:$B$43),1))*('Combustion Reports'!AE$26-INDEX('DOE Stack Loss Data'!$B$4:$B$43,MATCH('Combustion Reports'!AE$26,'DOE Stack Loss Data'!$B$4:$B$43),1))+INDEX('DOE Stack Loss Data'!$C$4:$V$43,MATCH('Combustion Reports'!AE$26,'DOE Stack Loss Data'!$B$4:$B$43),MATCH('Baseline Efficiency'!AX26,'DOE Stack Loss Data'!$C$3:$V$3)))</f>
        <v>#N/A</v>
      </c>
      <c r="AY50" s="206" t="e">
        <f>1-(((INDEX('DOE Stack Loss Data'!$C$4:$V$43,MATCH('Combustion Reports'!AF$26,'DOE Stack Loss Data'!$B$4:$B$43)+1,MATCH('Baseline Efficiency'!AY26,'DOE Stack Loss Data'!$C$3:$V$3)+1)-INDEX('DOE Stack Loss Data'!$C$4:$V$43,MATCH('Combustion Reports'!AF$26,'DOE Stack Loss Data'!$B$4:$B$43),MATCH('Baseline Efficiency'!AY26,'DOE Stack Loss Data'!$C$3:$V$3)+1))/10*('Combustion Reports'!AF$26-INDEX('DOE Stack Loss Data'!$B$4:$B$43,MATCH('Combustion Reports'!AF$26,'DOE Stack Loss Data'!$B$4:$B$43),1))+INDEX('DOE Stack Loss Data'!$C$4:$V$43,MATCH('Combustion Reports'!AF$26,'DOE Stack Loss Data'!$B$4:$B$43),MATCH('Baseline Efficiency'!AY26,'DOE Stack Loss Data'!$C$3:$V$3)+1)-((INDEX('DOE Stack Loss Data'!$C$4:$V$43,MATCH('Combustion Reports'!AF$26,'DOE Stack Loss Data'!$B$4:$B$43)+1,MATCH('Baseline Efficiency'!AY26,'DOE Stack Loss Data'!$C$3:$V$3))-INDEX('DOE Stack Loss Data'!$C$4:$V$43,MATCH('Combustion Reports'!AF$26,'DOE Stack Loss Data'!$B$4:$B$43),MATCH('Baseline Efficiency'!AY26,'DOE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Efficiency'!AY26,'DOE Stack Loss Data'!$C$3:$V$3))))/(INDEX('DOE Stack Loss Data'!$C$3:$V$3,1,MATCH('Baseline Efficiency'!AY26,'DOE Stack Loss Data'!$C$3:$V$3)+1)-INDEX('DOE Stack Loss Data'!$C$3:$V$3,1,MATCH('Baseline Efficiency'!AY26,'DOE Stack Loss Data'!$C$3:$V$3)))*('Baseline Efficiency'!AY26-INDEX('DOE Stack Loss Data'!$C$3:$V$3,1,MATCH('Baseline Efficiency'!AY26,'DOE Stack Loss Data'!$C$3:$V$3)))+(INDEX('DOE Stack Loss Data'!$C$4:$V$43,MATCH('Combustion Reports'!AF$26,'DOE Stack Loss Data'!$B$4:$B$43)+1,MATCH('Baseline Efficiency'!AY26,'DOE Stack Loss Data'!$C$3:$V$3))-INDEX('DOE Stack Loss Data'!$C$4:$V$43,MATCH('Combustion Reports'!AF$26,'DOE Stack Loss Data'!$B$4:$B$43),MATCH('Baseline Efficiency'!AY26,'DOE Stack Loss Data'!$C$3:$V$3)))/(INDEX('DOE Stack Loss Data'!$B$4:$B$43,MATCH('Combustion Reports'!AF$26,'DOE Stack Loss Data'!$B$4:$B$43)+1,1)-INDEX('DOE Stack Loss Data'!$B$4:$B$43,MATCH('Combustion Reports'!AF$26,'DOE Stack Loss Data'!$B$4:$B$43),1))*('Combustion Reports'!AF$26-INDEX('DOE Stack Loss Data'!$B$4:$B$43,MATCH('Combustion Reports'!AF$26,'DOE Stack Loss Data'!$B$4:$B$43),1))+INDEX('DOE Stack Loss Data'!$C$4:$V$43,MATCH('Combustion Reports'!AF$26,'DOE Stack Loss Data'!$B$4:$B$43),MATCH('Baseline Efficiency'!AY26,'DOE Stack Loss Data'!$C$3:$V$3)))</f>
        <v>#N/A</v>
      </c>
      <c r="AZ50" s="241" t="e">
        <f>1-(((INDEX('DOE Stack Loss Data'!$C$4:$V$43,MATCH('Combustion Reports'!AG$26,'DOE Stack Loss Data'!$B$4:$B$43)+1,MATCH('Baseline Efficiency'!AZ26,'DOE Stack Loss Data'!$C$3:$V$3)+1)-INDEX('DOE Stack Loss Data'!$C$4:$V$43,MATCH('Combustion Reports'!AG$26,'DOE Stack Loss Data'!$B$4:$B$43),MATCH('Baseline Efficiency'!AZ26,'DOE Stack Loss Data'!$C$3:$V$3)+1))/10*('Combustion Reports'!AG$26-INDEX('DOE Stack Loss Data'!$B$4:$B$43,MATCH('Combustion Reports'!AG$26,'DOE Stack Loss Data'!$B$4:$B$43),1))+INDEX('DOE Stack Loss Data'!$C$4:$V$43,MATCH('Combustion Reports'!AG$26,'DOE Stack Loss Data'!$B$4:$B$43),MATCH('Baseline Efficiency'!AZ26,'DOE Stack Loss Data'!$C$3:$V$3)+1)-((INDEX('DOE Stack Loss Data'!$C$4:$V$43,MATCH('Combustion Reports'!AG$26,'DOE Stack Loss Data'!$B$4:$B$43)+1,MATCH('Baseline Efficiency'!AZ26,'DOE Stack Loss Data'!$C$3:$V$3))-INDEX('DOE Stack Loss Data'!$C$4:$V$43,MATCH('Combustion Reports'!AG$26,'DOE Stack Loss Data'!$B$4:$B$43),MATCH('Baseline Efficiency'!AZ26,'DOE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Efficiency'!AZ26,'DOE Stack Loss Data'!$C$3:$V$3))))/(INDEX('DOE Stack Loss Data'!$C$3:$V$3,1,MATCH('Baseline Efficiency'!AZ26,'DOE Stack Loss Data'!$C$3:$V$3)+1)-INDEX('DOE Stack Loss Data'!$C$3:$V$3,1,MATCH('Baseline Efficiency'!AZ26,'DOE Stack Loss Data'!$C$3:$V$3)))*('Baseline Efficiency'!AZ26-INDEX('DOE Stack Loss Data'!$C$3:$V$3,1,MATCH('Baseline Efficiency'!AZ26,'DOE Stack Loss Data'!$C$3:$V$3)))+(INDEX('DOE Stack Loss Data'!$C$4:$V$43,MATCH('Combustion Reports'!AG$26,'DOE Stack Loss Data'!$B$4:$B$43)+1,MATCH('Baseline Efficiency'!AZ26,'DOE Stack Loss Data'!$C$3:$V$3))-INDEX('DOE Stack Loss Data'!$C$4:$V$43,MATCH('Combustion Reports'!AG$26,'DOE Stack Loss Data'!$B$4:$B$43),MATCH('Baseline Efficiency'!AZ26,'DOE Stack Loss Data'!$C$3:$V$3)))/(INDEX('DOE Stack Loss Data'!$B$4:$B$43,MATCH('Combustion Reports'!AG$26,'DOE Stack Loss Data'!$B$4:$B$43)+1,1)-INDEX('DOE Stack Loss Data'!$B$4:$B$43,MATCH('Combustion Reports'!AG$26,'DOE Stack Loss Data'!$B$4:$B$43),1))*('Combustion Reports'!AG$26-INDEX('DOE Stack Loss Data'!$B$4:$B$43,MATCH('Combustion Reports'!AG$26,'DOE Stack Loss Data'!$B$4:$B$43),1))+INDEX('DOE Stack Loss Data'!$C$4:$V$43,MATCH('Combustion Reports'!AG$26,'DOE Stack Loss Data'!$B$4:$B$43),MATCH('Baseline Efficiency'!AZ26,'DOE Stack Loss Data'!$C$3:$V$3)))</f>
        <v>#N/A</v>
      </c>
      <c r="BA50" s="206" t="e">
        <f>1-(((INDEX('DOE Stack Loss Data'!$C$4:$V$43,MATCH('Combustion Reports'!AH$26,'DOE Stack Loss Data'!$B$4:$B$43)+1,MATCH('Baseline Efficiency'!BA26,'DOE Stack Loss Data'!$C$3:$V$3)+1)-INDEX('DOE Stack Loss Data'!$C$4:$V$43,MATCH('Combustion Reports'!AH$26,'DOE Stack Loss Data'!$B$4:$B$43),MATCH('Baseline Efficiency'!BA26,'DOE Stack Loss Data'!$C$3:$V$3)+1))/10*('Combustion Reports'!AH$26-INDEX('DOE Stack Loss Data'!$B$4:$B$43,MATCH('Combustion Reports'!AH$26,'DOE Stack Loss Data'!$B$4:$B$43),1))+INDEX('DOE Stack Loss Data'!$C$4:$V$43,MATCH('Combustion Reports'!AH$26,'DOE Stack Loss Data'!$B$4:$B$43),MATCH('Baseline Efficiency'!BA26,'DOE Stack Loss Data'!$C$3:$V$3)+1)-((INDEX('DOE Stack Loss Data'!$C$4:$V$43,MATCH('Combustion Reports'!AH$26,'DOE Stack Loss Data'!$B$4:$B$43)+1,MATCH('Baseline Efficiency'!BA26,'DOE Stack Loss Data'!$C$3:$V$3))-INDEX('DOE Stack Loss Data'!$C$4:$V$43,MATCH('Combustion Reports'!AH$26,'DOE Stack Loss Data'!$B$4:$B$43),MATCH('Baseline Efficiency'!BA26,'DOE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Efficiency'!BA26,'DOE Stack Loss Data'!$C$3:$V$3))))/(INDEX('DOE Stack Loss Data'!$C$3:$V$3,1,MATCH('Baseline Efficiency'!BA26,'DOE Stack Loss Data'!$C$3:$V$3)+1)-INDEX('DOE Stack Loss Data'!$C$3:$V$3,1,MATCH('Baseline Efficiency'!BA26,'DOE Stack Loss Data'!$C$3:$V$3)))*('Baseline Efficiency'!BA26-INDEX('DOE Stack Loss Data'!$C$3:$V$3,1,MATCH('Baseline Efficiency'!BA26,'DOE Stack Loss Data'!$C$3:$V$3)))+(INDEX('DOE Stack Loss Data'!$C$4:$V$43,MATCH('Combustion Reports'!AH$26,'DOE Stack Loss Data'!$B$4:$B$43)+1,MATCH('Baseline Efficiency'!BA26,'DOE Stack Loss Data'!$C$3:$V$3))-INDEX('DOE Stack Loss Data'!$C$4:$V$43,MATCH('Combustion Reports'!AH$26,'DOE Stack Loss Data'!$B$4:$B$43),MATCH('Baseline Efficiency'!BA26,'DOE Stack Loss Data'!$C$3:$V$3)))/(INDEX('DOE Stack Loss Data'!$B$4:$B$43,MATCH('Combustion Reports'!AH$26,'DOE Stack Loss Data'!$B$4:$B$43)+1,1)-INDEX('DOE Stack Loss Data'!$B$4:$B$43,MATCH('Combustion Reports'!AH$26,'DOE Stack Loss Data'!$B$4:$B$43),1))*('Combustion Reports'!AH$26-INDEX('DOE Stack Loss Data'!$B$4:$B$43,MATCH('Combustion Reports'!AH$26,'DOE Stack Loss Data'!$B$4:$B$43),1))+INDEX('DOE Stack Loss Data'!$C$4:$V$43,MATCH('Combustion Reports'!AH$26,'DOE Stack Loss Data'!$B$4:$B$43),MATCH('Baseline Efficiency'!BA26,'DOE Stack Loss Data'!$C$3:$V$3)))</f>
        <v>#N/A</v>
      </c>
      <c r="BB50" s="241" t="e">
        <f>1-(((INDEX('DOE Stack Loss Data'!$C$4:$V$43,MATCH('Combustion Reports'!AI$26,'DOE Stack Loss Data'!$B$4:$B$43)+1,MATCH('Baseline Efficiency'!BB26,'DOE Stack Loss Data'!$C$3:$V$3)+1)-INDEX('DOE Stack Loss Data'!$C$4:$V$43,MATCH('Combustion Reports'!AI$26,'DOE Stack Loss Data'!$B$4:$B$43),MATCH('Baseline Efficiency'!BB26,'DOE Stack Loss Data'!$C$3:$V$3)+1))/10*('Combustion Reports'!AI$26-INDEX('DOE Stack Loss Data'!$B$4:$B$43,MATCH('Combustion Reports'!AI$26,'DOE Stack Loss Data'!$B$4:$B$43),1))+INDEX('DOE Stack Loss Data'!$C$4:$V$43,MATCH('Combustion Reports'!AI$26,'DOE Stack Loss Data'!$B$4:$B$43),MATCH('Baseline Efficiency'!BB26,'DOE Stack Loss Data'!$C$3:$V$3)+1)-((INDEX('DOE Stack Loss Data'!$C$4:$V$43,MATCH('Combustion Reports'!AI$26,'DOE Stack Loss Data'!$B$4:$B$43)+1,MATCH('Baseline Efficiency'!BB26,'DOE Stack Loss Data'!$C$3:$V$3))-INDEX('DOE Stack Loss Data'!$C$4:$V$43,MATCH('Combustion Reports'!AI$26,'DOE Stack Loss Data'!$B$4:$B$43),MATCH('Baseline Efficiency'!BB26,'DOE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Efficiency'!BB26,'DOE Stack Loss Data'!$C$3:$V$3))))/(INDEX('DOE Stack Loss Data'!$C$3:$V$3,1,MATCH('Baseline Efficiency'!BB26,'DOE Stack Loss Data'!$C$3:$V$3)+1)-INDEX('DOE Stack Loss Data'!$C$3:$V$3,1,MATCH('Baseline Efficiency'!BB26,'DOE Stack Loss Data'!$C$3:$V$3)))*('Baseline Efficiency'!BB26-INDEX('DOE Stack Loss Data'!$C$3:$V$3,1,MATCH('Baseline Efficiency'!BB26,'DOE Stack Loss Data'!$C$3:$V$3)))+(INDEX('DOE Stack Loss Data'!$C$4:$V$43,MATCH('Combustion Reports'!AI$26,'DOE Stack Loss Data'!$B$4:$B$43)+1,MATCH('Baseline Efficiency'!BB26,'DOE Stack Loss Data'!$C$3:$V$3))-INDEX('DOE Stack Loss Data'!$C$4:$V$43,MATCH('Combustion Reports'!AI$26,'DOE Stack Loss Data'!$B$4:$B$43),MATCH('Baseline Efficiency'!BB26,'DOE Stack Loss Data'!$C$3:$V$3)))/(INDEX('DOE Stack Loss Data'!$B$4:$B$43,MATCH('Combustion Reports'!AI$26,'DOE Stack Loss Data'!$B$4:$B$43)+1,1)-INDEX('DOE Stack Loss Data'!$B$4:$B$43,MATCH('Combustion Reports'!AI$26,'DOE Stack Loss Data'!$B$4:$B$43),1))*('Combustion Reports'!AI$26-INDEX('DOE Stack Loss Data'!$B$4:$B$43,MATCH('Combustion Reports'!AI$26,'DOE Stack Loss Data'!$B$4:$B$43),1))+INDEX('DOE Stack Loss Data'!$C$4:$V$43,MATCH('Combustion Reports'!AI$26,'DOE Stack Loss Data'!$B$4:$B$43),MATCH('Baseline Efficiency'!BB26,'DOE Stack Loss Data'!$C$3:$V$3)))</f>
        <v>#N/A</v>
      </c>
      <c r="BC50" s="241" t="e">
        <f>1-(((INDEX('DOE Stack Loss Data'!$C$4:$V$43,MATCH('Combustion Reports'!AJ$26,'DOE Stack Loss Data'!$B$4:$B$43)+1,MATCH('Baseline Efficiency'!BC26,'DOE Stack Loss Data'!$C$3:$V$3)+1)-INDEX('DOE Stack Loss Data'!$C$4:$V$43,MATCH('Combustion Reports'!AJ$26,'DOE Stack Loss Data'!$B$4:$B$43),MATCH('Baseline Efficiency'!BC26,'DOE Stack Loss Data'!$C$3:$V$3)+1))/10*('Combustion Reports'!AJ$26-INDEX('DOE Stack Loss Data'!$B$4:$B$43,MATCH('Combustion Reports'!AJ$26,'DOE Stack Loss Data'!$B$4:$B$43),1))+INDEX('DOE Stack Loss Data'!$C$4:$V$43,MATCH('Combustion Reports'!AJ$26,'DOE Stack Loss Data'!$B$4:$B$43),MATCH('Baseline Efficiency'!BC26,'DOE Stack Loss Data'!$C$3:$V$3)+1)-((INDEX('DOE Stack Loss Data'!$C$4:$V$43,MATCH('Combustion Reports'!AJ$26,'DOE Stack Loss Data'!$B$4:$B$43)+1,MATCH('Baseline Efficiency'!BC26,'DOE Stack Loss Data'!$C$3:$V$3))-INDEX('DOE Stack Loss Data'!$C$4:$V$43,MATCH('Combustion Reports'!AJ$26,'DOE Stack Loss Data'!$B$4:$B$43),MATCH('Baseline Efficiency'!BC26,'DOE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Efficiency'!BC26,'DOE Stack Loss Data'!$C$3:$V$3))))/(INDEX('DOE Stack Loss Data'!$C$3:$V$3,1,MATCH('Baseline Efficiency'!BC26,'DOE Stack Loss Data'!$C$3:$V$3)+1)-INDEX('DOE Stack Loss Data'!$C$3:$V$3,1,MATCH('Baseline Efficiency'!BC26,'DOE Stack Loss Data'!$C$3:$V$3)))*('Baseline Efficiency'!BC26-INDEX('DOE Stack Loss Data'!$C$3:$V$3,1,MATCH('Baseline Efficiency'!BC26,'DOE Stack Loss Data'!$C$3:$V$3)))+(INDEX('DOE Stack Loss Data'!$C$4:$V$43,MATCH('Combustion Reports'!AJ$26,'DOE Stack Loss Data'!$B$4:$B$43)+1,MATCH('Baseline Efficiency'!BC26,'DOE Stack Loss Data'!$C$3:$V$3))-INDEX('DOE Stack Loss Data'!$C$4:$V$43,MATCH('Combustion Reports'!AJ$26,'DOE Stack Loss Data'!$B$4:$B$43),MATCH('Baseline Efficiency'!BC26,'DOE Stack Loss Data'!$C$3:$V$3)))/(INDEX('DOE Stack Loss Data'!$B$4:$B$43,MATCH('Combustion Reports'!AJ$26,'DOE Stack Loss Data'!$B$4:$B$43)+1,1)-INDEX('DOE Stack Loss Data'!$B$4:$B$43,MATCH('Combustion Reports'!AJ$26,'DOE Stack Loss Data'!$B$4:$B$43),1))*('Combustion Reports'!AJ$26-INDEX('DOE Stack Loss Data'!$B$4:$B$43,MATCH('Combustion Reports'!AJ$26,'DOE Stack Loss Data'!$B$4:$B$43),1))+INDEX('DOE Stack Loss Data'!$C$4:$V$43,MATCH('Combustion Reports'!AJ$26,'DOE Stack Loss Data'!$B$4:$B$43),MATCH('Baseline Efficiency'!BC26,'DOE Stack Loss Data'!$C$3:$V$3)))</f>
        <v>#N/A</v>
      </c>
      <c r="BD50" s="210" t="e">
        <f>1-(((INDEX('DOE Stack Loss Data'!$C$4:$V$43,MATCH('Combustion Reports'!AK$26,'DOE Stack Loss Data'!$B$4:$B$43)+1,MATCH('Baseline Efficiency'!BD26,'DOE Stack Loss Data'!$C$3:$V$3)+1)-INDEX('DOE Stack Loss Data'!$C$4:$V$43,MATCH('Combustion Reports'!AK$26,'DOE Stack Loss Data'!$B$4:$B$43),MATCH('Baseline Efficiency'!BD26,'DOE Stack Loss Data'!$C$3:$V$3)+1))/10*('Combustion Reports'!AK$26-INDEX('DOE Stack Loss Data'!$B$4:$B$43,MATCH('Combustion Reports'!AK$26,'DOE Stack Loss Data'!$B$4:$B$43),1))+INDEX('DOE Stack Loss Data'!$C$4:$V$43,MATCH('Combustion Reports'!AK$26,'DOE Stack Loss Data'!$B$4:$B$43),MATCH('Baseline Efficiency'!BD26,'DOE Stack Loss Data'!$C$3:$V$3)+1)-((INDEX('DOE Stack Loss Data'!$C$4:$V$43,MATCH('Combustion Reports'!AK$26,'DOE Stack Loss Data'!$B$4:$B$43)+1,MATCH('Baseline Efficiency'!BD26,'DOE Stack Loss Data'!$C$3:$V$3))-INDEX('DOE Stack Loss Data'!$C$4:$V$43,MATCH('Combustion Reports'!AK$26,'DOE Stack Loss Data'!$B$4:$B$43),MATCH('Baseline Efficiency'!BD26,'DOE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Efficiency'!BD26,'DOE Stack Loss Data'!$C$3:$V$3))))/(INDEX('DOE Stack Loss Data'!$C$3:$V$3,1,MATCH('Baseline Efficiency'!BD26,'DOE Stack Loss Data'!$C$3:$V$3)+1)-INDEX('DOE Stack Loss Data'!$C$3:$V$3,1,MATCH('Baseline Efficiency'!BD26,'DOE Stack Loss Data'!$C$3:$V$3)))*('Baseline Efficiency'!BD26-INDEX('DOE Stack Loss Data'!$C$3:$V$3,1,MATCH('Baseline Efficiency'!BD26,'DOE Stack Loss Data'!$C$3:$V$3)))+(INDEX('DOE Stack Loss Data'!$C$4:$V$43,MATCH('Combustion Reports'!AK$26,'DOE Stack Loss Data'!$B$4:$B$43)+1,MATCH('Baseline Efficiency'!BD26,'DOE Stack Loss Data'!$C$3:$V$3))-INDEX('DOE Stack Loss Data'!$C$4:$V$43,MATCH('Combustion Reports'!AK$26,'DOE Stack Loss Data'!$B$4:$B$43),MATCH('Baseline Efficiency'!BD26,'DOE Stack Loss Data'!$C$3:$V$3)))/(INDEX('DOE Stack Loss Data'!$B$4:$B$43,MATCH('Combustion Reports'!AK$26,'DOE Stack Loss Data'!$B$4:$B$43)+1,1)-INDEX('DOE Stack Loss Data'!$B$4:$B$43,MATCH('Combustion Reports'!AK$26,'DOE Stack Loss Data'!$B$4:$B$43),1))*('Combustion Reports'!AK$26-INDEX('DOE Stack Loss Data'!$B$4:$B$43,MATCH('Combustion Reports'!AK$26,'DOE Stack Loss Data'!$B$4:$B$43),1))+INDEX('DOE Stack Loss Data'!$C$4:$V$43,MATCH('Combustion Reports'!AK$26,'DOE Stack Loss Data'!$B$4:$B$43),MATCH('Baseline Efficiency'!BD26,'DOE Stack Loss Data'!$C$3:$V$3)))</f>
        <v>#N/A</v>
      </c>
    </row>
  </sheetData>
  <customSheetViews>
    <customSheetView guid="{E7ACAE69-9EF1-4C13-8DE7-715E540F83CD}" scale="80" state="hidden">
      <pageMargins left="0.7" right="0.7" top="0.75" bottom="0.75" header="0.3" footer="0.3"/>
    </customSheetView>
  </customSheetViews>
  <mergeCells count="12">
    <mergeCell ref="B28:N28"/>
    <mergeCell ref="B2:N2"/>
    <mergeCell ref="B3:N3"/>
    <mergeCell ref="P3:AB3"/>
    <mergeCell ref="P2:AB2"/>
    <mergeCell ref="AR2:BD2"/>
    <mergeCell ref="AR3:BD3"/>
    <mergeCell ref="AR28:BD28"/>
    <mergeCell ref="P28:AB28"/>
    <mergeCell ref="AD28:AP28"/>
    <mergeCell ref="AD2:AP2"/>
    <mergeCell ref="AD3:AP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D51"/>
  <sheetViews>
    <sheetView zoomScale="80" zoomScaleNormal="80" workbookViewId="0">
      <selection activeCell="E30" sqref="E30"/>
    </sheetView>
  </sheetViews>
  <sheetFormatPr defaultRowHeight="12.75"/>
  <cols>
    <col min="1" max="1" width="3.140625" style="63" customWidth="1"/>
    <col min="2" max="2" width="4.7109375" style="63" bestFit="1" customWidth="1"/>
    <col min="3" max="3" width="11.85546875" style="63" bestFit="1" customWidth="1"/>
    <col min="4" max="4" width="7.85546875" style="63" bestFit="1" customWidth="1"/>
    <col min="5" max="5" width="9.28515625" style="63" bestFit="1" customWidth="1"/>
    <col min="6" max="6" width="7.85546875" style="63" bestFit="1" customWidth="1"/>
    <col min="7" max="13" width="7.7109375" style="63" bestFit="1" customWidth="1"/>
    <col min="14" max="14" width="7.85546875" style="63" customWidth="1"/>
    <col min="15" max="15" width="9.140625" style="63"/>
    <col min="16" max="16" width="4.7109375" style="63" bestFit="1" customWidth="1"/>
    <col min="17" max="17" width="11.85546875" style="63" bestFit="1" customWidth="1"/>
    <col min="18" max="28" width="7.85546875" style="63" bestFit="1" customWidth="1"/>
    <col min="29" max="29" width="9.140625" style="63"/>
    <col min="30" max="30" width="5.140625" style="63" bestFit="1" customWidth="1"/>
    <col min="31" max="31" width="12.42578125" style="63" bestFit="1" customWidth="1"/>
    <col min="32" max="32" width="8.140625" style="63" bestFit="1" customWidth="1"/>
    <col min="33" max="42" width="7.85546875" style="63" bestFit="1" customWidth="1"/>
    <col min="43" max="43" width="9.140625" style="63"/>
    <col min="44" max="44" width="5.140625" style="63" bestFit="1" customWidth="1"/>
    <col min="45" max="45" width="12.42578125" style="63" bestFit="1" customWidth="1"/>
    <col min="46" max="46" width="8.140625" style="63" bestFit="1" customWidth="1"/>
    <col min="47" max="56" width="7.85546875" style="63" bestFit="1" customWidth="1"/>
    <col min="57" max="16384" width="9.140625" style="63"/>
  </cols>
  <sheetData>
    <row r="1" spans="2:56" ht="13.5" thickBot="1"/>
    <row r="2" spans="2:56" ht="13.5" thickBot="1">
      <c r="B2" s="666" t="s">
        <v>10</v>
      </c>
      <c r="C2" s="667"/>
      <c r="D2" s="667"/>
      <c r="E2" s="667"/>
      <c r="F2" s="667"/>
      <c r="G2" s="667"/>
      <c r="H2" s="667"/>
      <c r="I2" s="667"/>
      <c r="J2" s="667"/>
      <c r="K2" s="667"/>
      <c r="L2" s="667"/>
      <c r="M2" s="667"/>
      <c r="N2" s="668"/>
      <c r="P2" s="666" t="s">
        <v>11</v>
      </c>
      <c r="Q2" s="667"/>
      <c r="R2" s="667"/>
      <c r="S2" s="667"/>
      <c r="T2" s="667"/>
      <c r="U2" s="667"/>
      <c r="V2" s="667"/>
      <c r="W2" s="667"/>
      <c r="X2" s="667"/>
      <c r="Y2" s="667"/>
      <c r="Z2" s="667"/>
      <c r="AA2" s="667"/>
      <c r="AB2" s="668"/>
      <c r="AD2" s="666" t="s">
        <v>12</v>
      </c>
      <c r="AE2" s="667"/>
      <c r="AF2" s="667"/>
      <c r="AG2" s="667"/>
      <c r="AH2" s="667"/>
      <c r="AI2" s="667"/>
      <c r="AJ2" s="667"/>
      <c r="AK2" s="667"/>
      <c r="AL2" s="667"/>
      <c r="AM2" s="667"/>
      <c r="AN2" s="667"/>
      <c r="AO2" s="667"/>
      <c r="AP2" s="668"/>
      <c r="AR2" s="666" t="s">
        <v>100</v>
      </c>
      <c r="AS2" s="667"/>
      <c r="AT2" s="667"/>
      <c r="AU2" s="667"/>
      <c r="AV2" s="667"/>
      <c r="AW2" s="667"/>
      <c r="AX2" s="667"/>
      <c r="AY2" s="667"/>
      <c r="AZ2" s="667"/>
      <c r="BA2" s="667"/>
      <c r="BB2" s="667"/>
      <c r="BC2" s="667"/>
      <c r="BD2" s="668"/>
    </row>
    <row r="3" spans="2:56" ht="13.5" thickBot="1">
      <c r="B3" s="669" t="s">
        <v>98</v>
      </c>
      <c r="C3" s="670"/>
      <c r="D3" s="670"/>
      <c r="E3" s="670"/>
      <c r="F3" s="670"/>
      <c r="G3" s="670"/>
      <c r="H3" s="670"/>
      <c r="I3" s="670"/>
      <c r="J3" s="670"/>
      <c r="K3" s="670"/>
      <c r="L3" s="670"/>
      <c r="M3" s="670"/>
      <c r="N3" s="671"/>
      <c r="P3" s="669" t="s">
        <v>98</v>
      </c>
      <c r="Q3" s="670"/>
      <c r="R3" s="670"/>
      <c r="S3" s="670"/>
      <c r="T3" s="670"/>
      <c r="U3" s="670"/>
      <c r="V3" s="670"/>
      <c r="W3" s="670"/>
      <c r="X3" s="670"/>
      <c r="Y3" s="670"/>
      <c r="Z3" s="670"/>
      <c r="AA3" s="670"/>
      <c r="AB3" s="671"/>
      <c r="AD3" s="669" t="s">
        <v>98</v>
      </c>
      <c r="AE3" s="670"/>
      <c r="AF3" s="670"/>
      <c r="AG3" s="670"/>
      <c r="AH3" s="670"/>
      <c r="AI3" s="670"/>
      <c r="AJ3" s="670"/>
      <c r="AK3" s="670"/>
      <c r="AL3" s="670"/>
      <c r="AM3" s="670"/>
      <c r="AN3" s="670"/>
      <c r="AO3" s="670"/>
      <c r="AP3" s="671"/>
      <c r="AR3" s="669" t="s">
        <v>98</v>
      </c>
      <c r="AS3" s="670"/>
      <c r="AT3" s="670"/>
      <c r="AU3" s="670"/>
      <c r="AV3" s="670"/>
      <c r="AW3" s="670"/>
      <c r="AX3" s="670"/>
      <c r="AY3" s="670"/>
      <c r="AZ3" s="670"/>
      <c r="BA3" s="670"/>
      <c r="BB3" s="670"/>
      <c r="BC3" s="670"/>
      <c r="BD3" s="671"/>
    </row>
    <row r="4" spans="2:56" ht="13.5" thickBot="1">
      <c r="B4" s="192" t="s">
        <v>13</v>
      </c>
      <c r="C4" s="193" t="s">
        <v>14</v>
      </c>
      <c r="D4" s="231" t="s">
        <v>99</v>
      </c>
      <c r="E4" s="271" t="e">
        <f>1/Inputs!C33</f>
        <v>#DIV/0!</v>
      </c>
      <c r="F4" s="272" t="e">
        <f>E4+1/Inputs!$C$33</f>
        <v>#DIV/0!</v>
      </c>
      <c r="G4" s="272" t="e">
        <f>F4+1/Inputs!$C$33</f>
        <v>#DIV/0!</v>
      </c>
      <c r="H4" s="272" t="e">
        <f>G4+1/Inputs!$C$33</f>
        <v>#DIV/0!</v>
      </c>
      <c r="I4" s="272" t="e">
        <f>H4+1/Inputs!$C$33</f>
        <v>#DIV/0!</v>
      </c>
      <c r="J4" s="272" t="e">
        <f>I4+1/Inputs!$C$33</f>
        <v>#DIV/0!</v>
      </c>
      <c r="K4" s="272" t="e">
        <f>J4+1/Inputs!$C$33</f>
        <v>#DIV/0!</v>
      </c>
      <c r="L4" s="272" t="e">
        <f>K4+1/Inputs!$C$33</f>
        <v>#DIV/0!</v>
      </c>
      <c r="M4" s="272" t="e">
        <f>L4+1/Inputs!$C$33</f>
        <v>#DIV/0!</v>
      </c>
      <c r="N4" s="272" t="e">
        <f>M4+1/Inputs!$C$33</f>
        <v>#DIV/0!</v>
      </c>
      <c r="P4" s="192" t="s">
        <v>13</v>
      </c>
      <c r="Q4" s="193" t="s">
        <v>14</v>
      </c>
      <c r="R4" s="231" t="s">
        <v>99</v>
      </c>
      <c r="S4" s="271" t="e">
        <f>1/Inputs!C34</f>
        <v>#DIV/0!</v>
      </c>
      <c r="T4" s="271" t="e">
        <f>S4+1/Inputs!$C$34</f>
        <v>#DIV/0!</v>
      </c>
      <c r="U4" s="271" t="e">
        <f>T4+1/Inputs!$C$34</f>
        <v>#DIV/0!</v>
      </c>
      <c r="V4" s="271" t="e">
        <f>U4+1/Inputs!$C$34</f>
        <v>#DIV/0!</v>
      </c>
      <c r="W4" s="271" t="e">
        <f>V4+1/Inputs!$C$34</f>
        <v>#DIV/0!</v>
      </c>
      <c r="X4" s="271" t="e">
        <f>W4+1/Inputs!$C$34</f>
        <v>#DIV/0!</v>
      </c>
      <c r="Y4" s="271" t="e">
        <f>X4+1/Inputs!$C$34</f>
        <v>#DIV/0!</v>
      </c>
      <c r="Z4" s="271" t="e">
        <f>Y4+1/Inputs!$C$34</f>
        <v>#DIV/0!</v>
      </c>
      <c r="AA4" s="271" t="e">
        <f>Z4+1/Inputs!$C$34</f>
        <v>#DIV/0!</v>
      </c>
      <c r="AB4" s="271" t="e">
        <f>AA4+1/Inputs!$C$34</f>
        <v>#DIV/0!</v>
      </c>
      <c r="AD4" s="276" t="s">
        <v>13</v>
      </c>
      <c r="AE4" s="277" t="s">
        <v>14</v>
      </c>
      <c r="AF4" s="278" t="s">
        <v>99</v>
      </c>
      <c r="AG4" s="279" t="e">
        <f>1/Inputs!C35</f>
        <v>#DIV/0!</v>
      </c>
      <c r="AH4" s="279" t="e">
        <f>AG4+1/Inputs!$C$35</f>
        <v>#DIV/0!</v>
      </c>
      <c r="AI4" s="279" t="e">
        <f>AH4+1/Inputs!$C$35</f>
        <v>#DIV/0!</v>
      </c>
      <c r="AJ4" s="279" t="e">
        <f>AI4+1/Inputs!$C$35</f>
        <v>#DIV/0!</v>
      </c>
      <c r="AK4" s="279" t="e">
        <f>AJ4+1/Inputs!$C$35</f>
        <v>#DIV/0!</v>
      </c>
      <c r="AL4" s="279" t="e">
        <f>AK4+1/Inputs!$C$35</f>
        <v>#DIV/0!</v>
      </c>
      <c r="AM4" s="279" t="e">
        <f>AL4+1/Inputs!$C$35</f>
        <v>#DIV/0!</v>
      </c>
      <c r="AN4" s="279" t="e">
        <f>AM4+1/Inputs!$C$35</f>
        <v>#DIV/0!</v>
      </c>
      <c r="AO4" s="279" t="e">
        <f>AN4+1/Inputs!$C$35</f>
        <v>#DIV/0!</v>
      </c>
      <c r="AP4" s="280" t="e">
        <f>AO4+1/Inputs!$C$35</f>
        <v>#DIV/0!</v>
      </c>
      <c r="AR4" s="192" t="s">
        <v>13</v>
      </c>
      <c r="AS4" s="193" t="s">
        <v>14</v>
      </c>
      <c r="AT4" s="231" t="s">
        <v>99</v>
      </c>
      <c r="AU4" s="271" t="e">
        <f>1/Inputs!C36</f>
        <v>#DIV/0!</v>
      </c>
      <c r="AV4" s="271" t="e">
        <f>AU4+1/Inputs!$C$36</f>
        <v>#DIV/0!</v>
      </c>
      <c r="AW4" s="271" t="e">
        <f>AV4+1/Inputs!$C$36</f>
        <v>#DIV/0!</v>
      </c>
      <c r="AX4" s="271" t="e">
        <f>AW4+1/Inputs!$C$36</f>
        <v>#DIV/0!</v>
      </c>
      <c r="AY4" s="271" t="e">
        <f>AX4+1/Inputs!$C$36</f>
        <v>#DIV/0!</v>
      </c>
      <c r="AZ4" s="271" t="e">
        <f>AY4+1/Inputs!$C$36</f>
        <v>#DIV/0!</v>
      </c>
      <c r="BA4" s="271" t="e">
        <f>AZ4+1/Inputs!$C$36</f>
        <v>#DIV/0!</v>
      </c>
      <c r="BB4" s="271" t="e">
        <f>BA4+1/Inputs!$C$36</f>
        <v>#DIV/0!</v>
      </c>
      <c r="BC4" s="271" t="e">
        <f>BB4+1/Inputs!$C$36</f>
        <v>#DIV/0!</v>
      </c>
      <c r="BD4" s="271" t="e">
        <f>BC4+1/Inputs!$C$36</f>
        <v>#DIV/0!</v>
      </c>
    </row>
    <row r="5" spans="2:56">
      <c r="B5" s="236">
        <v>-10</v>
      </c>
      <c r="C5" s="234">
        <v>7</v>
      </c>
      <c r="D5" s="233">
        <v>75</v>
      </c>
      <c r="E5" s="237">
        <f>IF((('Combustion Reports'!C$33-0.03)/('Combustion Reports'!C$31-$D$25)*($D5-$D$25)+0.03)&lt;0.17,(('Combustion Reports'!C$33-0.03)/('Combustion Reports'!C$31-$D$25)*($D5-$D$25))+0.03,0.17)</f>
        <v>1.8749999999999999E-2</v>
      </c>
      <c r="F5" s="237">
        <f>IF((('Combustion Reports'!D$33-0.03)/('Combustion Reports'!D$31-$D$25)*($D5-$D$25)+0.03)&lt;0.17,(('Combustion Reports'!D$33-0.03)/('Combustion Reports'!D$31-$D$25)*($D5-$D$25))+0.03,0.17)</f>
        <v>1.8749999999999999E-2</v>
      </c>
      <c r="G5" s="237">
        <f>IF((('Combustion Reports'!E$33-0.03)/('Combustion Reports'!E$31-$D$25)*($D5-$D$25)+0.03)&lt;0.17,(('Combustion Reports'!E$33-0.03)/('Combustion Reports'!E$31-$D$25)*($D5-$D$25))+0.03,0.17)</f>
        <v>1.8749999999999999E-2</v>
      </c>
      <c r="H5" s="237">
        <f>IF((('Combustion Reports'!F$33-0.03)/('Combustion Reports'!F$31-$D$25)*($D5-$D$25)+0.03)&lt;0.17,(('Combustion Reports'!F$33-0.03)/('Combustion Reports'!F$31-$D$25)*($D5-$D$25))+0.03,0.17)</f>
        <v>1.8749999999999999E-2</v>
      </c>
      <c r="I5" s="237">
        <f>IF((('Combustion Reports'!G$33-0.03)/('Combustion Reports'!G$31-$D$25)*($D5-$D$25)+0.03)&lt;0.17,(('Combustion Reports'!G$33-0.03)/('Combustion Reports'!G$31-$D$25)*($D5-$D$25))+0.03,0.17)</f>
        <v>1.8749999999999999E-2</v>
      </c>
      <c r="J5" s="237">
        <f>IF((('Combustion Reports'!H$33-0.03)/('Combustion Reports'!H$31-$D$25)*($D5-$D$25)+0.03)&lt;0.17,(('Combustion Reports'!H$33-0.03)/('Combustion Reports'!H$31-$D$25)*($D5-$D$25))+0.03,0.17)</f>
        <v>1.8749999999999999E-2</v>
      </c>
      <c r="K5" s="237">
        <f>IF((('Combustion Reports'!I$33-0.03)/('Combustion Reports'!I$31-$D$25)*($D5-$D$25)+0.03)&lt;0.17,(('Combustion Reports'!I$33-0.03)/('Combustion Reports'!I$31-$D$25)*($D5-$D$25))+0.03,0.17)</f>
        <v>1.8749999999999999E-2</v>
      </c>
      <c r="L5" s="237">
        <f>IF((('Combustion Reports'!J$33-0.03)/('Combustion Reports'!J$31-$D$25)*($D5-$D$25)+0.03)&lt;0.17,(('Combustion Reports'!J$33-0.03)/('Combustion Reports'!J$31-$D$25)*($D5-$D$25))+0.03,0.17)</f>
        <v>1.8749999999999999E-2</v>
      </c>
      <c r="M5" s="237">
        <f>IF((('Combustion Reports'!K$33-0.03)/('Combustion Reports'!K$31-$D$25)*($D5-$D$25)+0.03)&lt;0.17,(('Combustion Reports'!K$33-0.03)/('Combustion Reports'!K$31-$D$25)*($D5-$D$25))+0.03,0.17)</f>
        <v>1.8749999999999999E-2</v>
      </c>
      <c r="N5" s="237">
        <f>IF((('Combustion Reports'!L$33-0.03)/('Combustion Reports'!L$31-$D$25)*($D5-$D$25)+0.03)&lt;0.17,(('Combustion Reports'!L$33-0.03)/('Combustion Reports'!L$31-$D$25)*($D5-$D$25))+0.03,0.17)</f>
        <v>1.8749999999999999E-2</v>
      </c>
      <c r="O5" s="213"/>
      <c r="P5" s="197">
        <v>-10</v>
      </c>
      <c r="Q5" s="25">
        <v>7</v>
      </c>
      <c r="R5" s="19">
        <v>75</v>
      </c>
      <c r="S5" s="198">
        <f>IF(('Combustion Reports'!C$39-0.03)/('Combustion Reports'!C$37-$R$25)*($R5-$R$25)+0.03&lt;0.17,('Combustion Reports'!C$39-0.03)/('Combustion Reports'!C$37-$R$25)*($R5-$R$25)+0.03,0.17)</f>
        <v>1.8749999999999999E-2</v>
      </c>
      <c r="T5" s="237">
        <f>IF(('Combustion Reports'!D$39-0.03)/('Combustion Reports'!D$37-$R$25)*($R5-$R$25)+0.03&lt;0.17,('Combustion Reports'!D$39-0.03)/('Combustion Reports'!D$37-$R$25)*($R5-$R$25)+0.03,0.17)</f>
        <v>1.8749999999999999E-2</v>
      </c>
      <c r="U5" s="237">
        <f>IF(('Combustion Reports'!E$39-0.03)/('Combustion Reports'!E$37-$R$25)*($R5-$R$25)+0.03&lt;0.17,('Combustion Reports'!E$39-0.03)/('Combustion Reports'!E$37-$R$25)*($R5-$R$25)+0.03,0.17)</f>
        <v>1.8749999999999999E-2</v>
      </c>
      <c r="V5" s="237">
        <f>IF(('Combustion Reports'!F$39-0.03)/('Combustion Reports'!F$37-$R$25)*($R5-$R$25)+0.03&lt;0.17,('Combustion Reports'!F$39-0.03)/('Combustion Reports'!F$37-$R$25)*($R5-$R$25)+0.03,0.17)</f>
        <v>1.8749999999999999E-2</v>
      </c>
      <c r="W5" s="237">
        <f>IF(('Combustion Reports'!G$39-0.03)/('Combustion Reports'!G$37-$R$25)*($R5-$R$25)+0.03&lt;0.17,('Combustion Reports'!G$39-0.03)/('Combustion Reports'!G$37-$R$25)*($R5-$R$25)+0.03,0.17)</f>
        <v>1.8749999999999999E-2</v>
      </c>
      <c r="X5" s="237">
        <f>IF(('Combustion Reports'!H$39-0.03)/('Combustion Reports'!H$37-$R$25)*($R5-$R$25)+0.03&lt;0.17,('Combustion Reports'!H$39-0.03)/('Combustion Reports'!H$37-$R$25)*($R5-$R$25)+0.03,0.17)</f>
        <v>1.8749999999999999E-2</v>
      </c>
      <c r="Y5" s="237">
        <f>IF(('Combustion Reports'!I$39-0.03)/('Combustion Reports'!I$37-$R$25)*($R5-$R$25)+0.03&lt;0.17,('Combustion Reports'!I$39-0.03)/('Combustion Reports'!I$37-$R$25)*($R5-$R$25)+0.03,0.17)</f>
        <v>1.8749999999999999E-2</v>
      </c>
      <c r="Z5" s="237">
        <f>IF(('Combustion Reports'!J$39-0.03)/('Combustion Reports'!J$37-$R$25)*($R5-$R$25)+0.03&lt;0.17,('Combustion Reports'!J$39-0.03)/('Combustion Reports'!J$37-$R$25)*($R5-$R$25)+0.03,0.17)</f>
        <v>1.8749999999999999E-2</v>
      </c>
      <c r="AA5" s="237">
        <f>IF(('Combustion Reports'!K$39-0.03)/('Combustion Reports'!K$37-$R$25)*($R5-$R$25)+0.03&lt;0.17,('Combustion Reports'!K$39-0.03)/('Combustion Reports'!K$37-$R$25)*($R5-$R$25)+0.03,0.17)</f>
        <v>1.8749999999999999E-2</v>
      </c>
      <c r="AB5" s="237">
        <f>IF(('Combustion Reports'!L$39-0.03)/('Combustion Reports'!L$37-$R$25)*($R5-$R$25)+0.03&lt;0.17,('Combustion Reports'!L$39-0.03)/('Combustion Reports'!L$37-$R$25)*($R5-$R$25)+0.03,0.17)</f>
        <v>1.8749999999999999E-2</v>
      </c>
      <c r="AD5" s="281">
        <v>-10</v>
      </c>
      <c r="AE5" s="234">
        <v>7</v>
      </c>
      <c r="AF5" s="233">
        <v>75</v>
      </c>
      <c r="AG5" s="237">
        <f>IF(('Combustion Reports'!C$45-0.03)/('Combustion Reports'!C$43-$AF$25)*($AF5-$AF$25)+0.03&lt;0.17,('Combustion Reports'!C$45-0.03)/('Combustion Reports'!C$43-$AF$25)*($AF5-$AF$25)+0.03,0.17)</f>
        <v>1.8749999999999999E-2</v>
      </c>
      <c r="AH5" s="237">
        <f>IF(('Combustion Reports'!D$45-0.03)/('Combustion Reports'!D$43-$AF$25)*($AF5-$AF$25)+0.03&lt;0.17,('Combustion Reports'!D$45-0.03)/('Combustion Reports'!D$43-$AF$25)*($AF5-$AF$25)+0.03,0.17)</f>
        <v>1.8749999999999999E-2</v>
      </c>
      <c r="AI5" s="237">
        <f>IF(('Combustion Reports'!E$45-0.03)/('Combustion Reports'!E$43-$AF$25)*($AF5-$AF$25)+0.03&lt;0.17,('Combustion Reports'!E$45-0.03)/('Combustion Reports'!E$43-$AF$25)*($AF5-$AF$25)+0.03,0.17)</f>
        <v>1.8749999999999999E-2</v>
      </c>
      <c r="AJ5" s="237">
        <f>IF(('Combustion Reports'!F$45-0.03)/('Combustion Reports'!F$43-$AF$25)*($AF5-$AF$25)+0.03&lt;0.17,('Combustion Reports'!F$45-0.03)/('Combustion Reports'!F$43-$AF$25)*($AF5-$AF$25)+0.03,0.17)</f>
        <v>1.8749999999999999E-2</v>
      </c>
      <c r="AK5" s="237">
        <f>IF(('Combustion Reports'!G$45-0.03)/('Combustion Reports'!G$43-$AF$25)*($AF5-$AF$25)+0.03&lt;0.17,('Combustion Reports'!G$45-0.03)/('Combustion Reports'!G$43-$AF$25)*($AF5-$AF$25)+0.03,0.17)</f>
        <v>1.8749999999999999E-2</v>
      </c>
      <c r="AL5" s="237">
        <f>IF(('Combustion Reports'!H$45-0.03)/('Combustion Reports'!H$43-$AF$25)*($AF5-$AF$25)+0.03&lt;0.17,('Combustion Reports'!H$45-0.03)/('Combustion Reports'!H$43-$AF$25)*($AF5-$AF$25)+0.03,0.17)</f>
        <v>1.8749999999999999E-2</v>
      </c>
      <c r="AM5" s="237">
        <f>IF(('Combustion Reports'!I$45-0.03)/('Combustion Reports'!I$43-$AF$25)*($AF5-$AF$25)+0.03&lt;0.17,('Combustion Reports'!I$45-0.03)/('Combustion Reports'!I$43-$AF$25)*($AF5-$AF$25)+0.03,0.17)</f>
        <v>1.8749999999999999E-2</v>
      </c>
      <c r="AN5" s="237">
        <f>IF(('Combustion Reports'!J$45-0.03)/('Combustion Reports'!J$43-$AF$25)*($AF5-$AF$25)+0.03&lt;0.17,('Combustion Reports'!J$45-0.03)/('Combustion Reports'!J$43-$AF$25)*($AF5-$AF$25)+0.03,0.17)</f>
        <v>1.8749999999999999E-2</v>
      </c>
      <c r="AO5" s="237">
        <f>IF(('Combustion Reports'!K$45-0.03)/('Combustion Reports'!K$43-$AF$25)*($AF5-$AF$25)+0.03&lt;0.17,('Combustion Reports'!K$45-0.03)/('Combustion Reports'!K$43-$AF$25)*($AF5-$AF$25)+0.03,0.17)</f>
        <v>1.8749999999999999E-2</v>
      </c>
      <c r="AP5" s="237">
        <f>IF(('Combustion Reports'!L$45-0.03)/('Combustion Reports'!L$43-$AF$25)*($AF5-$AF$25)+0.03&lt;0.17,('Combustion Reports'!L$45-0.03)/('Combustion Reports'!L$43-$AF$25)*($AF5-$AF$25)+0.03,0.17)</f>
        <v>1.8749999999999999E-2</v>
      </c>
      <c r="AR5" s="197">
        <v>-10</v>
      </c>
      <c r="AS5" s="25">
        <v>7</v>
      </c>
      <c r="AT5" s="19">
        <v>75</v>
      </c>
      <c r="AU5" s="198">
        <f>IF(('Combustion Reports'!C$51-0.03)/('Combustion Reports'!C$49-$AT$25)*($AT5-$AT$25)+0.03&lt;0.17,('Combustion Reports'!C$51-0.03)/('Combustion Reports'!C$49-$AT$25)*($AT5-$AT$25)+0.03,0.17)</f>
        <v>1.8749999999999999E-2</v>
      </c>
      <c r="AV5" s="237">
        <f>IF(('Combustion Reports'!D$51-0.03)/('Combustion Reports'!D$49-$AT$25)*($AT5-$AT$25)+0.03&lt;0.17,('Combustion Reports'!D$51-0.03)/('Combustion Reports'!D$49-$AT$25)*($AT5-$AT$25)+0.03,0.17)</f>
        <v>1.8749999999999999E-2</v>
      </c>
      <c r="AW5" s="237">
        <f>IF(('Combustion Reports'!E$51-0.03)/('Combustion Reports'!E$49-$AT$25)*($AT5-$AT$25)+0.03&lt;0.17,('Combustion Reports'!E$51-0.03)/('Combustion Reports'!E$49-$AT$25)*($AT5-$AT$25)+0.03,0.17)</f>
        <v>1.8749999999999999E-2</v>
      </c>
      <c r="AX5" s="237">
        <f>IF(('Combustion Reports'!F$51-0.03)/('Combustion Reports'!F$49-$AT$25)*($AT5-$AT$25)+0.03&lt;0.17,('Combustion Reports'!F$51-0.03)/('Combustion Reports'!F$49-$AT$25)*($AT5-$AT$25)+0.03,0.17)</f>
        <v>1.8749999999999999E-2</v>
      </c>
      <c r="AY5" s="237">
        <f>IF(('Combustion Reports'!G$51-0.03)/('Combustion Reports'!G$49-$AT$25)*($AT5-$AT$25)+0.03&lt;0.17,('Combustion Reports'!G$51-0.03)/('Combustion Reports'!G$49-$AT$25)*($AT5-$AT$25)+0.03,0.17)</f>
        <v>1.8749999999999999E-2</v>
      </c>
      <c r="AZ5" s="237">
        <f>IF(('Combustion Reports'!H$51-0.03)/('Combustion Reports'!H$49-$AT$25)*($AT5-$AT$25)+0.03&lt;0.17,('Combustion Reports'!H$51-0.03)/('Combustion Reports'!H$49-$AT$25)*($AT5-$AT$25)+0.03,0.17)</f>
        <v>1.8749999999999999E-2</v>
      </c>
      <c r="BA5" s="237">
        <f>IF(('Combustion Reports'!I$51-0.03)/('Combustion Reports'!I$49-$AT$25)*($AT5-$AT$25)+0.03&lt;0.17,('Combustion Reports'!I$51-0.03)/('Combustion Reports'!I$49-$AT$25)*($AT5-$AT$25)+0.03,0.17)</f>
        <v>1.8749999999999999E-2</v>
      </c>
      <c r="BB5" s="237">
        <f>IF(('Combustion Reports'!J$51-0.03)/('Combustion Reports'!J$49-$AT$25)*($AT5-$AT$25)+0.03&lt;0.17,('Combustion Reports'!J$51-0.03)/('Combustion Reports'!J$49-$AT$25)*($AT5-$AT$25)+0.03,0.17)</f>
        <v>1.8749999999999999E-2</v>
      </c>
      <c r="BC5" s="237">
        <f>IF(('Combustion Reports'!K$51-0.03)/('Combustion Reports'!K$49-$AT$25)*($AT5-$AT$25)+0.03&lt;0.17,('Combustion Reports'!K$51-0.03)/('Combustion Reports'!K$49-$AT$25)*($AT5-$AT$25)+0.03,0.17)</f>
        <v>1.8749999999999999E-2</v>
      </c>
      <c r="BD5" s="237">
        <f>IF(('Combustion Reports'!L$51-0.03)/('Combustion Reports'!L$49-$AT$25)*($AT5-$AT$25)+0.03&lt;0.17,('Combustion Reports'!L$51-0.03)/('Combustion Reports'!L$49-$AT$25)*($AT5-$AT$25)+0.03,0.17)</f>
        <v>1.8749999999999999E-2</v>
      </c>
    </row>
    <row r="6" spans="2:56">
      <c r="B6" s="236">
        <v>-5</v>
      </c>
      <c r="C6" s="234">
        <v>9</v>
      </c>
      <c r="D6" s="233">
        <v>75</v>
      </c>
      <c r="E6" s="237">
        <f>IF((('Combustion Reports'!C$33-0.03)/('Combustion Reports'!C$31-$D$25)*($D6-$D$25)+0.03)&lt;0.17,(('Combustion Reports'!C$33-0.03)/('Combustion Reports'!C$31-$D$25)*($D6-$D$25))+0.03,0.17)</f>
        <v>1.8749999999999999E-2</v>
      </c>
      <c r="F6" s="237">
        <f>IF((('Combustion Reports'!D$33-0.03)/('Combustion Reports'!D$31-$D$25)*($D6-$D$25)+0.03)&lt;0.17,(('Combustion Reports'!D$33-0.03)/('Combustion Reports'!D$31-$D$25)*($D6-$D$25))+0.03,0.17)</f>
        <v>1.8749999999999999E-2</v>
      </c>
      <c r="G6" s="237">
        <f>IF((('Combustion Reports'!E$33-0.03)/('Combustion Reports'!E$31-$D$25)*($D6-$D$25)+0.03)&lt;0.17,(('Combustion Reports'!E$33-0.03)/('Combustion Reports'!E$31-$D$25)*($D6-$D$25))+0.03,0.17)</f>
        <v>1.8749999999999999E-2</v>
      </c>
      <c r="H6" s="237">
        <f>IF((('Combustion Reports'!F$33-0.03)/('Combustion Reports'!F$31-$D$25)*($D6-$D$25)+0.03)&lt;0.17,(('Combustion Reports'!F$33-0.03)/('Combustion Reports'!F$31-$D$25)*($D6-$D$25))+0.03,0.17)</f>
        <v>1.8749999999999999E-2</v>
      </c>
      <c r="I6" s="237">
        <f>IF((('Combustion Reports'!G$33-0.03)/('Combustion Reports'!G$31-$D$25)*($D6-$D$25)+0.03)&lt;0.17,(('Combustion Reports'!G$33-0.03)/('Combustion Reports'!G$31-$D$25)*($D6-$D$25))+0.03,0.17)</f>
        <v>1.8749999999999999E-2</v>
      </c>
      <c r="J6" s="237">
        <f>IF((('Combustion Reports'!H$33-0.03)/('Combustion Reports'!H$31-$D$25)*($D6-$D$25)+0.03)&lt;0.17,(('Combustion Reports'!H$33-0.03)/('Combustion Reports'!H$31-$D$25)*($D6-$D$25))+0.03,0.17)</f>
        <v>1.8749999999999999E-2</v>
      </c>
      <c r="K6" s="237">
        <f>IF((('Combustion Reports'!I$33-0.03)/('Combustion Reports'!I$31-$D$25)*($D6-$D$25)+0.03)&lt;0.17,(('Combustion Reports'!I$33-0.03)/('Combustion Reports'!I$31-$D$25)*($D6-$D$25))+0.03,0.17)</f>
        <v>1.8749999999999999E-2</v>
      </c>
      <c r="L6" s="237">
        <f>IF((('Combustion Reports'!J$33-0.03)/('Combustion Reports'!J$31-$D$25)*($D6-$D$25)+0.03)&lt;0.17,(('Combustion Reports'!J$33-0.03)/('Combustion Reports'!J$31-$D$25)*($D6-$D$25))+0.03,0.17)</f>
        <v>1.8749999999999999E-2</v>
      </c>
      <c r="M6" s="237">
        <f>IF((('Combustion Reports'!K$33-0.03)/('Combustion Reports'!K$31-$D$25)*($D6-$D$25)+0.03)&lt;0.17,(('Combustion Reports'!K$33-0.03)/('Combustion Reports'!K$31-$D$25)*($D6-$D$25))+0.03,0.17)</f>
        <v>1.8749999999999999E-2</v>
      </c>
      <c r="N6" s="237">
        <f>IF((('Combustion Reports'!L$33-0.03)/('Combustion Reports'!L$31-$D$25)*($D6-$D$25)+0.03)&lt;0.17,(('Combustion Reports'!L$33-0.03)/('Combustion Reports'!L$31-$D$25)*($D6-$D$25))+0.03,0.17)</f>
        <v>1.8749999999999999E-2</v>
      </c>
      <c r="P6" s="197">
        <v>-5</v>
      </c>
      <c r="Q6" s="25">
        <v>9</v>
      </c>
      <c r="R6" s="19">
        <v>75</v>
      </c>
      <c r="S6" s="237">
        <f>IF(('Combustion Reports'!C$39-0.03)/('Combustion Reports'!C$37-$R$25)*($R6-$R$25)+0.03&lt;0.17,('Combustion Reports'!C$39-0.03)/('Combustion Reports'!C$37-$R$25)*($R6-$R$25)+0.03,0.17)</f>
        <v>1.8749999999999999E-2</v>
      </c>
      <c r="T6" s="237">
        <f>IF(('Combustion Reports'!D$39-0.03)/('Combustion Reports'!D$37-$R$25)*($R6-$R$25)+0.03&lt;0.17,('Combustion Reports'!D$39-0.03)/('Combustion Reports'!D$37-$R$25)*($R6-$R$25)+0.03,0.17)</f>
        <v>1.8749999999999999E-2</v>
      </c>
      <c r="U6" s="237">
        <f>IF(('Combustion Reports'!E$39-0.03)/('Combustion Reports'!E$37-$R$25)*($R6-$R$25)+0.03&lt;0.17,('Combustion Reports'!E$39-0.03)/('Combustion Reports'!E$37-$R$25)*($R6-$R$25)+0.03,0.17)</f>
        <v>1.8749999999999999E-2</v>
      </c>
      <c r="V6" s="237">
        <f>IF(('Combustion Reports'!F$39-0.03)/('Combustion Reports'!F$37-$R$25)*($R6-$R$25)+0.03&lt;0.17,('Combustion Reports'!F$39-0.03)/('Combustion Reports'!F$37-$R$25)*($R6-$R$25)+0.03,0.17)</f>
        <v>1.8749999999999999E-2</v>
      </c>
      <c r="W6" s="237">
        <f>IF(('Combustion Reports'!G$39-0.03)/('Combustion Reports'!G$37-$R$25)*($R6-$R$25)+0.03&lt;0.17,('Combustion Reports'!G$39-0.03)/('Combustion Reports'!G$37-$R$25)*($R6-$R$25)+0.03,0.17)</f>
        <v>1.8749999999999999E-2</v>
      </c>
      <c r="X6" s="237">
        <f>IF(('Combustion Reports'!H$39-0.03)/('Combustion Reports'!H$37-$R$25)*($R6-$R$25)+0.03&lt;0.17,('Combustion Reports'!H$39-0.03)/('Combustion Reports'!H$37-$R$25)*($R6-$R$25)+0.03,0.17)</f>
        <v>1.8749999999999999E-2</v>
      </c>
      <c r="Y6" s="237">
        <f>IF(('Combustion Reports'!I$39-0.03)/('Combustion Reports'!I$37-$R$25)*($R6-$R$25)+0.03&lt;0.17,('Combustion Reports'!I$39-0.03)/('Combustion Reports'!I$37-$R$25)*($R6-$R$25)+0.03,0.17)</f>
        <v>1.8749999999999999E-2</v>
      </c>
      <c r="Z6" s="237">
        <f>IF(('Combustion Reports'!J$39-0.03)/('Combustion Reports'!J$37-$R$25)*($R6-$R$25)+0.03&lt;0.17,('Combustion Reports'!J$39-0.03)/('Combustion Reports'!J$37-$R$25)*($R6-$R$25)+0.03,0.17)</f>
        <v>1.8749999999999999E-2</v>
      </c>
      <c r="AA6" s="237">
        <f>IF(('Combustion Reports'!K$39-0.03)/('Combustion Reports'!K$37-$R$25)*($R6-$R$25)+0.03&lt;0.17,('Combustion Reports'!K$39-0.03)/('Combustion Reports'!K$37-$R$25)*($R6-$R$25)+0.03,0.17)</f>
        <v>1.8749999999999999E-2</v>
      </c>
      <c r="AB6" s="237">
        <f>IF(('Combustion Reports'!L$39-0.03)/('Combustion Reports'!L$37-$R$25)*($R6-$R$25)+0.03&lt;0.17,('Combustion Reports'!L$39-0.03)/('Combustion Reports'!L$37-$R$25)*($R6-$R$25)+0.03,0.17)</f>
        <v>1.8749999999999999E-2</v>
      </c>
      <c r="AD6" s="281">
        <v>-5</v>
      </c>
      <c r="AE6" s="234">
        <v>9</v>
      </c>
      <c r="AF6" s="233">
        <v>75</v>
      </c>
      <c r="AG6" s="237">
        <f>IF(('Combustion Reports'!C$45-0.03)/('Combustion Reports'!C$43-$AF$25)*($AF6-$AF$25)+0.03&lt;0.17,('Combustion Reports'!C$45-0.03)/('Combustion Reports'!C$43-$AF$25)*($AF6-$AF$25)+0.03,0.17)</f>
        <v>1.8749999999999999E-2</v>
      </c>
      <c r="AH6" s="237">
        <f>IF(('Combustion Reports'!D$45-0.03)/('Combustion Reports'!D$43-$AF$25)*($AF6-$AF$25)+0.03&lt;0.17,('Combustion Reports'!D$45-0.03)/('Combustion Reports'!D$43-$AF$25)*($AF6-$AF$25)+0.03,0.17)</f>
        <v>1.8749999999999999E-2</v>
      </c>
      <c r="AI6" s="237">
        <f>IF(('Combustion Reports'!E$45-0.03)/('Combustion Reports'!E$43-$AF$25)*($AF6-$AF$25)+0.03&lt;0.17,('Combustion Reports'!E$45-0.03)/('Combustion Reports'!E$43-$AF$25)*($AF6-$AF$25)+0.03,0.17)</f>
        <v>1.8749999999999999E-2</v>
      </c>
      <c r="AJ6" s="237">
        <f>IF(('Combustion Reports'!F$45-0.03)/('Combustion Reports'!F$43-$AF$25)*($AF6-$AF$25)+0.03&lt;0.17,('Combustion Reports'!F$45-0.03)/('Combustion Reports'!F$43-$AF$25)*($AF6-$AF$25)+0.03,0.17)</f>
        <v>1.8749999999999999E-2</v>
      </c>
      <c r="AK6" s="237">
        <f>IF(('Combustion Reports'!G$45-0.03)/('Combustion Reports'!G$43-$AF$25)*($AF6-$AF$25)+0.03&lt;0.17,('Combustion Reports'!G$45-0.03)/('Combustion Reports'!G$43-$AF$25)*($AF6-$AF$25)+0.03,0.17)</f>
        <v>1.8749999999999999E-2</v>
      </c>
      <c r="AL6" s="237">
        <f>IF(('Combustion Reports'!H$45-0.03)/('Combustion Reports'!H$43-$AF$25)*($AF6-$AF$25)+0.03&lt;0.17,('Combustion Reports'!H$45-0.03)/('Combustion Reports'!H$43-$AF$25)*($AF6-$AF$25)+0.03,0.17)</f>
        <v>1.8749999999999999E-2</v>
      </c>
      <c r="AM6" s="237">
        <f>IF(('Combustion Reports'!I$45-0.03)/('Combustion Reports'!I$43-$AF$25)*($AF6-$AF$25)+0.03&lt;0.17,('Combustion Reports'!I$45-0.03)/('Combustion Reports'!I$43-$AF$25)*($AF6-$AF$25)+0.03,0.17)</f>
        <v>1.8749999999999999E-2</v>
      </c>
      <c r="AN6" s="237">
        <f>IF(('Combustion Reports'!J$45-0.03)/('Combustion Reports'!J$43-$AF$25)*($AF6-$AF$25)+0.03&lt;0.17,('Combustion Reports'!J$45-0.03)/('Combustion Reports'!J$43-$AF$25)*($AF6-$AF$25)+0.03,0.17)</f>
        <v>1.8749999999999999E-2</v>
      </c>
      <c r="AO6" s="237">
        <f>IF(('Combustion Reports'!K$45-0.03)/('Combustion Reports'!K$43-$AF$25)*($AF6-$AF$25)+0.03&lt;0.17,('Combustion Reports'!K$45-0.03)/('Combustion Reports'!K$43-$AF$25)*($AF6-$AF$25)+0.03,0.17)</f>
        <v>1.8749999999999999E-2</v>
      </c>
      <c r="AP6" s="237">
        <f>IF(('Combustion Reports'!L$45-0.03)/('Combustion Reports'!L$43-$AF$25)*($AF6-$AF$25)+0.03&lt;0.17,('Combustion Reports'!L$45-0.03)/('Combustion Reports'!L$43-$AF$25)*($AF6-$AF$25)+0.03,0.17)</f>
        <v>1.8749999999999999E-2</v>
      </c>
      <c r="AR6" s="197">
        <v>-5</v>
      </c>
      <c r="AS6" s="25">
        <v>9</v>
      </c>
      <c r="AT6" s="19">
        <v>75</v>
      </c>
      <c r="AU6" s="237">
        <f>IF(('Combustion Reports'!C$51-0.03)/('Combustion Reports'!C$49-$AT$25)*($AT6-$AT$25)+0.03&lt;0.17,('Combustion Reports'!C$51-0.03)/('Combustion Reports'!C$49-$AT$25)*($AT6-$AT$25)+0.03,0.17)</f>
        <v>1.8749999999999999E-2</v>
      </c>
      <c r="AV6" s="237">
        <f>IF(('Combustion Reports'!D$51-0.03)/('Combustion Reports'!D$49-$AT$25)*($AT6-$AT$25)+0.03&lt;0.17,('Combustion Reports'!D$51-0.03)/('Combustion Reports'!D$49-$AT$25)*($AT6-$AT$25)+0.03,0.17)</f>
        <v>1.8749999999999999E-2</v>
      </c>
      <c r="AW6" s="237">
        <f>IF(('Combustion Reports'!E$51-0.03)/('Combustion Reports'!E$49-$AT$25)*($AT6-$AT$25)+0.03&lt;0.17,('Combustion Reports'!E$51-0.03)/('Combustion Reports'!E$49-$AT$25)*($AT6-$AT$25)+0.03,0.17)</f>
        <v>1.8749999999999999E-2</v>
      </c>
      <c r="AX6" s="237">
        <f>IF(('Combustion Reports'!F$51-0.03)/('Combustion Reports'!F$49-$AT$25)*($AT6-$AT$25)+0.03&lt;0.17,('Combustion Reports'!F$51-0.03)/('Combustion Reports'!F$49-$AT$25)*($AT6-$AT$25)+0.03,0.17)</f>
        <v>1.8749999999999999E-2</v>
      </c>
      <c r="AY6" s="237">
        <f>IF(('Combustion Reports'!G$51-0.03)/('Combustion Reports'!G$49-$AT$25)*($AT6-$AT$25)+0.03&lt;0.17,('Combustion Reports'!G$51-0.03)/('Combustion Reports'!G$49-$AT$25)*($AT6-$AT$25)+0.03,0.17)</f>
        <v>1.8749999999999999E-2</v>
      </c>
      <c r="AZ6" s="237">
        <f>IF(('Combustion Reports'!H$51-0.03)/('Combustion Reports'!H$49-$AT$25)*($AT6-$AT$25)+0.03&lt;0.17,('Combustion Reports'!H$51-0.03)/('Combustion Reports'!H$49-$AT$25)*($AT6-$AT$25)+0.03,0.17)</f>
        <v>1.8749999999999999E-2</v>
      </c>
      <c r="BA6" s="237">
        <f>IF(('Combustion Reports'!I$51-0.03)/('Combustion Reports'!I$49-$AT$25)*($AT6-$AT$25)+0.03&lt;0.17,('Combustion Reports'!I$51-0.03)/('Combustion Reports'!I$49-$AT$25)*($AT6-$AT$25)+0.03,0.17)</f>
        <v>1.8749999999999999E-2</v>
      </c>
      <c r="BB6" s="237">
        <f>IF(('Combustion Reports'!J$51-0.03)/('Combustion Reports'!J$49-$AT$25)*($AT6-$AT$25)+0.03&lt;0.17,('Combustion Reports'!J$51-0.03)/('Combustion Reports'!J$49-$AT$25)*($AT6-$AT$25)+0.03,0.17)</f>
        <v>1.8749999999999999E-2</v>
      </c>
      <c r="BC6" s="237">
        <f>IF(('Combustion Reports'!K$51-0.03)/('Combustion Reports'!K$49-$AT$25)*($AT6-$AT$25)+0.03&lt;0.17,('Combustion Reports'!K$51-0.03)/('Combustion Reports'!K$49-$AT$25)*($AT6-$AT$25)+0.03,0.17)</f>
        <v>1.8749999999999999E-2</v>
      </c>
      <c r="BD6" s="237">
        <f>IF(('Combustion Reports'!L$51-0.03)/('Combustion Reports'!L$49-$AT$25)*($AT6-$AT$25)+0.03&lt;0.17,('Combustion Reports'!L$51-0.03)/('Combustion Reports'!L$49-$AT$25)*($AT6-$AT$25)+0.03,0.17)</f>
        <v>1.8749999999999999E-2</v>
      </c>
    </row>
    <row r="7" spans="2:56">
      <c r="B7" s="236">
        <v>0</v>
      </c>
      <c r="C7" s="234">
        <v>67</v>
      </c>
      <c r="D7" s="233">
        <v>75</v>
      </c>
      <c r="E7" s="237">
        <f>IF((('Combustion Reports'!C$33-0.03)/('Combustion Reports'!C$31-$D$25)*($D7-$D$25)+0.03)&lt;0.17,(('Combustion Reports'!C$33-0.03)/('Combustion Reports'!C$31-$D$25)*($D7-$D$25))+0.03,0.17)</f>
        <v>1.8749999999999999E-2</v>
      </c>
      <c r="F7" s="237">
        <f>IF((('Combustion Reports'!D$33-0.03)/('Combustion Reports'!D$31-$D$25)*($D7-$D$25)+0.03)&lt;0.17,(('Combustion Reports'!D$33-0.03)/('Combustion Reports'!D$31-$D$25)*($D7-$D$25))+0.03,0.17)</f>
        <v>1.8749999999999999E-2</v>
      </c>
      <c r="G7" s="237">
        <f>IF((('Combustion Reports'!E$33-0.03)/('Combustion Reports'!E$31-$D$25)*($D7-$D$25)+0.03)&lt;0.17,(('Combustion Reports'!E$33-0.03)/('Combustion Reports'!E$31-$D$25)*($D7-$D$25))+0.03,0.17)</f>
        <v>1.8749999999999999E-2</v>
      </c>
      <c r="H7" s="237">
        <f>IF((('Combustion Reports'!F$33-0.03)/('Combustion Reports'!F$31-$D$25)*($D7-$D$25)+0.03)&lt;0.17,(('Combustion Reports'!F$33-0.03)/('Combustion Reports'!F$31-$D$25)*($D7-$D$25))+0.03,0.17)</f>
        <v>1.8749999999999999E-2</v>
      </c>
      <c r="I7" s="237">
        <f>IF((('Combustion Reports'!G$33-0.03)/('Combustion Reports'!G$31-$D$25)*($D7-$D$25)+0.03)&lt;0.17,(('Combustion Reports'!G$33-0.03)/('Combustion Reports'!G$31-$D$25)*($D7-$D$25))+0.03,0.17)</f>
        <v>1.8749999999999999E-2</v>
      </c>
      <c r="J7" s="237">
        <f>IF((('Combustion Reports'!H$33-0.03)/('Combustion Reports'!H$31-$D$25)*($D7-$D$25)+0.03)&lt;0.17,(('Combustion Reports'!H$33-0.03)/('Combustion Reports'!H$31-$D$25)*($D7-$D$25))+0.03,0.17)</f>
        <v>1.8749999999999999E-2</v>
      </c>
      <c r="K7" s="237">
        <f>IF((('Combustion Reports'!I$33-0.03)/('Combustion Reports'!I$31-$D$25)*($D7-$D$25)+0.03)&lt;0.17,(('Combustion Reports'!I$33-0.03)/('Combustion Reports'!I$31-$D$25)*($D7-$D$25))+0.03,0.17)</f>
        <v>1.8749999999999999E-2</v>
      </c>
      <c r="L7" s="237">
        <f>IF((('Combustion Reports'!J$33-0.03)/('Combustion Reports'!J$31-$D$25)*($D7-$D$25)+0.03)&lt;0.17,(('Combustion Reports'!J$33-0.03)/('Combustion Reports'!J$31-$D$25)*($D7-$D$25))+0.03,0.17)</f>
        <v>1.8749999999999999E-2</v>
      </c>
      <c r="M7" s="237">
        <f>IF((('Combustion Reports'!K$33-0.03)/('Combustion Reports'!K$31-$D$25)*($D7-$D$25)+0.03)&lt;0.17,(('Combustion Reports'!K$33-0.03)/('Combustion Reports'!K$31-$D$25)*($D7-$D$25))+0.03,0.17)</f>
        <v>1.8749999999999999E-2</v>
      </c>
      <c r="N7" s="237">
        <f>IF((('Combustion Reports'!L$33-0.03)/('Combustion Reports'!L$31-$D$25)*($D7-$D$25)+0.03)&lt;0.17,(('Combustion Reports'!L$33-0.03)/('Combustion Reports'!L$31-$D$25)*($D7-$D$25))+0.03,0.17)</f>
        <v>1.8749999999999999E-2</v>
      </c>
      <c r="P7" s="197">
        <v>0</v>
      </c>
      <c r="Q7" s="25">
        <v>67</v>
      </c>
      <c r="R7" s="19">
        <v>75</v>
      </c>
      <c r="S7" s="237">
        <f>IF(('Combustion Reports'!C$39-0.03)/('Combustion Reports'!C$37-$R$25)*($R7-$R$25)+0.03&lt;0.17,('Combustion Reports'!C$39-0.03)/('Combustion Reports'!C$37-$R$25)*($R7-$R$25)+0.03,0.17)</f>
        <v>1.8749999999999999E-2</v>
      </c>
      <c r="T7" s="237">
        <f>IF(('Combustion Reports'!D$39-0.03)/('Combustion Reports'!D$37-$R$25)*($R7-$R$25)+0.03&lt;0.17,('Combustion Reports'!D$39-0.03)/('Combustion Reports'!D$37-$R$25)*($R7-$R$25)+0.03,0.17)</f>
        <v>1.8749999999999999E-2</v>
      </c>
      <c r="U7" s="237">
        <f>IF(('Combustion Reports'!E$39-0.03)/('Combustion Reports'!E$37-$R$25)*($R7-$R$25)+0.03&lt;0.17,('Combustion Reports'!E$39-0.03)/('Combustion Reports'!E$37-$R$25)*($R7-$R$25)+0.03,0.17)</f>
        <v>1.8749999999999999E-2</v>
      </c>
      <c r="V7" s="237">
        <f>IF(('Combustion Reports'!F$39-0.03)/('Combustion Reports'!F$37-$R$25)*($R7-$R$25)+0.03&lt;0.17,('Combustion Reports'!F$39-0.03)/('Combustion Reports'!F$37-$R$25)*($R7-$R$25)+0.03,0.17)</f>
        <v>1.8749999999999999E-2</v>
      </c>
      <c r="W7" s="237">
        <f>IF(('Combustion Reports'!G$39-0.03)/('Combustion Reports'!G$37-$R$25)*($R7-$R$25)+0.03&lt;0.17,('Combustion Reports'!G$39-0.03)/('Combustion Reports'!G$37-$R$25)*($R7-$R$25)+0.03,0.17)</f>
        <v>1.8749999999999999E-2</v>
      </c>
      <c r="X7" s="237">
        <f>IF(('Combustion Reports'!H$39-0.03)/('Combustion Reports'!H$37-$R$25)*($R7-$R$25)+0.03&lt;0.17,('Combustion Reports'!H$39-0.03)/('Combustion Reports'!H$37-$R$25)*($R7-$R$25)+0.03,0.17)</f>
        <v>1.8749999999999999E-2</v>
      </c>
      <c r="Y7" s="237">
        <f>IF(('Combustion Reports'!I$39-0.03)/('Combustion Reports'!I$37-$R$25)*($R7-$R$25)+0.03&lt;0.17,('Combustion Reports'!I$39-0.03)/('Combustion Reports'!I$37-$R$25)*($R7-$R$25)+0.03,0.17)</f>
        <v>1.8749999999999999E-2</v>
      </c>
      <c r="Z7" s="237">
        <f>IF(('Combustion Reports'!J$39-0.03)/('Combustion Reports'!J$37-$R$25)*($R7-$R$25)+0.03&lt;0.17,('Combustion Reports'!J$39-0.03)/('Combustion Reports'!J$37-$R$25)*($R7-$R$25)+0.03,0.17)</f>
        <v>1.8749999999999999E-2</v>
      </c>
      <c r="AA7" s="237">
        <f>IF(('Combustion Reports'!K$39-0.03)/('Combustion Reports'!K$37-$R$25)*($R7-$R$25)+0.03&lt;0.17,('Combustion Reports'!K$39-0.03)/('Combustion Reports'!K$37-$R$25)*($R7-$R$25)+0.03,0.17)</f>
        <v>1.8749999999999999E-2</v>
      </c>
      <c r="AB7" s="237">
        <f>IF(('Combustion Reports'!L$39-0.03)/('Combustion Reports'!L$37-$R$25)*($R7-$R$25)+0.03&lt;0.17,('Combustion Reports'!L$39-0.03)/('Combustion Reports'!L$37-$R$25)*($R7-$R$25)+0.03,0.17)</f>
        <v>1.8749999999999999E-2</v>
      </c>
      <c r="AD7" s="281">
        <v>0</v>
      </c>
      <c r="AE7" s="234">
        <v>67</v>
      </c>
      <c r="AF7" s="233">
        <v>75</v>
      </c>
      <c r="AG7" s="237">
        <f>IF(('Combustion Reports'!C$45-0.03)/('Combustion Reports'!C$43-$AF$25)*($AF7-$AF$25)+0.03&lt;0.17,('Combustion Reports'!C$45-0.03)/('Combustion Reports'!C$43-$AF$25)*($AF7-$AF$25)+0.03,0.17)</f>
        <v>1.8749999999999999E-2</v>
      </c>
      <c r="AH7" s="237">
        <f>IF(('Combustion Reports'!D$45-0.03)/('Combustion Reports'!D$43-$AF$25)*($AF7-$AF$25)+0.03&lt;0.17,('Combustion Reports'!D$45-0.03)/('Combustion Reports'!D$43-$AF$25)*($AF7-$AF$25)+0.03,0.17)</f>
        <v>1.8749999999999999E-2</v>
      </c>
      <c r="AI7" s="237">
        <f>IF(('Combustion Reports'!E$45-0.03)/('Combustion Reports'!E$43-$AF$25)*($AF7-$AF$25)+0.03&lt;0.17,('Combustion Reports'!E$45-0.03)/('Combustion Reports'!E$43-$AF$25)*($AF7-$AF$25)+0.03,0.17)</f>
        <v>1.8749999999999999E-2</v>
      </c>
      <c r="AJ7" s="237">
        <f>IF(('Combustion Reports'!F$45-0.03)/('Combustion Reports'!F$43-$AF$25)*($AF7-$AF$25)+0.03&lt;0.17,('Combustion Reports'!F$45-0.03)/('Combustion Reports'!F$43-$AF$25)*($AF7-$AF$25)+0.03,0.17)</f>
        <v>1.8749999999999999E-2</v>
      </c>
      <c r="AK7" s="237">
        <f>IF(('Combustion Reports'!G$45-0.03)/('Combustion Reports'!G$43-$AF$25)*($AF7-$AF$25)+0.03&lt;0.17,('Combustion Reports'!G$45-0.03)/('Combustion Reports'!G$43-$AF$25)*($AF7-$AF$25)+0.03,0.17)</f>
        <v>1.8749999999999999E-2</v>
      </c>
      <c r="AL7" s="237">
        <f>IF(('Combustion Reports'!H$45-0.03)/('Combustion Reports'!H$43-$AF$25)*($AF7-$AF$25)+0.03&lt;0.17,('Combustion Reports'!H$45-0.03)/('Combustion Reports'!H$43-$AF$25)*($AF7-$AF$25)+0.03,0.17)</f>
        <v>1.8749999999999999E-2</v>
      </c>
      <c r="AM7" s="237">
        <f>IF(('Combustion Reports'!I$45-0.03)/('Combustion Reports'!I$43-$AF$25)*($AF7-$AF$25)+0.03&lt;0.17,('Combustion Reports'!I$45-0.03)/('Combustion Reports'!I$43-$AF$25)*($AF7-$AF$25)+0.03,0.17)</f>
        <v>1.8749999999999999E-2</v>
      </c>
      <c r="AN7" s="237">
        <f>IF(('Combustion Reports'!J$45-0.03)/('Combustion Reports'!J$43-$AF$25)*($AF7-$AF$25)+0.03&lt;0.17,('Combustion Reports'!J$45-0.03)/('Combustion Reports'!J$43-$AF$25)*($AF7-$AF$25)+0.03,0.17)</f>
        <v>1.8749999999999999E-2</v>
      </c>
      <c r="AO7" s="237">
        <f>IF(('Combustion Reports'!K$45-0.03)/('Combustion Reports'!K$43-$AF$25)*($AF7-$AF$25)+0.03&lt;0.17,('Combustion Reports'!K$45-0.03)/('Combustion Reports'!K$43-$AF$25)*($AF7-$AF$25)+0.03,0.17)</f>
        <v>1.8749999999999999E-2</v>
      </c>
      <c r="AP7" s="237">
        <f>IF(('Combustion Reports'!L$45-0.03)/('Combustion Reports'!L$43-$AF$25)*($AF7-$AF$25)+0.03&lt;0.17,('Combustion Reports'!L$45-0.03)/('Combustion Reports'!L$43-$AF$25)*($AF7-$AF$25)+0.03,0.17)</f>
        <v>1.8749999999999999E-2</v>
      </c>
      <c r="AR7" s="197">
        <v>0</v>
      </c>
      <c r="AS7" s="25">
        <v>67</v>
      </c>
      <c r="AT7" s="19">
        <v>75</v>
      </c>
      <c r="AU7" s="237">
        <f>IF(('Combustion Reports'!C$51-0.03)/('Combustion Reports'!C$49-$AT$25)*($AT7-$AT$25)+0.03&lt;0.17,('Combustion Reports'!C$51-0.03)/('Combustion Reports'!C$49-$AT$25)*($AT7-$AT$25)+0.03,0.17)</f>
        <v>1.8749999999999999E-2</v>
      </c>
      <c r="AV7" s="237">
        <f>IF(('Combustion Reports'!D$51-0.03)/('Combustion Reports'!D$49-$AT$25)*($AT7-$AT$25)+0.03&lt;0.17,('Combustion Reports'!D$51-0.03)/('Combustion Reports'!D$49-$AT$25)*($AT7-$AT$25)+0.03,0.17)</f>
        <v>1.8749999999999999E-2</v>
      </c>
      <c r="AW7" s="237">
        <f>IF(('Combustion Reports'!E$51-0.03)/('Combustion Reports'!E$49-$AT$25)*($AT7-$AT$25)+0.03&lt;0.17,('Combustion Reports'!E$51-0.03)/('Combustion Reports'!E$49-$AT$25)*($AT7-$AT$25)+0.03,0.17)</f>
        <v>1.8749999999999999E-2</v>
      </c>
      <c r="AX7" s="237">
        <f>IF(('Combustion Reports'!F$51-0.03)/('Combustion Reports'!F$49-$AT$25)*($AT7-$AT$25)+0.03&lt;0.17,('Combustion Reports'!F$51-0.03)/('Combustion Reports'!F$49-$AT$25)*($AT7-$AT$25)+0.03,0.17)</f>
        <v>1.8749999999999999E-2</v>
      </c>
      <c r="AY7" s="237">
        <f>IF(('Combustion Reports'!G$51-0.03)/('Combustion Reports'!G$49-$AT$25)*($AT7-$AT$25)+0.03&lt;0.17,('Combustion Reports'!G$51-0.03)/('Combustion Reports'!G$49-$AT$25)*($AT7-$AT$25)+0.03,0.17)</f>
        <v>1.8749999999999999E-2</v>
      </c>
      <c r="AZ7" s="237">
        <f>IF(('Combustion Reports'!H$51-0.03)/('Combustion Reports'!H$49-$AT$25)*($AT7-$AT$25)+0.03&lt;0.17,('Combustion Reports'!H$51-0.03)/('Combustion Reports'!H$49-$AT$25)*($AT7-$AT$25)+0.03,0.17)</f>
        <v>1.8749999999999999E-2</v>
      </c>
      <c r="BA7" s="237">
        <f>IF(('Combustion Reports'!I$51-0.03)/('Combustion Reports'!I$49-$AT$25)*($AT7-$AT$25)+0.03&lt;0.17,('Combustion Reports'!I$51-0.03)/('Combustion Reports'!I$49-$AT$25)*($AT7-$AT$25)+0.03,0.17)</f>
        <v>1.8749999999999999E-2</v>
      </c>
      <c r="BB7" s="237">
        <f>IF(('Combustion Reports'!J$51-0.03)/('Combustion Reports'!J$49-$AT$25)*($AT7-$AT$25)+0.03&lt;0.17,('Combustion Reports'!J$51-0.03)/('Combustion Reports'!J$49-$AT$25)*($AT7-$AT$25)+0.03,0.17)</f>
        <v>1.8749999999999999E-2</v>
      </c>
      <c r="BC7" s="237">
        <f>IF(('Combustion Reports'!K$51-0.03)/('Combustion Reports'!K$49-$AT$25)*($AT7-$AT$25)+0.03&lt;0.17,('Combustion Reports'!K$51-0.03)/('Combustion Reports'!K$49-$AT$25)*($AT7-$AT$25)+0.03,0.17)</f>
        <v>1.8749999999999999E-2</v>
      </c>
      <c r="BD7" s="237">
        <f>IF(('Combustion Reports'!L$51-0.03)/('Combustion Reports'!L$49-$AT$25)*($AT7-$AT$25)+0.03&lt;0.17,('Combustion Reports'!L$51-0.03)/('Combustion Reports'!L$49-$AT$25)*($AT7-$AT$25)+0.03,0.17)</f>
        <v>1.8749999999999999E-2</v>
      </c>
    </row>
    <row r="8" spans="2:56">
      <c r="B8" s="236">
        <v>5</v>
      </c>
      <c r="C8" s="234">
        <v>82</v>
      </c>
      <c r="D8" s="233">
        <v>75</v>
      </c>
      <c r="E8" s="237">
        <f>IF((('Combustion Reports'!C$33-0.03)/('Combustion Reports'!C$31-$D$25)*($D8-$D$25)+0.03)&lt;0.17,(('Combustion Reports'!C$33-0.03)/('Combustion Reports'!C$31-$D$25)*($D8-$D$25))+0.03,0.17)</f>
        <v>1.8749999999999999E-2</v>
      </c>
      <c r="F8" s="237">
        <f>IF((('Combustion Reports'!D$33-0.03)/('Combustion Reports'!D$31-$D$25)*($D8-$D$25)+0.03)&lt;0.17,(('Combustion Reports'!D$33-0.03)/('Combustion Reports'!D$31-$D$25)*($D8-$D$25))+0.03,0.17)</f>
        <v>1.8749999999999999E-2</v>
      </c>
      <c r="G8" s="237">
        <f>IF((('Combustion Reports'!E$33-0.03)/('Combustion Reports'!E$31-$D$25)*($D8-$D$25)+0.03)&lt;0.17,(('Combustion Reports'!E$33-0.03)/('Combustion Reports'!E$31-$D$25)*($D8-$D$25))+0.03,0.17)</f>
        <v>1.8749999999999999E-2</v>
      </c>
      <c r="H8" s="237">
        <f>IF((('Combustion Reports'!F$33-0.03)/('Combustion Reports'!F$31-$D$25)*($D8-$D$25)+0.03)&lt;0.17,(('Combustion Reports'!F$33-0.03)/('Combustion Reports'!F$31-$D$25)*($D8-$D$25))+0.03,0.17)</f>
        <v>1.8749999999999999E-2</v>
      </c>
      <c r="I8" s="237">
        <f>IF((('Combustion Reports'!G$33-0.03)/('Combustion Reports'!G$31-$D$25)*($D8-$D$25)+0.03)&lt;0.17,(('Combustion Reports'!G$33-0.03)/('Combustion Reports'!G$31-$D$25)*($D8-$D$25))+0.03,0.17)</f>
        <v>1.8749999999999999E-2</v>
      </c>
      <c r="J8" s="237">
        <f>IF((('Combustion Reports'!H$33-0.03)/('Combustion Reports'!H$31-$D$25)*($D8-$D$25)+0.03)&lt;0.17,(('Combustion Reports'!H$33-0.03)/('Combustion Reports'!H$31-$D$25)*($D8-$D$25))+0.03,0.17)</f>
        <v>1.8749999999999999E-2</v>
      </c>
      <c r="K8" s="237">
        <f>IF((('Combustion Reports'!I$33-0.03)/('Combustion Reports'!I$31-$D$25)*($D8-$D$25)+0.03)&lt;0.17,(('Combustion Reports'!I$33-0.03)/('Combustion Reports'!I$31-$D$25)*($D8-$D$25))+0.03,0.17)</f>
        <v>1.8749999999999999E-2</v>
      </c>
      <c r="L8" s="237">
        <f>IF((('Combustion Reports'!J$33-0.03)/('Combustion Reports'!J$31-$D$25)*($D8-$D$25)+0.03)&lt;0.17,(('Combustion Reports'!J$33-0.03)/('Combustion Reports'!J$31-$D$25)*($D8-$D$25))+0.03,0.17)</f>
        <v>1.8749999999999999E-2</v>
      </c>
      <c r="M8" s="237">
        <f>IF((('Combustion Reports'!K$33-0.03)/('Combustion Reports'!K$31-$D$25)*($D8-$D$25)+0.03)&lt;0.17,(('Combustion Reports'!K$33-0.03)/('Combustion Reports'!K$31-$D$25)*($D8-$D$25))+0.03,0.17)</f>
        <v>1.8749999999999999E-2</v>
      </c>
      <c r="N8" s="237">
        <f>IF((('Combustion Reports'!L$33-0.03)/('Combustion Reports'!L$31-$D$25)*($D8-$D$25)+0.03)&lt;0.17,(('Combustion Reports'!L$33-0.03)/('Combustion Reports'!L$31-$D$25)*($D8-$D$25))+0.03,0.17)</f>
        <v>1.8749999999999999E-2</v>
      </c>
      <c r="P8" s="197">
        <v>5</v>
      </c>
      <c r="Q8" s="25">
        <v>82</v>
      </c>
      <c r="R8" s="19">
        <v>75</v>
      </c>
      <c r="S8" s="237">
        <f>IF(('Combustion Reports'!C$39-0.03)/('Combustion Reports'!C$37-$R$25)*($R8-$R$25)+0.03&lt;0.17,('Combustion Reports'!C$39-0.03)/('Combustion Reports'!C$37-$R$25)*($R8-$R$25)+0.03,0.17)</f>
        <v>1.8749999999999999E-2</v>
      </c>
      <c r="T8" s="237">
        <f>IF(('Combustion Reports'!D$39-0.03)/('Combustion Reports'!D$37-$R$25)*($R8-$R$25)+0.03&lt;0.17,('Combustion Reports'!D$39-0.03)/('Combustion Reports'!D$37-$R$25)*($R8-$R$25)+0.03,0.17)</f>
        <v>1.8749999999999999E-2</v>
      </c>
      <c r="U8" s="237">
        <f>IF(('Combustion Reports'!E$39-0.03)/('Combustion Reports'!E$37-$R$25)*($R8-$R$25)+0.03&lt;0.17,('Combustion Reports'!E$39-0.03)/('Combustion Reports'!E$37-$R$25)*($R8-$R$25)+0.03,0.17)</f>
        <v>1.8749999999999999E-2</v>
      </c>
      <c r="V8" s="237">
        <f>IF(('Combustion Reports'!F$39-0.03)/('Combustion Reports'!F$37-$R$25)*($R8-$R$25)+0.03&lt;0.17,('Combustion Reports'!F$39-0.03)/('Combustion Reports'!F$37-$R$25)*($R8-$R$25)+0.03,0.17)</f>
        <v>1.8749999999999999E-2</v>
      </c>
      <c r="W8" s="237">
        <f>IF(('Combustion Reports'!G$39-0.03)/('Combustion Reports'!G$37-$R$25)*($R8-$R$25)+0.03&lt;0.17,('Combustion Reports'!G$39-0.03)/('Combustion Reports'!G$37-$R$25)*($R8-$R$25)+0.03,0.17)</f>
        <v>1.8749999999999999E-2</v>
      </c>
      <c r="X8" s="237">
        <f>IF(('Combustion Reports'!H$39-0.03)/('Combustion Reports'!H$37-$R$25)*($R8-$R$25)+0.03&lt;0.17,('Combustion Reports'!H$39-0.03)/('Combustion Reports'!H$37-$R$25)*($R8-$R$25)+0.03,0.17)</f>
        <v>1.8749999999999999E-2</v>
      </c>
      <c r="Y8" s="237">
        <f>IF(('Combustion Reports'!I$39-0.03)/('Combustion Reports'!I$37-$R$25)*($R8-$R$25)+0.03&lt;0.17,('Combustion Reports'!I$39-0.03)/('Combustion Reports'!I$37-$R$25)*($R8-$R$25)+0.03,0.17)</f>
        <v>1.8749999999999999E-2</v>
      </c>
      <c r="Z8" s="237">
        <f>IF(('Combustion Reports'!J$39-0.03)/('Combustion Reports'!J$37-$R$25)*($R8-$R$25)+0.03&lt;0.17,('Combustion Reports'!J$39-0.03)/('Combustion Reports'!J$37-$R$25)*($R8-$R$25)+0.03,0.17)</f>
        <v>1.8749999999999999E-2</v>
      </c>
      <c r="AA8" s="237">
        <f>IF(('Combustion Reports'!K$39-0.03)/('Combustion Reports'!K$37-$R$25)*($R8-$R$25)+0.03&lt;0.17,('Combustion Reports'!K$39-0.03)/('Combustion Reports'!K$37-$R$25)*($R8-$R$25)+0.03,0.17)</f>
        <v>1.8749999999999999E-2</v>
      </c>
      <c r="AB8" s="237">
        <f>IF(('Combustion Reports'!L$39-0.03)/('Combustion Reports'!L$37-$R$25)*($R8-$R$25)+0.03&lt;0.17,('Combustion Reports'!L$39-0.03)/('Combustion Reports'!L$37-$R$25)*($R8-$R$25)+0.03,0.17)</f>
        <v>1.8749999999999999E-2</v>
      </c>
      <c r="AD8" s="281">
        <v>5</v>
      </c>
      <c r="AE8" s="234">
        <v>82</v>
      </c>
      <c r="AF8" s="233">
        <v>75</v>
      </c>
      <c r="AG8" s="237">
        <f>IF(('Combustion Reports'!C$45-0.03)/('Combustion Reports'!C$43-$AF$25)*($AF8-$AF$25)+0.03&lt;0.17,('Combustion Reports'!C$45-0.03)/('Combustion Reports'!C$43-$AF$25)*($AF8-$AF$25)+0.03,0.17)</f>
        <v>1.8749999999999999E-2</v>
      </c>
      <c r="AH8" s="237">
        <f>IF(('Combustion Reports'!D$45-0.03)/('Combustion Reports'!D$43-$AF$25)*($AF8-$AF$25)+0.03&lt;0.17,('Combustion Reports'!D$45-0.03)/('Combustion Reports'!D$43-$AF$25)*($AF8-$AF$25)+0.03,0.17)</f>
        <v>1.8749999999999999E-2</v>
      </c>
      <c r="AI8" s="237">
        <f>IF(('Combustion Reports'!E$45-0.03)/('Combustion Reports'!E$43-$AF$25)*($AF8-$AF$25)+0.03&lt;0.17,('Combustion Reports'!E$45-0.03)/('Combustion Reports'!E$43-$AF$25)*($AF8-$AF$25)+0.03,0.17)</f>
        <v>1.8749999999999999E-2</v>
      </c>
      <c r="AJ8" s="237">
        <f>IF(('Combustion Reports'!F$45-0.03)/('Combustion Reports'!F$43-$AF$25)*($AF8-$AF$25)+0.03&lt;0.17,('Combustion Reports'!F$45-0.03)/('Combustion Reports'!F$43-$AF$25)*($AF8-$AF$25)+0.03,0.17)</f>
        <v>1.8749999999999999E-2</v>
      </c>
      <c r="AK8" s="237">
        <f>IF(('Combustion Reports'!G$45-0.03)/('Combustion Reports'!G$43-$AF$25)*($AF8-$AF$25)+0.03&lt;0.17,('Combustion Reports'!G$45-0.03)/('Combustion Reports'!G$43-$AF$25)*($AF8-$AF$25)+0.03,0.17)</f>
        <v>1.8749999999999999E-2</v>
      </c>
      <c r="AL8" s="237">
        <f>IF(('Combustion Reports'!H$45-0.03)/('Combustion Reports'!H$43-$AF$25)*($AF8-$AF$25)+0.03&lt;0.17,('Combustion Reports'!H$45-0.03)/('Combustion Reports'!H$43-$AF$25)*($AF8-$AF$25)+0.03,0.17)</f>
        <v>1.8749999999999999E-2</v>
      </c>
      <c r="AM8" s="237">
        <f>IF(('Combustion Reports'!I$45-0.03)/('Combustion Reports'!I$43-$AF$25)*($AF8-$AF$25)+0.03&lt;0.17,('Combustion Reports'!I$45-0.03)/('Combustion Reports'!I$43-$AF$25)*($AF8-$AF$25)+0.03,0.17)</f>
        <v>1.8749999999999999E-2</v>
      </c>
      <c r="AN8" s="237">
        <f>IF(('Combustion Reports'!J$45-0.03)/('Combustion Reports'!J$43-$AF$25)*($AF8-$AF$25)+0.03&lt;0.17,('Combustion Reports'!J$45-0.03)/('Combustion Reports'!J$43-$AF$25)*($AF8-$AF$25)+0.03,0.17)</f>
        <v>1.8749999999999999E-2</v>
      </c>
      <c r="AO8" s="237">
        <f>IF(('Combustion Reports'!K$45-0.03)/('Combustion Reports'!K$43-$AF$25)*($AF8-$AF$25)+0.03&lt;0.17,('Combustion Reports'!K$45-0.03)/('Combustion Reports'!K$43-$AF$25)*($AF8-$AF$25)+0.03,0.17)</f>
        <v>1.8749999999999999E-2</v>
      </c>
      <c r="AP8" s="237">
        <f>IF(('Combustion Reports'!L$45-0.03)/('Combustion Reports'!L$43-$AF$25)*($AF8-$AF$25)+0.03&lt;0.17,('Combustion Reports'!L$45-0.03)/('Combustion Reports'!L$43-$AF$25)*($AF8-$AF$25)+0.03,0.17)</f>
        <v>1.8749999999999999E-2</v>
      </c>
      <c r="AR8" s="197">
        <v>5</v>
      </c>
      <c r="AS8" s="25">
        <v>82</v>
      </c>
      <c r="AT8" s="19">
        <v>75</v>
      </c>
      <c r="AU8" s="237">
        <f>IF(('Combustion Reports'!C$51-0.03)/('Combustion Reports'!C$49-$AT$25)*($AT8-$AT$25)+0.03&lt;0.17,('Combustion Reports'!C$51-0.03)/('Combustion Reports'!C$49-$AT$25)*($AT8-$AT$25)+0.03,0.17)</f>
        <v>1.8749999999999999E-2</v>
      </c>
      <c r="AV8" s="237">
        <f>IF(('Combustion Reports'!D$51-0.03)/('Combustion Reports'!D$49-$AT$25)*($AT8-$AT$25)+0.03&lt;0.17,('Combustion Reports'!D$51-0.03)/('Combustion Reports'!D$49-$AT$25)*($AT8-$AT$25)+0.03,0.17)</f>
        <v>1.8749999999999999E-2</v>
      </c>
      <c r="AW8" s="237">
        <f>IF(('Combustion Reports'!E$51-0.03)/('Combustion Reports'!E$49-$AT$25)*($AT8-$AT$25)+0.03&lt;0.17,('Combustion Reports'!E$51-0.03)/('Combustion Reports'!E$49-$AT$25)*($AT8-$AT$25)+0.03,0.17)</f>
        <v>1.8749999999999999E-2</v>
      </c>
      <c r="AX8" s="237">
        <f>IF(('Combustion Reports'!F$51-0.03)/('Combustion Reports'!F$49-$AT$25)*($AT8-$AT$25)+0.03&lt;0.17,('Combustion Reports'!F$51-0.03)/('Combustion Reports'!F$49-$AT$25)*($AT8-$AT$25)+0.03,0.17)</f>
        <v>1.8749999999999999E-2</v>
      </c>
      <c r="AY8" s="237">
        <f>IF(('Combustion Reports'!G$51-0.03)/('Combustion Reports'!G$49-$AT$25)*($AT8-$AT$25)+0.03&lt;0.17,('Combustion Reports'!G$51-0.03)/('Combustion Reports'!G$49-$AT$25)*($AT8-$AT$25)+0.03,0.17)</f>
        <v>1.8749999999999999E-2</v>
      </c>
      <c r="AZ8" s="237">
        <f>IF(('Combustion Reports'!H$51-0.03)/('Combustion Reports'!H$49-$AT$25)*($AT8-$AT$25)+0.03&lt;0.17,('Combustion Reports'!H$51-0.03)/('Combustion Reports'!H$49-$AT$25)*($AT8-$AT$25)+0.03,0.17)</f>
        <v>1.8749999999999999E-2</v>
      </c>
      <c r="BA8" s="237">
        <f>IF(('Combustion Reports'!I$51-0.03)/('Combustion Reports'!I$49-$AT$25)*($AT8-$AT$25)+0.03&lt;0.17,('Combustion Reports'!I$51-0.03)/('Combustion Reports'!I$49-$AT$25)*($AT8-$AT$25)+0.03,0.17)</f>
        <v>1.8749999999999999E-2</v>
      </c>
      <c r="BB8" s="237">
        <f>IF(('Combustion Reports'!J$51-0.03)/('Combustion Reports'!J$49-$AT$25)*($AT8-$AT$25)+0.03&lt;0.17,('Combustion Reports'!J$51-0.03)/('Combustion Reports'!J$49-$AT$25)*($AT8-$AT$25)+0.03,0.17)</f>
        <v>1.8749999999999999E-2</v>
      </c>
      <c r="BC8" s="237">
        <f>IF(('Combustion Reports'!K$51-0.03)/('Combustion Reports'!K$49-$AT$25)*($AT8-$AT$25)+0.03&lt;0.17,('Combustion Reports'!K$51-0.03)/('Combustion Reports'!K$49-$AT$25)*($AT8-$AT$25)+0.03,0.17)</f>
        <v>1.8749999999999999E-2</v>
      </c>
      <c r="BD8" s="237">
        <f>IF(('Combustion Reports'!L$51-0.03)/('Combustion Reports'!L$49-$AT$25)*($AT8-$AT$25)+0.03&lt;0.17,('Combustion Reports'!L$51-0.03)/('Combustion Reports'!L$49-$AT$25)*($AT8-$AT$25)+0.03,0.17)</f>
        <v>1.8749999999999999E-2</v>
      </c>
    </row>
    <row r="9" spans="2:56">
      <c r="B9" s="236">
        <v>10</v>
      </c>
      <c r="C9" s="234">
        <v>116</v>
      </c>
      <c r="D9" s="233">
        <v>75</v>
      </c>
      <c r="E9" s="237">
        <f>IF((('Combustion Reports'!C$33-0.03)/('Combustion Reports'!C$31-$D$25)*($D9-$D$25)+0.03)&lt;0.17,(('Combustion Reports'!C$33-0.03)/('Combustion Reports'!C$31-$D$25)*($D9-$D$25))+0.03,0.17)</f>
        <v>1.8749999999999999E-2</v>
      </c>
      <c r="F9" s="237">
        <f>IF((('Combustion Reports'!D$33-0.03)/('Combustion Reports'!D$31-$D$25)*($D9-$D$25)+0.03)&lt;0.17,(('Combustion Reports'!D$33-0.03)/('Combustion Reports'!D$31-$D$25)*($D9-$D$25))+0.03,0.17)</f>
        <v>1.8749999999999999E-2</v>
      </c>
      <c r="G9" s="237">
        <f>IF((('Combustion Reports'!E$33-0.03)/('Combustion Reports'!E$31-$D$25)*($D9-$D$25)+0.03)&lt;0.17,(('Combustion Reports'!E$33-0.03)/('Combustion Reports'!E$31-$D$25)*($D9-$D$25))+0.03,0.17)</f>
        <v>1.8749999999999999E-2</v>
      </c>
      <c r="H9" s="237">
        <f>IF((('Combustion Reports'!F$33-0.03)/('Combustion Reports'!F$31-$D$25)*($D9-$D$25)+0.03)&lt;0.17,(('Combustion Reports'!F$33-0.03)/('Combustion Reports'!F$31-$D$25)*($D9-$D$25))+0.03,0.17)</f>
        <v>1.8749999999999999E-2</v>
      </c>
      <c r="I9" s="237">
        <f>IF((('Combustion Reports'!G$33-0.03)/('Combustion Reports'!G$31-$D$25)*($D9-$D$25)+0.03)&lt;0.17,(('Combustion Reports'!G$33-0.03)/('Combustion Reports'!G$31-$D$25)*($D9-$D$25))+0.03,0.17)</f>
        <v>1.8749999999999999E-2</v>
      </c>
      <c r="J9" s="237">
        <f>IF((('Combustion Reports'!H$33-0.03)/('Combustion Reports'!H$31-$D$25)*($D9-$D$25)+0.03)&lt;0.17,(('Combustion Reports'!H$33-0.03)/('Combustion Reports'!H$31-$D$25)*($D9-$D$25))+0.03,0.17)</f>
        <v>1.8749999999999999E-2</v>
      </c>
      <c r="K9" s="237">
        <f>IF((('Combustion Reports'!I$33-0.03)/('Combustion Reports'!I$31-$D$25)*($D9-$D$25)+0.03)&lt;0.17,(('Combustion Reports'!I$33-0.03)/('Combustion Reports'!I$31-$D$25)*($D9-$D$25))+0.03,0.17)</f>
        <v>1.8749999999999999E-2</v>
      </c>
      <c r="L9" s="237">
        <f>IF((('Combustion Reports'!J$33-0.03)/('Combustion Reports'!J$31-$D$25)*($D9-$D$25)+0.03)&lt;0.17,(('Combustion Reports'!J$33-0.03)/('Combustion Reports'!J$31-$D$25)*($D9-$D$25))+0.03,0.17)</f>
        <v>1.8749999999999999E-2</v>
      </c>
      <c r="M9" s="237">
        <f>IF((('Combustion Reports'!K$33-0.03)/('Combustion Reports'!K$31-$D$25)*($D9-$D$25)+0.03)&lt;0.17,(('Combustion Reports'!K$33-0.03)/('Combustion Reports'!K$31-$D$25)*($D9-$D$25))+0.03,0.17)</f>
        <v>1.8749999999999999E-2</v>
      </c>
      <c r="N9" s="237">
        <f>IF((('Combustion Reports'!L$33-0.03)/('Combustion Reports'!L$31-$D$25)*($D9-$D$25)+0.03)&lt;0.17,(('Combustion Reports'!L$33-0.03)/('Combustion Reports'!L$31-$D$25)*($D9-$D$25))+0.03,0.17)</f>
        <v>1.8749999999999999E-2</v>
      </c>
      <c r="P9" s="197">
        <v>10</v>
      </c>
      <c r="Q9" s="25">
        <v>116</v>
      </c>
      <c r="R9" s="19">
        <v>75</v>
      </c>
      <c r="S9" s="237">
        <f>IF(('Combustion Reports'!C$39-0.03)/('Combustion Reports'!C$37-$R$25)*($R9-$R$25)+0.03&lt;0.17,('Combustion Reports'!C$39-0.03)/('Combustion Reports'!C$37-$R$25)*($R9-$R$25)+0.03,0.17)</f>
        <v>1.8749999999999999E-2</v>
      </c>
      <c r="T9" s="237">
        <f>IF(('Combustion Reports'!D$39-0.03)/('Combustion Reports'!D$37-$R$25)*($R9-$R$25)+0.03&lt;0.17,('Combustion Reports'!D$39-0.03)/('Combustion Reports'!D$37-$R$25)*($R9-$R$25)+0.03,0.17)</f>
        <v>1.8749999999999999E-2</v>
      </c>
      <c r="U9" s="237">
        <f>IF(('Combustion Reports'!E$39-0.03)/('Combustion Reports'!E$37-$R$25)*($R9-$R$25)+0.03&lt;0.17,('Combustion Reports'!E$39-0.03)/('Combustion Reports'!E$37-$R$25)*($R9-$R$25)+0.03,0.17)</f>
        <v>1.8749999999999999E-2</v>
      </c>
      <c r="V9" s="237">
        <f>IF(('Combustion Reports'!F$39-0.03)/('Combustion Reports'!F$37-$R$25)*($R9-$R$25)+0.03&lt;0.17,('Combustion Reports'!F$39-0.03)/('Combustion Reports'!F$37-$R$25)*($R9-$R$25)+0.03,0.17)</f>
        <v>1.8749999999999999E-2</v>
      </c>
      <c r="W9" s="237">
        <f>IF(('Combustion Reports'!G$39-0.03)/('Combustion Reports'!G$37-$R$25)*($R9-$R$25)+0.03&lt;0.17,('Combustion Reports'!G$39-0.03)/('Combustion Reports'!G$37-$R$25)*($R9-$R$25)+0.03,0.17)</f>
        <v>1.8749999999999999E-2</v>
      </c>
      <c r="X9" s="237">
        <f>IF(('Combustion Reports'!H$39-0.03)/('Combustion Reports'!H$37-$R$25)*($R9-$R$25)+0.03&lt;0.17,('Combustion Reports'!H$39-0.03)/('Combustion Reports'!H$37-$R$25)*($R9-$R$25)+0.03,0.17)</f>
        <v>1.8749999999999999E-2</v>
      </c>
      <c r="Y9" s="237">
        <f>IF(('Combustion Reports'!I$39-0.03)/('Combustion Reports'!I$37-$R$25)*($R9-$R$25)+0.03&lt;0.17,('Combustion Reports'!I$39-0.03)/('Combustion Reports'!I$37-$R$25)*($R9-$R$25)+0.03,0.17)</f>
        <v>1.8749999999999999E-2</v>
      </c>
      <c r="Z9" s="237">
        <f>IF(('Combustion Reports'!J$39-0.03)/('Combustion Reports'!J$37-$R$25)*($R9-$R$25)+0.03&lt;0.17,('Combustion Reports'!J$39-0.03)/('Combustion Reports'!J$37-$R$25)*($R9-$R$25)+0.03,0.17)</f>
        <v>1.8749999999999999E-2</v>
      </c>
      <c r="AA9" s="237">
        <f>IF(('Combustion Reports'!K$39-0.03)/('Combustion Reports'!K$37-$R$25)*($R9-$R$25)+0.03&lt;0.17,('Combustion Reports'!K$39-0.03)/('Combustion Reports'!K$37-$R$25)*($R9-$R$25)+0.03,0.17)</f>
        <v>1.8749999999999999E-2</v>
      </c>
      <c r="AB9" s="237">
        <f>IF(('Combustion Reports'!L$39-0.03)/('Combustion Reports'!L$37-$R$25)*($R9-$R$25)+0.03&lt;0.17,('Combustion Reports'!L$39-0.03)/('Combustion Reports'!L$37-$R$25)*($R9-$R$25)+0.03,0.17)</f>
        <v>1.8749999999999999E-2</v>
      </c>
      <c r="AD9" s="281">
        <v>10</v>
      </c>
      <c r="AE9" s="234">
        <v>116</v>
      </c>
      <c r="AF9" s="233">
        <v>75</v>
      </c>
      <c r="AG9" s="237">
        <f>IF(('Combustion Reports'!C$45-0.03)/('Combustion Reports'!C$43-$AF$25)*($AF9-$AF$25)+0.03&lt;0.17,('Combustion Reports'!C$45-0.03)/('Combustion Reports'!C$43-$AF$25)*($AF9-$AF$25)+0.03,0.17)</f>
        <v>1.8749999999999999E-2</v>
      </c>
      <c r="AH9" s="237">
        <f>IF(('Combustion Reports'!D$45-0.03)/('Combustion Reports'!D$43-$AF$25)*($AF9-$AF$25)+0.03&lt;0.17,('Combustion Reports'!D$45-0.03)/('Combustion Reports'!D$43-$AF$25)*($AF9-$AF$25)+0.03,0.17)</f>
        <v>1.8749999999999999E-2</v>
      </c>
      <c r="AI9" s="237">
        <f>IF(('Combustion Reports'!E$45-0.03)/('Combustion Reports'!E$43-$AF$25)*($AF9-$AF$25)+0.03&lt;0.17,('Combustion Reports'!E$45-0.03)/('Combustion Reports'!E$43-$AF$25)*($AF9-$AF$25)+0.03,0.17)</f>
        <v>1.8749999999999999E-2</v>
      </c>
      <c r="AJ9" s="237">
        <f>IF(('Combustion Reports'!F$45-0.03)/('Combustion Reports'!F$43-$AF$25)*($AF9-$AF$25)+0.03&lt;0.17,('Combustion Reports'!F$45-0.03)/('Combustion Reports'!F$43-$AF$25)*($AF9-$AF$25)+0.03,0.17)</f>
        <v>1.8749999999999999E-2</v>
      </c>
      <c r="AK9" s="237">
        <f>IF(('Combustion Reports'!G$45-0.03)/('Combustion Reports'!G$43-$AF$25)*($AF9-$AF$25)+0.03&lt;0.17,('Combustion Reports'!G$45-0.03)/('Combustion Reports'!G$43-$AF$25)*($AF9-$AF$25)+0.03,0.17)</f>
        <v>1.8749999999999999E-2</v>
      </c>
      <c r="AL9" s="237">
        <f>IF(('Combustion Reports'!H$45-0.03)/('Combustion Reports'!H$43-$AF$25)*($AF9-$AF$25)+0.03&lt;0.17,('Combustion Reports'!H$45-0.03)/('Combustion Reports'!H$43-$AF$25)*($AF9-$AF$25)+0.03,0.17)</f>
        <v>1.8749999999999999E-2</v>
      </c>
      <c r="AM9" s="237">
        <f>IF(('Combustion Reports'!I$45-0.03)/('Combustion Reports'!I$43-$AF$25)*($AF9-$AF$25)+0.03&lt;0.17,('Combustion Reports'!I$45-0.03)/('Combustion Reports'!I$43-$AF$25)*($AF9-$AF$25)+0.03,0.17)</f>
        <v>1.8749999999999999E-2</v>
      </c>
      <c r="AN9" s="237">
        <f>IF(('Combustion Reports'!J$45-0.03)/('Combustion Reports'!J$43-$AF$25)*($AF9-$AF$25)+0.03&lt;0.17,('Combustion Reports'!J$45-0.03)/('Combustion Reports'!J$43-$AF$25)*($AF9-$AF$25)+0.03,0.17)</f>
        <v>1.8749999999999999E-2</v>
      </c>
      <c r="AO9" s="237">
        <f>IF(('Combustion Reports'!K$45-0.03)/('Combustion Reports'!K$43-$AF$25)*($AF9-$AF$25)+0.03&lt;0.17,('Combustion Reports'!K$45-0.03)/('Combustion Reports'!K$43-$AF$25)*($AF9-$AF$25)+0.03,0.17)</f>
        <v>1.8749999999999999E-2</v>
      </c>
      <c r="AP9" s="237">
        <f>IF(('Combustion Reports'!L$45-0.03)/('Combustion Reports'!L$43-$AF$25)*($AF9-$AF$25)+0.03&lt;0.17,('Combustion Reports'!L$45-0.03)/('Combustion Reports'!L$43-$AF$25)*($AF9-$AF$25)+0.03,0.17)</f>
        <v>1.8749999999999999E-2</v>
      </c>
      <c r="AR9" s="197">
        <v>10</v>
      </c>
      <c r="AS9" s="25">
        <v>116</v>
      </c>
      <c r="AT9" s="19">
        <v>75</v>
      </c>
      <c r="AU9" s="237">
        <f>IF(('Combustion Reports'!C$51-0.03)/('Combustion Reports'!C$49-$AT$25)*($AT9-$AT$25)+0.03&lt;0.17,('Combustion Reports'!C$51-0.03)/('Combustion Reports'!C$49-$AT$25)*($AT9-$AT$25)+0.03,0.17)</f>
        <v>1.8749999999999999E-2</v>
      </c>
      <c r="AV9" s="237">
        <f>IF(('Combustion Reports'!D$51-0.03)/('Combustion Reports'!D$49-$AT$25)*($AT9-$AT$25)+0.03&lt;0.17,('Combustion Reports'!D$51-0.03)/('Combustion Reports'!D$49-$AT$25)*($AT9-$AT$25)+0.03,0.17)</f>
        <v>1.8749999999999999E-2</v>
      </c>
      <c r="AW9" s="237">
        <f>IF(('Combustion Reports'!E$51-0.03)/('Combustion Reports'!E$49-$AT$25)*($AT9-$AT$25)+0.03&lt;0.17,('Combustion Reports'!E$51-0.03)/('Combustion Reports'!E$49-$AT$25)*($AT9-$AT$25)+0.03,0.17)</f>
        <v>1.8749999999999999E-2</v>
      </c>
      <c r="AX9" s="237">
        <f>IF(('Combustion Reports'!F$51-0.03)/('Combustion Reports'!F$49-$AT$25)*($AT9-$AT$25)+0.03&lt;0.17,('Combustion Reports'!F$51-0.03)/('Combustion Reports'!F$49-$AT$25)*($AT9-$AT$25)+0.03,0.17)</f>
        <v>1.8749999999999999E-2</v>
      </c>
      <c r="AY9" s="237">
        <f>IF(('Combustion Reports'!G$51-0.03)/('Combustion Reports'!G$49-$AT$25)*($AT9-$AT$25)+0.03&lt;0.17,('Combustion Reports'!G$51-0.03)/('Combustion Reports'!G$49-$AT$25)*($AT9-$AT$25)+0.03,0.17)</f>
        <v>1.8749999999999999E-2</v>
      </c>
      <c r="AZ9" s="237">
        <f>IF(('Combustion Reports'!H$51-0.03)/('Combustion Reports'!H$49-$AT$25)*($AT9-$AT$25)+0.03&lt;0.17,('Combustion Reports'!H$51-0.03)/('Combustion Reports'!H$49-$AT$25)*($AT9-$AT$25)+0.03,0.17)</f>
        <v>1.8749999999999999E-2</v>
      </c>
      <c r="BA9" s="237">
        <f>IF(('Combustion Reports'!I$51-0.03)/('Combustion Reports'!I$49-$AT$25)*($AT9-$AT$25)+0.03&lt;0.17,('Combustion Reports'!I$51-0.03)/('Combustion Reports'!I$49-$AT$25)*($AT9-$AT$25)+0.03,0.17)</f>
        <v>1.8749999999999999E-2</v>
      </c>
      <c r="BB9" s="237">
        <f>IF(('Combustion Reports'!J$51-0.03)/('Combustion Reports'!J$49-$AT$25)*($AT9-$AT$25)+0.03&lt;0.17,('Combustion Reports'!J$51-0.03)/('Combustion Reports'!J$49-$AT$25)*($AT9-$AT$25)+0.03,0.17)</f>
        <v>1.8749999999999999E-2</v>
      </c>
      <c r="BC9" s="237">
        <f>IF(('Combustion Reports'!K$51-0.03)/('Combustion Reports'!K$49-$AT$25)*($AT9-$AT$25)+0.03&lt;0.17,('Combustion Reports'!K$51-0.03)/('Combustion Reports'!K$49-$AT$25)*($AT9-$AT$25)+0.03,0.17)</f>
        <v>1.8749999999999999E-2</v>
      </c>
      <c r="BD9" s="237">
        <f>IF(('Combustion Reports'!L$51-0.03)/('Combustion Reports'!L$49-$AT$25)*($AT9-$AT$25)+0.03&lt;0.17,('Combustion Reports'!L$51-0.03)/('Combustion Reports'!L$49-$AT$25)*($AT9-$AT$25)+0.03,0.17)</f>
        <v>1.8749999999999999E-2</v>
      </c>
    </row>
    <row r="10" spans="2:56">
      <c r="B10" s="236">
        <v>15</v>
      </c>
      <c r="C10" s="239">
        <v>210</v>
      </c>
      <c r="D10" s="232">
        <v>75</v>
      </c>
      <c r="E10" s="237">
        <f>IF((('Combustion Reports'!C$33-0.03)/('Combustion Reports'!C$31-$D$25)*($D10-$D$25)+0.03)&lt;0.17,(('Combustion Reports'!C$33-0.03)/('Combustion Reports'!C$31-$D$25)*($D10-$D$25))+0.03,0.17)</f>
        <v>1.8749999999999999E-2</v>
      </c>
      <c r="F10" s="237">
        <f>IF((('Combustion Reports'!D$33-0.03)/('Combustion Reports'!D$31-$D$25)*($D10-$D$25)+0.03)&lt;0.17,(('Combustion Reports'!D$33-0.03)/('Combustion Reports'!D$31-$D$25)*($D10-$D$25))+0.03,0.17)</f>
        <v>1.8749999999999999E-2</v>
      </c>
      <c r="G10" s="237">
        <f>IF((('Combustion Reports'!E$33-0.03)/('Combustion Reports'!E$31-$D$25)*($D10-$D$25)+0.03)&lt;0.17,(('Combustion Reports'!E$33-0.03)/('Combustion Reports'!E$31-$D$25)*($D10-$D$25))+0.03,0.17)</f>
        <v>1.8749999999999999E-2</v>
      </c>
      <c r="H10" s="237">
        <f>IF((('Combustion Reports'!F$33-0.03)/('Combustion Reports'!F$31-$D$25)*($D10-$D$25)+0.03)&lt;0.17,(('Combustion Reports'!F$33-0.03)/('Combustion Reports'!F$31-$D$25)*($D10-$D$25))+0.03,0.17)</f>
        <v>1.8749999999999999E-2</v>
      </c>
      <c r="I10" s="237">
        <f>IF((('Combustion Reports'!G$33-0.03)/('Combustion Reports'!G$31-$D$25)*($D10-$D$25)+0.03)&lt;0.17,(('Combustion Reports'!G$33-0.03)/('Combustion Reports'!G$31-$D$25)*($D10-$D$25))+0.03,0.17)</f>
        <v>1.8749999999999999E-2</v>
      </c>
      <c r="J10" s="237">
        <f>IF((('Combustion Reports'!H$33-0.03)/('Combustion Reports'!H$31-$D$25)*($D10-$D$25)+0.03)&lt;0.17,(('Combustion Reports'!H$33-0.03)/('Combustion Reports'!H$31-$D$25)*($D10-$D$25))+0.03,0.17)</f>
        <v>1.8749999999999999E-2</v>
      </c>
      <c r="K10" s="237">
        <f>IF((('Combustion Reports'!I$33-0.03)/('Combustion Reports'!I$31-$D$25)*($D10-$D$25)+0.03)&lt;0.17,(('Combustion Reports'!I$33-0.03)/('Combustion Reports'!I$31-$D$25)*($D10-$D$25))+0.03,0.17)</f>
        <v>1.8749999999999999E-2</v>
      </c>
      <c r="L10" s="237">
        <f>IF((('Combustion Reports'!J$33-0.03)/('Combustion Reports'!J$31-$D$25)*($D10-$D$25)+0.03)&lt;0.17,(('Combustion Reports'!J$33-0.03)/('Combustion Reports'!J$31-$D$25)*($D10-$D$25))+0.03,0.17)</f>
        <v>1.8749999999999999E-2</v>
      </c>
      <c r="M10" s="237">
        <f>IF((('Combustion Reports'!K$33-0.03)/('Combustion Reports'!K$31-$D$25)*($D10-$D$25)+0.03)&lt;0.17,(('Combustion Reports'!K$33-0.03)/('Combustion Reports'!K$31-$D$25)*($D10-$D$25))+0.03,0.17)</f>
        <v>1.8749999999999999E-2</v>
      </c>
      <c r="N10" s="237">
        <f>IF((('Combustion Reports'!L$33-0.03)/('Combustion Reports'!L$31-$D$25)*($D10-$D$25)+0.03)&lt;0.17,(('Combustion Reports'!L$33-0.03)/('Combustion Reports'!L$31-$D$25)*($D10-$D$25))+0.03,0.17)</f>
        <v>1.8749999999999999E-2</v>
      </c>
      <c r="P10" s="197">
        <v>15</v>
      </c>
      <c r="Q10" s="199">
        <v>210</v>
      </c>
      <c r="R10" s="232">
        <v>75</v>
      </c>
      <c r="S10" s="237">
        <f>IF(('Combustion Reports'!C$39-0.03)/('Combustion Reports'!C$37-$R$25)*($R10-$R$25)+0.03&lt;0.17,('Combustion Reports'!C$39-0.03)/('Combustion Reports'!C$37-$R$25)*($R10-$R$25)+0.03,0.17)</f>
        <v>1.8749999999999999E-2</v>
      </c>
      <c r="T10" s="237">
        <f>IF(('Combustion Reports'!D$39-0.03)/('Combustion Reports'!D$37-$R$25)*($R10-$R$25)+0.03&lt;0.17,('Combustion Reports'!D$39-0.03)/('Combustion Reports'!D$37-$R$25)*($R10-$R$25)+0.03,0.17)</f>
        <v>1.8749999999999999E-2</v>
      </c>
      <c r="U10" s="237">
        <f>IF(('Combustion Reports'!E$39-0.03)/('Combustion Reports'!E$37-$R$25)*($R10-$R$25)+0.03&lt;0.17,('Combustion Reports'!E$39-0.03)/('Combustion Reports'!E$37-$R$25)*($R10-$R$25)+0.03,0.17)</f>
        <v>1.8749999999999999E-2</v>
      </c>
      <c r="V10" s="237">
        <f>IF(('Combustion Reports'!F$39-0.03)/('Combustion Reports'!F$37-$R$25)*($R10-$R$25)+0.03&lt;0.17,('Combustion Reports'!F$39-0.03)/('Combustion Reports'!F$37-$R$25)*($R10-$R$25)+0.03,0.17)</f>
        <v>1.8749999999999999E-2</v>
      </c>
      <c r="W10" s="237">
        <f>IF(('Combustion Reports'!G$39-0.03)/('Combustion Reports'!G$37-$R$25)*($R10-$R$25)+0.03&lt;0.17,('Combustion Reports'!G$39-0.03)/('Combustion Reports'!G$37-$R$25)*($R10-$R$25)+0.03,0.17)</f>
        <v>1.8749999999999999E-2</v>
      </c>
      <c r="X10" s="237">
        <f>IF(('Combustion Reports'!H$39-0.03)/('Combustion Reports'!H$37-$R$25)*($R10-$R$25)+0.03&lt;0.17,('Combustion Reports'!H$39-0.03)/('Combustion Reports'!H$37-$R$25)*($R10-$R$25)+0.03,0.17)</f>
        <v>1.8749999999999999E-2</v>
      </c>
      <c r="Y10" s="237">
        <f>IF(('Combustion Reports'!I$39-0.03)/('Combustion Reports'!I$37-$R$25)*($R10-$R$25)+0.03&lt;0.17,('Combustion Reports'!I$39-0.03)/('Combustion Reports'!I$37-$R$25)*($R10-$R$25)+0.03,0.17)</f>
        <v>1.8749999999999999E-2</v>
      </c>
      <c r="Z10" s="237">
        <f>IF(('Combustion Reports'!J$39-0.03)/('Combustion Reports'!J$37-$R$25)*($R10-$R$25)+0.03&lt;0.17,('Combustion Reports'!J$39-0.03)/('Combustion Reports'!J$37-$R$25)*($R10-$R$25)+0.03,0.17)</f>
        <v>1.8749999999999999E-2</v>
      </c>
      <c r="AA10" s="237">
        <f>IF(('Combustion Reports'!K$39-0.03)/('Combustion Reports'!K$37-$R$25)*($R10-$R$25)+0.03&lt;0.17,('Combustion Reports'!K$39-0.03)/('Combustion Reports'!K$37-$R$25)*($R10-$R$25)+0.03,0.17)</f>
        <v>1.8749999999999999E-2</v>
      </c>
      <c r="AB10" s="237">
        <f>IF(('Combustion Reports'!L$39-0.03)/('Combustion Reports'!L$37-$R$25)*($R10-$R$25)+0.03&lt;0.17,('Combustion Reports'!L$39-0.03)/('Combustion Reports'!L$37-$R$25)*($R10-$R$25)+0.03,0.17)</f>
        <v>1.8749999999999999E-2</v>
      </c>
      <c r="AD10" s="281">
        <v>15</v>
      </c>
      <c r="AE10" s="239">
        <v>210</v>
      </c>
      <c r="AF10" s="232">
        <v>75</v>
      </c>
      <c r="AG10" s="237">
        <f>IF(('Combustion Reports'!C$45-0.03)/('Combustion Reports'!C$43-$AF$25)*($AF10-$AF$25)+0.03&lt;0.17,('Combustion Reports'!C$45-0.03)/('Combustion Reports'!C$43-$AF$25)*($AF10-$AF$25)+0.03,0.17)</f>
        <v>1.8749999999999999E-2</v>
      </c>
      <c r="AH10" s="237">
        <f>IF(('Combustion Reports'!D$45-0.03)/('Combustion Reports'!D$43-$AF$25)*($AF10-$AF$25)+0.03&lt;0.17,('Combustion Reports'!D$45-0.03)/('Combustion Reports'!D$43-$AF$25)*($AF10-$AF$25)+0.03,0.17)</f>
        <v>1.8749999999999999E-2</v>
      </c>
      <c r="AI10" s="237">
        <f>IF(('Combustion Reports'!E$45-0.03)/('Combustion Reports'!E$43-$AF$25)*($AF10-$AF$25)+0.03&lt;0.17,('Combustion Reports'!E$45-0.03)/('Combustion Reports'!E$43-$AF$25)*($AF10-$AF$25)+0.03,0.17)</f>
        <v>1.8749999999999999E-2</v>
      </c>
      <c r="AJ10" s="237">
        <f>IF(('Combustion Reports'!F$45-0.03)/('Combustion Reports'!F$43-$AF$25)*($AF10-$AF$25)+0.03&lt;0.17,('Combustion Reports'!F$45-0.03)/('Combustion Reports'!F$43-$AF$25)*($AF10-$AF$25)+0.03,0.17)</f>
        <v>1.8749999999999999E-2</v>
      </c>
      <c r="AK10" s="237">
        <f>IF(('Combustion Reports'!G$45-0.03)/('Combustion Reports'!G$43-$AF$25)*($AF10-$AF$25)+0.03&lt;0.17,('Combustion Reports'!G$45-0.03)/('Combustion Reports'!G$43-$AF$25)*($AF10-$AF$25)+0.03,0.17)</f>
        <v>1.8749999999999999E-2</v>
      </c>
      <c r="AL10" s="237">
        <f>IF(('Combustion Reports'!H$45-0.03)/('Combustion Reports'!H$43-$AF$25)*($AF10-$AF$25)+0.03&lt;0.17,('Combustion Reports'!H$45-0.03)/('Combustion Reports'!H$43-$AF$25)*($AF10-$AF$25)+0.03,0.17)</f>
        <v>1.8749999999999999E-2</v>
      </c>
      <c r="AM10" s="237">
        <f>IF(('Combustion Reports'!I$45-0.03)/('Combustion Reports'!I$43-$AF$25)*($AF10-$AF$25)+0.03&lt;0.17,('Combustion Reports'!I$45-0.03)/('Combustion Reports'!I$43-$AF$25)*($AF10-$AF$25)+0.03,0.17)</f>
        <v>1.8749999999999999E-2</v>
      </c>
      <c r="AN10" s="237">
        <f>IF(('Combustion Reports'!J$45-0.03)/('Combustion Reports'!J$43-$AF$25)*($AF10-$AF$25)+0.03&lt;0.17,('Combustion Reports'!J$45-0.03)/('Combustion Reports'!J$43-$AF$25)*($AF10-$AF$25)+0.03,0.17)</f>
        <v>1.8749999999999999E-2</v>
      </c>
      <c r="AO10" s="237">
        <f>IF(('Combustion Reports'!K$45-0.03)/('Combustion Reports'!K$43-$AF$25)*($AF10-$AF$25)+0.03&lt;0.17,('Combustion Reports'!K$45-0.03)/('Combustion Reports'!K$43-$AF$25)*($AF10-$AF$25)+0.03,0.17)</f>
        <v>1.8749999999999999E-2</v>
      </c>
      <c r="AP10" s="237">
        <f>IF(('Combustion Reports'!L$45-0.03)/('Combustion Reports'!L$43-$AF$25)*($AF10-$AF$25)+0.03&lt;0.17,('Combustion Reports'!L$45-0.03)/('Combustion Reports'!L$43-$AF$25)*($AF10-$AF$25)+0.03,0.17)</f>
        <v>1.8749999999999999E-2</v>
      </c>
      <c r="AR10" s="197">
        <v>15</v>
      </c>
      <c r="AS10" s="199">
        <v>210</v>
      </c>
      <c r="AT10" s="232">
        <v>75</v>
      </c>
      <c r="AU10" s="237">
        <f>IF(('Combustion Reports'!C$51-0.03)/('Combustion Reports'!C$49-$AT$25)*($AT10-$AT$25)+0.03&lt;0.17,('Combustion Reports'!C$51-0.03)/('Combustion Reports'!C$49-$AT$25)*($AT10-$AT$25)+0.03,0.17)</f>
        <v>1.8749999999999999E-2</v>
      </c>
      <c r="AV10" s="237">
        <f>IF(('Combustion Reports'!D$51-0.03)/('Combustion Reports'!D$49-$AT$25)*($AT10-$AT$25)+0.03&lt;0.17,('Combustion Reports'!D$51-0.03)/('Combustion Reports'!D$49-$AT$25)*($AT10-$AT$25)+0.03,0.17)</f>
        <v>1.8749999999999999E-2</v>
      </c>
      <c r="AW10" s="237">
        <f>IF(('Combustion Reports'!E$51-0.03)/('Combustion Reports'!E$49-$AT$25)*($AT10-$AT$25)+0.03&lt;0.17,('Combustion Reports'!E$51-0.03)/('Combustion Reports'!E$49-$AT$25)*($AT10-$AT$25)+0.03,0.17)</f>
        <v>1.8749999999999999E-2</v>
      </c>
      <c r="AX10" s="237">
        <f>IF(('Combustion Reports'!F$51-0.03)/('Combustion Reports'!F$49-$AT$25)*($AT10-$AT$25)+0.03&lt;0.17,('Combustion Reports'!F$51-0.03)/('Combustion Reports'!F$49-$AT$25)*($AT10-$AT$25)+0.03,0.17)</f>
        <v>1.8749999999999999E-2</v>
      </c>
      <c r="AY10" s="237">
        <f>IF(('Combustion Reports'!G$51-0.03)/('Combustion Reports'!G$49-$AT$25)*($AT10-$AT$25)+0.03&lt;0.17,('Combustion Reports'!G$51-0.03)/('Combustion Reports'!G$49-$AT$25)*($AT10-$AT$25)+0.03,0.17)</f>
        <v>1.8749999999999999E-2</v>
      </c>
      <c r="AZ10" s="237">
        <f>IF(('Combustion Reports'!H$51-0.03)/('Combustion Reports'!H$49-$AT$25)*($AT10-$AT$25)+0.03&lt;0.17,('Combustion Reports'!H$51-0.03)/('Combustion Reports'!H$49-$AT$25)*($AT10-$AT$25)+0.03,0.17)</f>
        <v>1.8749999999999999E-2</v>
      </c>
      <c r="BA10" s="237">
        <f>IF(('Combustion Reports'!I$51-0.03)/('Combustion Reports'!I$49-$AT$25)*($AT10-$AT$25)+0.03&lt;0.17,('Combustion Reports'!I$51-0.03)/('Combustion Reports'!I$49-$AT$25)*($AT10-$AT$25)+0.03,0.17)</f>
        <v>1.8749999999999999E-2</v>
      </c>
      <c r="BB10" s="237">
        <f>IF(('Combustion Reports'!J$51-0.03)/('Combustion Reports'!J$49-$AT$25)*($AT10-$AT$25)+0.03&lt;0.17,('Combustion Reports'!J$51-0.03)/('Combustion Reports'!J$49-$AT$25)*($AT10-$AT$25)+0.03,0.17)</f>
        <v>1.8749999999999999E-2</v>
      </c>
      <c r="BC10" s="237">
        <f>IF(('Combustion Reports'!K$51-0.03)/('Combustion Reports'!K$49-$AT$25)*($AT10-$AT$25)+0.03&lt;0.17,('Combustion Reports'!K$51-0.03)/('Combustion Reports'!K$49-$AT$25)*($AT10-$AT$25)+0.03,0.17)</f>
        <v>1.8749999999999999E-2</v>
      </c>
      <c r="BD10" s="237">
        <f>IF(('Combustion Reports'!L$51-0.03)/('Combustion Reports'!L$49-$AT$25)*($AT10-$AT$25)+0.03&lt;0.17,('Combustion Reports'!L$51-0.03)/('Combustion Reports'!L$49-$AT$25)*($AT10-$AT$25)+0.03,0.17)</f>
        <v>1.8749999999999999E-2</v>
      </c>
    </row>
    <row r="11" spans="2:56">
      <c r="B11" s="236">
        <v>20</v>
      </c>
      <c r="C11" s="234">
        <v>238</v>
      </c>
      <c r="D11" s="233">
        <v>75</v>
      </c>
      <c r="E11" s="237">
        <f>IF((('Combustion Reports'!C$33-0.03)/('Combustion Reports'!C$31-$D$25)*($D11-$D$25)+0.03)&lt;0.17,(('Combustion Reports'!C$33-0.03)/('Combustion Reports'!C$31-$D$25)*($D11-$D$25))+0.03,0.17)</f>
        <v>1.8749999999999999E-2</v>
      </c>
      <c r="F11" s="237">
        <f>IF((('Combustion Reports'!D$33-0.03)/('Combustion Reports'!D$31-$D$25)*($D11-$D$25)+0.03)&lt;0.17,(('Combustion Reports'!D$33-0.03)/('Combustion Reports'!D$31-$D$25)*($D11-$D$25))+0.03,0.17)</f>
        <v>1.8749999999999999E-2</v>
      </c>
      <c r="G11" s="237">
        <f>IF((('Combustion Reports'!E$33-0.03)/('Combustion Reports'!E$31-$D$25)*($D11-$D$25)+0.03)&lt;0.17,(('Combustion Reports'!E$33-0.03)/('Combustion Reports'!E$31-$D$25)*($D11-$D$25))+0.03,0.17)</f>
        <v>1.8749999999999999E-2</v>
      </c>
      <c r="H11" s="237">
        <f>IF((('Combustion Reports'!F$33-0.03)/('Combustion Reports'!F$31-$D$25)*($D11-$D$25)+0.03)&lt;0.17,(('Combustion Reports'!F$33-0.03)/('Combustion Reports'!F$31-$D$25)*($D11-$D$25))+0.03,0.17)</f>
        <v>1.8749999999999999E-2</v>
      </c>
      <c r="I11" s="237">
        <f>IF((('Combustion Reports'!G$33-0.03)/('Combustion Reports'!G$31-$D$25)*($D11-$D$25)+0.03)&lt;0.17,(('Combustion Reports'!G$33-0.03)/('Combustion Reports'!G$31-$D$25)*($D11-$D$25))+0.03,0.17)</f>
        <v>1.8749999999999999E-2</v>
      </c>
      <c r="J11" s="237">
        <f>IF((('Combustion Reports'!H$33-0.03)/('Combustion Reports'!H$31-$D$25)*($D11-$D$25)+0.03)&lt;0.17,(('Combustion Reports'!H$33-0.03)/('Combustion Reports'!H$31-$D$25)*($D11-$D$25))+0.03,0.17)</f>
        <v>1.8749999999999999E-2</v>
      </c>
      <c r="K11" s="237">
        <f>IF((('Combustion Reports'!I$33-0.03)/('Combustion Reports'!I$31-$D$25)*($D11-$D$25)+0.03)&lt;0.17,(('Combustion Reports'!I$33-0.03)/('Combustion Reports'!I$31-$D$25)*($D11-$D$25))+0.03,0.17)</f>
        <v>1.8749999999999999E-2</v>
      </c>
      <c r="L11" s="237">
        <f>IF((('Combustion Reports'!J$33-0.03)/('Combustion Reports'!J$31-$D$25)*($D11-$D$25)+0.03)&lt;0.17,(('Combustion Reports'!J$33-0.03)/('Combustion Reports'!J$31-$D$25)*($D11-$D$25))+0.03,0.17)</f>
        <v>1.8749999999999999E-2</v>
      </c>
      <c r="M11" s="237">
        <f>IF((('Combustion Reports'!K$33-0.03)/('Combustion Reports'!K$31-$D$25)*($D11-$D$25)+0.03)&lt;0.17,(('Combustion Reports'!K$33-0.03)/('Combustion Reports'!K$31-$D$25)*($D11-$D$25))+0.03,0.17)</f>
        <v>1.8749999999999999E-2</v>
      </c>
      <c r="N11" s="237">
        <f>IF((('Combustion Reports'!L$33-0.03)/('Combustion Reports'!L$31-$D$25)*($D11-$D$25)+0.03)&lt;0.17,(('Combustion Reports'!L$33-0.03)/('Combustion Reports'!L$31-$D$25)*($D11-$D$25))+0.03,0.17)</f>
        <v>1.8749999999999999E-2</v>
      </c>
      <c r="P11" s="197">
        <v>20</v>
      </c>
      <c r="Q11" s="25">
        <v>238</v>
      </c>
      <c r="R11" s="19">
        <v>75</v>
      </c>
      <c r="S11" s="237">
        <f>IF(('Combustion Reports'!C$39-0.03)/('Combustion Reports'!C$37-$R$25)*($R11-$R$25)+0.03&lt;0.17,('Combustion Reports'!C$39-0.03)/('Combustion Reports'!C$37-$R$25)*($R11-$R$25)+0.03,0.17)</f>
        <v>1.8749999999999999E-2</v>
      </c>
      <c r="T11" s="237">
        <f>IF(('Combustion Reports'!D$39-0.03)/('Combustion Reports'!D$37-$R$25)*($R11-$R$25)+0.03&lt;0.17,('Combustion Reports'!D$39-0.03)/('Combustion Reports'!D$37-$R$25)*($R11-$R$25)+0.03,0.17)</f>
        <v>1.8749999999999999E-2</v>
      </c>
      <c r="U11" s="237">
        <f>IF(('Combustion Reports'!E$39-0.03)/('Combustion Reports'!E$37-$R$25)*($R11-$R$25)+0.03&lt;0.17,('Combustion Reports'!E$39-0.03)/('Combustion Reports'!E$37-$R$25)*($R11-$R$25)+0.03,0.17)</f>
        <v>1.8749999999999999E-2</v>
      </c>
      <c r="V11" s="237">
        <f>IF(('Combustion Reports'!F$39-0.03)/('Combustion Reports'!F$37-$R$25)*($R11-$R$25)+0.03&lt;0.17,('Combustion Reports'!F$39-0.03)/('Combustion Reports'!F$37-$R$25)*($R11-$R$25)+0.03,0.17)</f>
        <v>1.8749999999999999E-2</v>
      </c>
      <c r="W11" s="237">
        <f>IF(('Combustion Reports'!G$39-0.03)/('Combustion Reports'!G$37-$R$25)*($R11-$R$25)+0.03&lt;0.17,('Combustion Reports'!G$39-0.03)/('Combustion Reports'!G$37-$R$25)*($R11-$R$25)+0.03,0.17)</f>
        <v>1.8749999999999999E-2</v>
      </c>
      <c r="X11" s="237">
        <f>IF(('Combustion Reports'!H$39-0.03)/('Combustion Reports'!H$37-$R$25)*($R11-$R$25)+0.03&lt;0.17,('Combustion Reports'!H$39-0.03)/('Combustion Reports'!H$37-$R$25)*($R11-$R$25)+0.03,0.17)</f>
        <v>1.8749999999999999E-2</v>
      </c>
      <c r="Y11" s="237">
        <f>IF(('Combustion Reports'!I$39-0.03)/('Combustion Reports'!I$37-$R$25)*($R11-$R$25)+0.03&lt;0.17,('Combustion Reports'!I$39-0.03)/('Combustion Reports'!I$37-$R$25)*($R11-$R$25)+0.03,0.17)</f>
        <v>1.8749999999999999E-2</v>
      </c>
      <c r="Z11" s="237">
        <f>IF(('Combustion Reports'!J$39-0.03)/('Combustion Reports'!J$37-$R$25)*($R11-$R$25)+0.03&lt;0.17,('Combustion Reports'!J$39-0.03)/('Combustion Reports'!J$37-$R$25)*($R11-$R$25)+0.03,0.17)</f>
        <v>1.8749999999999999E-2</v>
      </c>
      <c r="AA11" s="237">
        <f>IF(('Combustion Reports'!K$39-0.03)/('Combustion Reports'!K$37-$R$25)*($R11-$R$25)+0.03&lt;0.17,('Combustion Reports'!K$39-0.03)/('Combustion Reports'!K$37-$R$25)*($R11-$R$25)+0.03,0.17)</f>
        <v>1.8749999999999999E-2</v>
      </c>
      <c r="AB11" s="237">
        <f>IF(('Combustion Reports'!L$39-0.03)/('Combustion Reports'!L$37-$R$25)*($R11-$R$25)+0.03&lt;0.17,('Combustion Reports'!L$39-0.03)/('Combustion Reports'!L$37-$R$25)*($R11-$R$25)+0.03,0.17)</f>
        <v>1.8749999999999999E-2</v>
      </c>
      <c r="AD11" s="281">
        <v>20</v>
      </c>
      <c r="AE11" s="234">
        <v>238</v>
      </c>
      <c r="AF11" s="233">
        <v>75</v>
      </c>
      <c r="AG11" s="237">
        <f>IF(('Combustion Reports'!C$45-0.03)/('Combustion Reports'!C$43-$AF$25)*($AF11-$AF$25)+0.03&lt;0.17,('Combustion Reports'!C$45-0.03)/('Combustion Reports'!C$43-$AF$25)*($AF11-$AF$25)+0.03,0.17)</f>
        <v>1.8749999999999999E-2</v>
      </c>
      <c r="AH11" s="237">
        <f>IF(('Combustion Reports'!D$45-0.03)/('Combustion Reports'!D$43-$AF$25)*($AF11-$AF$25)+0.03&lt;0.17,('Combustion Reports'!D$45-0.03)/('Combustion Reports'!D$43-$AF$25)*($AF11-$AF$25)+0.03,0.17)</f>
        <v>1.8749999999999999E-2</v>
      </c>
      <c r="AI11" s="237">
        <f>IF(('Combustion Reports'!E$45-0.03)/('Combustion Reports'!E$43-$AF$25)*($AF11-$AF$25)+0.03&lt;0.17,('Combustion Reports'!E$45-0.03)/('Combustion Reports'!E$43-$AF$25)*($AF11-$AF$25)+0.03,0.17)</f>
        <v>1.8749999999999999E-2</v>
      </c>
      <c r="AJ11" s="237">
        <f>IF(('Combustion Reports'!F$45-0.03)/('Combustion Reports'!F$43-$AF$25)*($AF11-$AF$25)+0.03&lt;0.17,('Combustion Reports'!F$45-0.03)/('Combustion Reports'!F$43-$AF$25)*($AF11-$AF$25)+0.03,0.17)</f>
        <v>1.8749999999999999E-2</v>
      </c>
      <c r="AK11" s="237">
        <f>IF(('Combustion Reports'!G$45-0.03)/('Combustion Reports'!G$43-$AF$25)*($AF11-$AF$25)+0.03&lt;0.17,('Combustion Reports'!G$45-0.03)/('Combustion Reports'!G$43-$AF$25)*($AF11-$AF$25)+0.03,0.17)</f>
        <v>1.8749999999999999E-2</v>
      </c>
      <c r="AL11" s="237">
        <f>IF(('Combustion Reports'!H$45-0.03)/('Combustion Reports'!H$43-$AF$25)*($AF11-$AF$25)+0.03&lt;0.17,('Combustion Reports'!H$45-0.03)/('Combustion Reports'!H$43-$AF$25)*($AF11-$AF$25)+0.03,0.17)</f>
        <v>1.8749999999999999E-2</v>
      </c>
      <c r="AM11" s="237">
        <f>IF(('Combustion Reports'!I$45-0.03)/('Combustion Reports'!I$43-$AF$25)*($AF11-$AF$25)+0.03&lt;0.17,('Combustion Reports'!I$45-0.03)/('Combustion Reports'!I$43-$AF$25)*($AF11-$AF$25)+0.03,0.17)</f>
        <v>1.8749999999999999E-2</v>
      </c>
      <c r="AN11" s="237">
        <f>IF(('Combustion Reports'!J$45-0.03)/('Combustion Reports'!J$43-$AF$25)*($AF11-$AF$25)+0.03&lt;0.17,('Combustion Reports'!J$45-0.03)/('Combustion Reports'!J$43-$AF$25)*($AF11-$AF$25)+0.03,0.17)</f>
        <v>1.8749999999999999E-2</v>
      </c>
      <c r="AO11" s="237">
        <f>IF(('Combustion Reports'!K$45-0.03)/('Combustion Reports'!K$43-$AF$25)*($AF11-$AF$25)+0.03&lt;0.17,('Combustion Reports'!K$45-0.03)/('Combustion Reports'!K$43-$AF$25)*($AF11-$AF$25)+0.03,0.17)</f>
        <v>1.8749999999999999E-2</v>
      </c>
      <c r="AP11" s="237">
        <f>IF(('Combustion Reports'!L$45-0.03)/('Combustion Reports'!L$43-$AF$25)*($AF11-$AF$25)+0.03&lt;0.17,('Combustion Reports'!L$45-0.03)/('Combustion Reports'!L$43-$AF$25)*($AF11-$AF$25)+0.03,0.17)</f>
        <v>1.8749999999999999E-2</v>
      </c>
      <c r="AR11" s="197">
        <v>20</v>
      </c>
      <c r="AS11" s="25">
        <v>238</v>
      </c>
      <c r="AT11" s="19">
        <v>75</v>
      </c>
      <c r="AU11" s="237">
        <f>IF(('Combustion Reports'!C$51-0.03)/('Combustion Reports'!C$49-$AT$25)*($AT11-$AT$25)+0.03&lt;0.17,('Combustion Reports'!C$51-0.03)/('Combustion Reports'!C$49-$AT$25)*($AT11-$AT$25)+0.03,0.17)</f>
        <v>1.8749999999999999E-2</v>
      </c>
      <c r="AV11" s="237">
        <f>IF(('Combustion Reports'!D$51-0.03)/('Combustion Reports'!D$49-$AT$25)*($AT11-$AT$25)+0.03&lt;0.17,('Combustion Reports'!D$51-0.03)/('Combustion Reports'!D$49-$AT$25)*($AT11-$AT$25)+0.03,0.17)</f>
        <v>1.8749999999999999E-2</v>
      </c>
      <c r="AW11" s="237">
        <f>IF(('Combustion Reports'!E$51-0.03)/('Combustion Reports'!E$49-$AT$25)*($AT11-$AT$25)+0.03&lt;0.17,('Combustion Reports'!E$51-0.03)/('Combustion Reports'!E$49-$AT$25)*($AT11-$AT$25)+0.03,0.17)</f>
        <v>1.8749999999999999E-2</v>
      </c>
      <c r="AX11" s="237">
        <f>IF(('Combustion Reports'!F$51-0.03)/('Combustion Reports'!F$49-$AT$25)*($AT11-$AT$25)+0.03&lt;0.17,('Combustion Reports'!F$51-0.03)/('Combustion Reports'!F$49-$AT$25)*($AT11-$AT$25)+0.03,0.17)</f>
        <v>1.8749999999999999E-2</v>
      </c>
      <c r="AY11" s="237">
        <f>IF(('Combustion Reports'!G$51-0.03)/('Combustion Reports'!G$49-$AT$25)*($AT11-$AT$25)+0.03&lt;0.17,('Combustion Reports'!G$51-0.03)/('Combustion Reports'!G$49-$AT$25)*($AT11-$AT$25)+0.03,0.17)</f>
        <v>1.8749999999999999E-2</v>
      </c>
      <c r="AZ11" s="237">
        <f>IF(('Combustion Reports'!H$51-0.03)/('Combustion Reports'!H$49-$AT$25)*($AT11-$AT$25)+0.03&lt;0.17,('Combustion Reports'!H$51-0.03)/('Combustion Reports'!H$49-$AT$25)*($AT11-$AT$25)+0.03,0.17)</f>
        <v>1.8749999999999999E-2</v>
      </c>
      <c r="BA11" s="237">
        <f>IF(('Combustion Reports'!I$51-0.03)/('Combustion Reports'!I$49-$AT$25)*($AT11-$AT$25)+0.03&lt;0.17,('Combustion Reports'!I$51-0.03)/('Combustion Reports'!I$49-$AT$25)*($AT11-$AT$25)+0.03,0.17)</f>
        <v>1.8749999999999999E-2</v>
      </c>
      <c r="BB11" s="237">
        <f>IF(('Combustion Reports'!J$51-0.03)/('Combustion Reports'!J$49-$AT$25)*($AT11-$AT$25)+0.03&lt;0.17,('Combustion Reports'!J$51-0.03)/('Combustion Reports'!J$49-$AT$25)*($AT11-$AT$25)+0.03,0.17)</f>
        <v>1.8749999999999999E-2</v>
      </c>
      <c r="BC11" s="237">
        <f>IF(('Combustion Reports'!K$51-0.03)/('Combustion Reports'!K$49-$AT$25)*($AT11-$AT$25)+0.03&lt;0.17,('Combustion Reports'!K$51-0.03)/('Combustion Reports'!K$49-$AT$25)*($AT11-$AT$25)+0.03,0.17)</f>
        <v>1.8749999999999999E-2</v>
      </c>
      <c r="BD11" s="237">
        <f>IF(('Combustion Reports'!L$51-0.03)/('Combustion Reports'!L$49-$AT$25)*($AT11-$AT$25)+0.03&lt;0.17,('Combustion Reports'!L$51-0.03)/('Combustion Reports'!L$49-$AT$25)*($AT11-$AT$25)+0.03,0.17)</f>
        <v>1.8749999999999999E-2</v>
      </c>
    </row>
    <row r="12" spans="2:56">
      <c r="B12" s="236">
        <v>25</v>
      </c>
      <c r="C12" s="234">
        <v>491</v>
      </c>
      <c r="D12" s="233">
        <v>75</v>
      </c>
      <c r="E12" s="237">
        <f>IF((('Combustion Reports'!C$33-0.03)/('Combustion Reports'!C$31-$D$25)*($D12-$D$25)+0.03)&lt;0.17,(('Combustion Reports'!C$33-0.03)/('Combustion Reports'!C$31-$D$25)*($D12-$D$25))+0.03,0.17)</f>
        <v>1.8749999999999999E-2</v>
      </c>
      <c r="F12" s="237">
        <f>IF((('Combustion Reports'!D$33-0.03)/('Combustion Reports'!D$31-$D$25)*($D12-$D$25)+0.03)&lt;0.17,(('Combustion Reports'!D$33-0.03)/('Combustion Reports'!D$31-$D$25)*($D12-$D$25))+0.03,0.17)</f>
        <v>1.8749999999999999E-2</v>
      </c>
      <c r="G12" s="237">
        <f>IF((('Combustion Reports'!E$33-0.03)/('Combustion Reports'!E$31-$D$25)*($D12-$D$25)+0.03)&lt;0.17,(('Combustion Reports'!E$33-0.03)/('Combustion Reports'!E$31-$D$25)*($D12-$D$25))+0.03,0.17)</f>
        <v>1.8749999999999999E-2</v>
      </c>
      <c r="H12" s="237">
        <f>IF((('Combustion Reports'!F$33-0.03)/('Combustion Reports'!F$31-$D$25)*($D12-$D$25)+0.03)&lt;0.17,(('Combustion Reports'!F$33-0.03)/('Combustion Reports'!F$31-$D$25)*($D12-$D$25))+0.03,0.17)</f>
        <v>1.8749999999999999E-2</v>
      </c>
      <c r="I12" s="237">
        <f>IF((('Combustion Reports'!G$33-0.03)/('Combustion Reports'!G$31-$D$25)*($D12-$D$25)+0.03)&lt;0.17,(('Combustion Reports'!G$33-0.03)/('Combustion Reports'!G$31-$D$25)*($D12-$D$25))+0.03,0.17)</f>
        <v>1.8749999999999999E-2</v>
      </c>
      <c r="J12" s="237">
        <f>IF((('Combustion Reports'!H$33-0.03)/('Combustion Reports'!H$31-$D$25)*($D12-$D$25)+0.03)&lt;0.17,(('Combustion Reports'!H$33-0.03)/('Combustion Reports'!H$31-$D$25)*($D12-$D$25))+0.03,0.17)</f>
        <v>1.8749999999999999E-2</v>
      </c>
      <c r="K12" s="237">
        <f>IF((('Combustion Reports'!I$33-0.03)/('Combustion Reports'!I$31-$D$25)*($D12-$D$25)+0.03)&lt;0.17,(('Combustion Reports'!I$33-0.03)/('Combustion Reports'!I$31-$D$25)*($D12-$D$25))+0.03,0.17)</f>
        <v>1.8749999999999999E-2</v>
      </c>
      <c r="L12" s="237">
        <f>IF((('Combustion Reports'!J$33-0.03)/('Combustion Reports'!J$31-$D$25)*($D12-$D$25)+0.03)&lt;0.17,(('Combustion Reports'!J$33-0.03)/('Combustion Reports'!J$31-$D$25)*($D12-$D$25))+0.03,0.17)</f>
        <v>1.8749999999999999E-2</v>
      </c>
      <c r="M12" s="237">
        <f>IF((('Combustion Reports'!K$33-0.03)/('Combustion Reports'!K$31-$D$25)*($D12-$D$25)+0.03)&lt;0.17,(('Combustion Reports'!K$33-0.03)/('Combustion Reports'!K$31-$D$25)*($D12-$D$25))+0.03,0.17)</f>
        <v>1.8749999999999999E-2</v>
      </c>
      <c r="N12" s="237">
        <f>IF((('Combustion Reports'!L$33-0.03)/('Combustion Reports'!L$31-$D$25)*($D12-$D$25)+0.03)&lt;0.17,(('Combustion Reports'!L$33-0.03)/('Combustion Reports'!L$31-$D$25)*($D12-$D$25))+0.03,0.17)</f>
        <v>1.8749999999999999E-2</v>
      </c>
      <c r="P12" s="197">
        <v>25</v>
      </c>
      <c r="Q12" s="25">
        <v>491</v>
      </c>
      <c r="R12" s="19">
        <v>75</v>
      </c>
      <c r="S12" s="237">
        <f>IF(('Combustion Reports'!C$39-0.03)/('Combustion Reports'!C$37-$R$25)*($R12-$R$25)+0.03&lt;0.17,('Combustion Reports'!C$39-0.03)/('Combustion Reports'!C$37-$R$25)*($R12-$R$25)+0.03,0.17)</f>
        <v>1.8749999999999999E-2</v>
      </c>
      <c r="T12" s="237">
        <f>IF(('Combustion Reports'!D$39-0.03)/('Combustion Reports'!D$37-$R$25)*($R12-$R$25)+0.03&lt;0.17,('Combustion Reports'!D$39-0.03)/('Combustion Reports'!D$37-$R$25)*($R12-$R$25)+0.03,0.17)</f>
        <v>1.8749999999999999E-2</v>
      </c>
      <c r="U12" s="237">
        <f>IF(('Combustion Reports'!E$39-0.03)/('Combustion Reports'!E$37-$R$25)*($R12-$R$25)+0.03&lt;0.17,('Combustion Reports'!E$39-0.03)/('Combustion Reports'!E$37-$R$25)*($R12-$R$25)+0.03,0.17)</f>
        <v>1.8749999999999999E-2</v>
      </c>
      <c r="V12" s="237">
        <f>IF(('Combustion Reports'!F$39-0.03)/('Combustion Reports'!F$37-$R$25)*($R12-$R$25)+0.03&lt;0.17,('Combustion Reports'!F$39-0.03)/('Combustion Reports'!F$37-$R$25)*($R12-$R$25)+0.03,0.17)</f>
        <v>1.8749999999999999E-2</v>
      </c>
      <c r="W12" s="237">
        <f>IF(('Combustion Reports'!G$39-0.03)/('Combustion Reports'!G$37-$R$25)*($R12-$R$25)+0.03&lt;0.17,('Combustion Reports'!G$39-0.03)/('Combustion Reports'!G$37-$R$25)*($R12-$R$25)+0.03,0.17)</f>
        <v>1.8749999999999999E-2</v>
      </c>
      <c r="X12" s="237">
        <f>IF(('Combustion Reports'!H$39-0.03)/('Combustion Reports'!H$37-$R$25)*($R12-$R$25)+0.03&lt;0.17,('Combustion Reports'!H$39-0.03)/('Combustion Reports'!H$37-$R$25)*($R12-$R$25)+0.03,0.17)</f>
        <v>1.8749999999999999E-2</v>
      </c>
      <c r="Y12" s="237">
        <f>IF(('Combustion Reports'!I$39-0.03)/('Combustion Reports'!I$37-$R$25)*($R12-$R$25)+0.03&lt;0.17,('Combustion Reports'!I$39-0.03)/('Combustion Reports'!I$37-$R$25)*($R12-$R$25)+0.03,0.17)</f>
        <v>1.8749999999999999E-2</v>
      </c>
      <c r="Z12" s="237">
        <f>IF(('Combustion Reports'!J$39-0.03)/('Combustion Reports'!J$37-$R$25)*($R12-$R$25)+0.03&lt;0.17,('Combustion Reports'!J$39-0.03)/('Combustion Reports'!J$37-$R$25)*($R12-$R$25)+0.03,0.17)</f>
        <v>1.8749999999999999E-2</v>
      </c>
      <c r="AA12" s="237">
        <f>IF(('Combustion Reports'!K$39-0.03)/('Combustion Reports'!K$37-$R$25)*($R12-$R$25)+0.03&lt;0.17,('Combustion Reports'!K$39-0.03)/('Combustion Reports'!K$37-$R$25)*($R12-$R$25)+0.03,0.17)</f>
        <v>1.8749999999999999E-2</v>
      </c>
      <c r="AB12" s="237">
        <f>IF(('Combustion Reports'!L$39-0.03)/('Combustion Reports'!L$37-$R$25)*($R12-$R$25)+0.03&lt;0.17,('Combustion Reports'!L$39-0.03)/('Combustion Reports'!L$37-$R$25)*($R12-$R$25)+0.03,0.17)</f>
        <v>1.8749999999999999E-2</v>
      </c>
      <c r="AD12" s="281">
        <v>25</v>
      </c>
      <c r="AE12" s="234">
        <v>491</v>
      </c>
      <c r="AF12" s="233">
        <v>75</v>
      </c>
      <c r="AG12" s="237">
        <f>IF(('Combustion Reports'!C$45-0.03)/('Combustion Reports'!C$43-$AF$25)*($AF12-$AF$25)+0.03&lt;0.17,('Combustion Reports'!C$45-0.03)/('Combustion Reports'!C$43-$AF$25)*($AF12-$AF$25)+0.03,0.17)</f>
        <v>1.8749999999999999E-2</v>
      </c>
      <c r="AH12" s="237">
        <f>IF(('Combustion Reports'!D$45-0.03)/('Combustion Reports'!D$43-$AF$25)*($AF12-$AF$25)+0.03&lt;0.17,('Combustion Reports'!D$45-0.03)/('Combustion Reports'!D$43-$AF$25)*($AF12-$AF$25)+0.03,0.17)</f>
        <v>1.8749999999999999E-2</v>
      </c>
      <c r="AI12" s="237">
        <f>IF(('Combustion Reports'!E$45-0.03)/('Combustion Reports'!E$43-$AF$25)*($AF12-$AF$25)+0.03&lt;0.17,('Combustion Reports'!E$45-0.03)/('Combustion Reports'!E$43-$AF$25)*($AF12-$AF$25)+0.03,0.17)</f>
        <v>1.8749999999999999E-2</v>
      </c>
      <c r="AJ12" s="237">
        <f>IF(('Combustion Reports'!F$45-0.03)/('Combustion Reports'!F$43-$AF$25)*($AF12-$AF$25)+0.03&lt;0.17,('Combustion Reports'!F$45-0.03)/('Combustion Reports'!F$43-$AF$25)*($AF12-$AF$25)+0.03,0.17)</f>
        <v>1.8749999999999999E-2</v>
      </c>
      <c r="AK12" s="237">
        <f>IF(('Combustion Reports'!G$45-0.03)/('Combustion Reports'!G$43-$AF$25)*($AF12-$AF$25)+0.03&lt;0.17,('Combustion Reports'!G$45-0.03)/('Combustion Reports'!G$43-$AF$25)*($AF12-$AF$25)+0.03,0.17)</f>
        <v>1.8749999999999999E-2</v>
      </c>
      <c r="AL12" s="237">
        <f>IF(('Combustion Reports'!H$45-0.03)/('Combustion Reports'!H$43-$AF$25)*($AF12-$AF$25)+0.03&lt;0.17,('Combustion Reports'!H$45-0.03)/('Combustion Reports'!H$43-$AF$25)*($AF12-$AF$25)+0.03,0.17)</f>
        <v>1.8749999999999999E-2</v>
      </c>
      <c r="AM12" s="237">
        <f>IF(('Combustion Reports'!I$45-0.03)/('Combustion Reports'!I$43-$AF$25)*($AF12-$AF$25)+0.03&lt;0.17,('Combustion Reports'!I$45-0.03)/('Combustion Reports'!I$43-$AF$25)*($AF12-$AF$25)+0.03,0.17)</f>
        <v>1.8749999999999999E-2</v>
      </c>
      <c r="AN12" s="237">
        <f>IF(('Combustion Reports'!J$45-0.03)/('Combustion Reports'!J$43-$AF$25)*($AF12-$AF$25)+0.03&lt;0.17,('Combustion Reports'!J$45-0.03)/('Combustion Reports'!J$43-$AF$25)*($AF12-$AF$25)+0.03,0.17)</f>
        <v>1.8749999999999999E-2</v>
      </c>
      <c r="AO12" s="237">
        <f>IF(('Combustion Reports'!K$45-0.03)/('Combustion Reports'!K$43-$AF$25)*($AF12-$AF$25)+0.03&lt;0.17,('Combustion Reports'!K$45-0.03)/('Combustion Reports'!K$43-$AF$25)*($AF12-$AF$25)+0.03,0.17)</f>
        <v>1.8749999999999999E-2</v>
      </c>
      <c r="AP12" s="237">
        <f>IF(('Combustion Reports'!L$45-0.03)/('Combustion Reports'!L$43-$AF$25)*($AF12-$AF$25)+0.03&lt;0.17,('Combustion Reports'!L$45-0.03)/('Combustion Reports'!L$43-$AF$25)*($AF12-$AF$25)+0.03,0.17)</f>
        <v>1.8749999999999999E-2</v>
      </c>
      <c r="AR12" s="197">
        <v>25</v>
      </c>
      <c r="AS12" s="25">
        <v>491</v>
      </c>
      <c r="AT12" s="19">
        <v>75</v>
      </c>
      <c r="AU12" s="237">
        <f>IF(('Combustion Reports'!C$51-0.03)/('Combustion Reports'!C$49-$AT$25)*($AT12-$AT$25)+0.03&lt;0.17,('Combustion Reports'!C$51-0.03)/('Combustion Reports'!C$49-$AT$25)*($AT12-$AT$25)+0.03,0.17)</f>
        <v>1.8749999999999999E-2</v>
      </c>
      <c r="AV12" s="237">
        <f>IF(('Combustion Reports'!D$51-0.03)/('Combustion Reports'!D$49-$AT$25)*($AT12-$AT$25)+0.03&lt;0.17,('Combustion Reports'!D$51-0.03)/('Combustion Reports'!D$49-$AT$25)*($AT12-$AT$25)+0.03,0.17)</f>
        <v>1.8749999999999999E-2</v>
      </c>
      <c r="AW12" s="237">
        <f>IF(('Combustion Reports'!E$51-0.03)/('Combustion Reports'!E$49-$AT$25)*($AT12-$AT$25)+0.03&lt;0.17,('Combustion Reports'!E$51-0.03)/('Combustion Reports'!E$49-$AT$25)*($AT12-$AT$25)+0.03,0.17)</f>
        <v>1.8749999999999999E-2</v>
      </c>
      <c r="AX12" s="237">
        <f>IF(('Combustion Reports'!F$51-0.03)/('Combustion Reports'!F$49-$AT$25)*($AT12-$AT$25)+0.03&lt;0.17,('Combustion Reports'!F$51-0.03)/('Combustion Reports'!F$49-$AT$25)*($AT12-$AT$25)+0.03,0.17)</f>
        <v>1.8749999999999999E-2</v>
      </c>
      <c r="AY12" s="237">
        <f>IF(('Combustion Reports'!G$51-0.03)/('Combustion Reports'!G$49-$AT$25)*($AT12-$AT$25)+0.03&lt;0.17,('Combustion Reports'!G$51-0.03)/('Combustion Reports'!G$49-$AT$25)*($AT12-$AT$25)+0.03,0.17)</f>
        <v>1.8749999999999999E-2</v>
      </c>
      <c r="AZ12" s="237">
        <f>IF(('Combustion Reports'!H$51-0.03)/('Combustion Reports'!H$49-$AT$25)*($AT12-$AT$25)+0.03&lt;0.17,('Combustion Reports'!H$51-0.03)/('Combustion Reports'!H$49-$AT$25)*($AT12-$AT$25)+0.03,0.17)</f>
        <v>1.8749999999999999E-2</v>
      </c>
      <c r="BA12" s="237">
        <f>IF(('Combustion Reports'!I$51-0.03)/('Combustion Reports'!I$49-$AT$25)*($AT12-$AT$25)+0.03&lt;0.17,('Combustion Reports'!I$51-0.03)/('Combustion Reports'!I$49-$AT$25)*($AT12-$AT$25)+0.03,0.17)</f>
        <v>1.8749999999999999E-2</v>
      </c>
      <c r="BB12" s="237">
        <f>IF(('Combustion Reports'!J$51-0.03)/('Combustion Reports'!J$49-$AT$25)*($AT12-$AT$25)+0.03&lt;0.17,('Combustion Reports'!J$51-0.03)/('Combustion Reports'!J$49-$AT$25)*($AT12-$AT$25)+0.03,0.17)</f>
        <v>1.8749999999999999E-2</v>
      </c>
      <c r="BC12" s="237">
        <f>IF(('Combustion Reports'!K$51-0.03)/('Combustion Reports'!K$49-$AT$25)*($AT12-$AT$25)+0.03&lt;0.17,('Combustion Reports'!K$51-0.03)/('Combustion Reports'!K$49-$AT$25)*($AT12-$AT$25)+0.03,0.17)</f>
        <v>1.8749999999999999E-2</v>
      </c>
      <c r="BD12" s="237">
        <f>IF(('Combustion Reports'!L$51-0.03)/('Combustion Reports'!L$49-$AT$25)*($AT12-$AT$25)+0.03&lt;0.17,('Combustion Reports'!L$51-0.03)/('Combustion Reports'!L$49-$AT$25)*($AT12-$AT$25)+0.03,0.17)</f>
        <v>1.8749999999999999E-2</v>
      </c>
    </row>
    <row r="13" spans="2:56">
      <c r="B13" s="236">
        <v>30</v>
      </c>
      <c r="C13" s="234">
        <v>558</v>
      </c>
      <c r="D13" s="233">
        <v>75</v>
      </c>
      <c r="E13" s="237">
        <f>IF((('Combustion Reports'!C$33-0.03)/('Combustion Reports'!C$31-$D$25)*($D13-$D$25)+0.03)&lt;0.17,(('Combustion Reports'!C$33-0.03)/('Combustion Reports'!C$31-$D$25)*($D13-$D$25))+0.03,0.17)</f>
        <v>1.8749999999999999E-2</v>
      </c>
      <c r="F13" s="237">
        <f>IF((('Combustion Reports'!D$33-0.03)/('Combustion Reports'!D$31-$D$25)*($D13-$D$25)+0.03)&lt;0.17,(('Combustion Reports'!D$33-0.03)/('Combustion Reports'!D$31-$D$25)*($D13-$D$25))+0.03,0.17)</f>
        <v>1.8749999999999999E-2</v>
      </c>
      <c r="G13" s="237">
        <f>IF((('Combustion Reports'!E$33-0.03)/('Combustion Reports'!E$31-$D$25)*($D13-$D$25)+0.03)&lt;0.17,(('Combustion Reports'!E$33-0.03)/('Combustion Reports'!E$31-$D$25)*($D13-$D$25))+0.03,0.17)</f>
        <v>1.8749999999999999E-2</v>
      </c>
      <c r="H13" s="237">
        <f>IF((('Combustion Reports'!F$33-0.03)/('Combustion Reports'!F$31-$D$25)*($D13-$D$25)+0.03)&lt;0.17,(('Combustion Reports'!F$33-0.03)/('Combustion Reports'!F$31-$D$25)*($D13-$D$25))+0.03,0.17)</f>
        <v>1.8749999999999999E-2</v>
      </c>
      <c r="I13" s="237">
        <f>IF((('Combustion Reports'!G$33-0.03)/('Combustion Reports'!G$31-$D$25)*($D13-$D$25)+0.03)&lt;0.17,(('Combustion Reports'!G$33-0.03)/('Combustion Reports'!G$31-$D$25)*($D13-$D$25))+0.03,0.17)</f>
        <v>1.8749999999999999E-2</v>
      </c>
      <c r="J13" s="237">
        <f>IF((('Combustion Reports'!H$33-0.03)/('Combustion Reports'!H$31-$D$25)*($D13-$D$25)+0.03)&lt;0.17,(('Combustion Reports'!H$33-0.03)/('Combustion Reports'!H$31-$D$25)*($D13-$D$25))+0.03,0.17)</f>
        <v>1.8749999999999999E-2</v>
      </c>
      <c r="K13" s="237">
        <f>IF((('Combustion Reports'!I$33-0.03)/('Combustion Reports'!I$31-$D$25)*($D13-$D$25)+0.03)&lt;0.17,(('Combustion Reports'!I$33-0.03)/('Combustion Reports'!I$31-$D$25)*($D13-$D$25))+0.03,0.17)</f>
        <v>1.8749999999999999E-2</v>
      </c>
      <c r="L13" s="237">
        <f>IF((('Combustion Reports'!J$33-0.03)/('Combustion Reports'!J$31-$D$25)*($D13-$D$25)+0.03)&lt;0.17,(('Combustion Reports'!J$33-0.03)/('Combustion Reports'!J$31-$D$25)*($D13-$D$25))+0.03,0.17)</f>
        <v>1.8749999999999999E-2</v>
      </c>
      <c r="M13" s="237">
        <f>IF((('Combustion Reports'!K$33-0.03)/('Combustion Reports'!K$31-$D$25)*($D13-$D$25)+0.03)&lt;0.17,(('Combustion Reports'!K$33-0.03)/('Combustion Reports'!K$31-$D$25)*($D13-$D$25))+0.03,0.17)</f>
        <v>1.8749999999999999E-2</v>
      </c>
      <c r="N13" s="237">
        <f>IF((('Combustion Reports'!L$33-0.03)/('Combustion Reports'!L$31-$D$25)*($D13-$D$25)+0.03)&lt;0.17,(('Combustion Reports'!L$33-0.03)/('Combustion Reports'!L$31-$D$25)*($D13-$D$25))+0.03,0.17)</f>
        <v>1.8749999999999999E-2</v>
      </c>
      <c r="P13" s="197">
        <v>30</v>
      </c>
      <c r="Q13" s="25">
        <v>558</v>
      </c>
      <c r="R13" s="19">
        <v>75</v>
      </c>
      <c r="S13" s="237">
        <f>IF(('Combustion Reports'!C$39-0.03)/('Combustion Reports'!C$37-$R$25)*($R13-$R$25)+0.03&lt;0.17,('Combustion Reports'!C$39-0.03)/('Combustion Reports'!C$37-$R$25)*($R13-$R$25)+0.03,0.17)</f>
        <v>1.8749999999999999E-2</v>
      </c>
      <c r="T13" s="237">
        <f>IF(('Combustion Reports'!D$39-0.03)/('Combustion Reports'!D$37-$R$25)*($R13-$R$25)+0.03&lt;0.17,('Combustion Reports'!D$39-0.03)/('Combustion Reports'!D$37-$R$25)*($R13-$R$25)+0.03,0.17)</f>
        <v>1.8749999999999999E-2</v>
      </c>
      <c r="U13" s="237">
        <f>IF(('Combustion Reports'!E$39-0.03)/('Combustion Reports'!E$37-$R$25)*($R13-$R$25)+0.03&lt;0.17,('Combustion Reports'!E$39-0.03)/('Combustion Reports'!E$37-$R$25)*($R13-$R$25)+0.03,0.17)</f>
        <v>1.8749999999999999E-2</v>
      </c>
      <c r="V13" s="237">
        <f>IF(('Combustion Reports'!F$39-0.03)/('Combustion Reports'!F$37-$R$25)*($R13-$R$25)+0.03&lt;0.17,('Combustion Reports'!F$39-0.03)/('Combustion Reports'!F$37-$R$25)*($R13-$R$25)+0.03,0.17)</f>
        <v>1.8749999999999999E-2</v>
      </c>
      <c r="W13" s="237">
        <f>IF(('Combustion Reports'!G$39-0.03)/('Combustion Reports'!G$37-$R$25)*($R13-$R$25)+0.03&lt;0.17,('Combustion Reports'!G$39-0.03)/('Combustion Reports'!G$37-$R$25)*($R13-$R$25)+0.03,0.17)</f>
        <v>1.8749999999999999E-2</v>
      </c>
      <c r="X13" s="237">
        <f>IF(('Combustion Reports'!H$39-0.03)/('Combustion Reports'!H$37-$R$25)*($R13-$R$25)+0.03&lt;0.17,('Combustion Reports'!H$39-0.03)/('Combustion Reports'!H$37-$R$25)*($R13-$R$25)+0.03,0.17)</f>
        <v>1.8749999999999999E-2</v>
      </c>
      <c r="Y13" s="237">
        <f>IF(('Combustion Reports'!I$39-0.03)/('Combustion Reports'!I$37-$R$25)*($R13-$R$25)+0.03&lt;0.17,('Combustion Reports'!I$39-0.03)/('Combustion Reports'!I$37-$R$25)*($R13-$R$25)+0.03,0.17)</f>
        <v>1.8749999999999999E-2</v>
      </c>
      <c r="Z13" s="237">
        <f>IF(('Combustion Reports'!J$39-0.03)/('Combustion Reports'!J$37-$R$25)*($R13-$R$25)+0.03&lt;0.17,('Combustion Reports'!J$39-0.03)/('Combustion Reports'!J$37-$R$25)*($R13-$R$25)+0.03,0.17)</f>
        <v>1.8749999999999999E-2</v>
      </c>
      <c r="AA13" s="237">
        <f>IF(('Combustion Reports'!K$39-0.03)/('Combustion Reports'!K$37-$R$25)*($R13-$R$25)+0.03&lt;0.17,('Combustion Reports'!K$39-0.03)/('Combustion Reports'!K$37-$R$25)*($R13-$R$25)+0.03,0.17)</f>
        <v>1.8749999999999999E-2</v>
      </c>
      <c r="AB13" s="237">
        <f>IF(('Combustion Reports'!L$39-0.03)/('Combustion Reports'!L$37-$R$25)*($R13-$R$25)+0.03&lt;0.17,('Combustion Reports'!L$39-0.03)/('Combustion Reports'!L$37-$R$25)*($R13-$R$25)+0.03,0.17)</f>
        <v>1.8749999999999999E-2</v>
      </c>
      <c r="AD13" s="281">
        <v>30</v>
      </c>
      <c r="AE13" s="234">
        <v>558</v>
      </c>
      <c r="AF13" s="233">
        <v>75</v>
      </c>
      <c r="AG13" s="237">
        <f>IF(('Combustion Reports'!C$45-0.03)/('Combustion Reports'!C$43-$AF$25)*($AF13-$AF$25)+0.03&lt;0.17,('Combustion Reports'!C$45-0.03)/('Combustion Reports'!C$43-$AF$25)*($AF13-$AF$25)+0.03,0.17)</f>
        <v>1.8749999999999999E-2</v>
      </c>
      <c r="AH13" s="237">
        <f>IF(('Combustion Reports'!D$45-0.03)/('Combustion Reports'!D$43-$AF$25)*($AF13-$AF$25)+0.03&lt;0.17,('Combustion Reports'!D$45-0.03)/('Combustion Reports'!D$43-$AF$25)*($AF13-$AF$25)+0.03,0.17)</f>
        <v>1.8749999999999999E-2</v>
      </c>
      <c r="AI13" s="237">
        <f>IF(('Combustion Reports'!E$45-0.03)/('Combustion Reports'!E$43-$AF$25)*($AF13-$AF$25)+0.03&lt;0.17,('Combustion Reports'!E$45-0.03)/('Combustion Reports'!E$43-$AF$25)*($AF13-$AF$25)+0.03,0.17)</f>
        <v>1.8749999999999999E-2</v>
      </c>
      <c r="AJ13" s="237">
        <f>IF(('Combustion Reports'!F$45-0.03)/('Combustion Reports'!F$43-$AF$25)*($AF13-$AF$25)+0.03&lt;0.17,('Combustion Reports'!F$45-0.03)/('Combustion Reports'!F$43-$AF$25)*($AF13-$AF$25)+0.03,0.17)</f>
        <v>1.8749999999999999E-2</v>
      </c>
      <c r="AK13" s="237">
        <f>IF(('Combustion Reports'!G$45-0.03)/('Combustion Reports'!G$43-$AF$25)*($AF13-$AF$25)+0.03&lt;0.17,('Combustion Reports'!G$45-0.03)/('Combustion Reports'!G$43-$AF$25)*($AF13-$AF$25)+0.03,0.17)</f>
        <v>1.8749999999999999E-2</v>
      </c>
      <c r="AL13" s="237">
        <f>IF(('Combustion Reports'!H$45-0.03)/('Combustion Reports'!H$43-$AF$25)*($AF13-$AF$25)+0.03&lt;0.17,('Combustion Reports'!H$45-0.03)/('Combustion Reports'!H$43-$AF$25)*($AF13-$AF$25)+0.03,0.17)</f>
        <v>1.8749999999999999E-2</v>
      </c>
      <c r="AM13" s="237">
        <f>IF(('Combustion Reports'!I$45-0.03)/('Combustion Reports'!I$43-$AF$25)*($AF13-$AF$25)+0.03&lt;0.17,('Combustion Reports'!I$45-0.03)/('Combustion Reports'!I$43-$AF$25)*($AF13-$AF$25)+0.03,0.17)</f>
        <v>1.8749999999999999E-2</v>
      </c>
      <c r="AN13" s="237">
        <f>IF(('Combustion Reports'!J$45-0.03)/('Combustion Reports'!J$43-$AF$25)*($AF13-$AF$25)+0.03&lt;0.17,('Combustion Reports'!J$45-0.03)/('Combustion Reports'!J$43-$AF$25)*($AF13-$AF$25)+0.03,0.17)</f>
        <v>1.8749999999999999E-2</v>
      </c>
      <c r="AO13" s="237">
        <f>IF(('Combustion Reports'!K$45-0.03)/('Combustion Reports'!K$43-$AF$25)*($AF13-$AF$25)+0.03&lt;0.17,('Combustion Reports'!K$45-0.03)/('Combustion Reports'!K$43-$AF$25)*($AF13-$AF$25)+0.03,0.17)</f>
        <v>1.8749999999999999E-2</v>
      </c>
      <c r="AP13" s="237">
        <f>IF(('Combustion Reports'!L$45-0.03)/('Combustion Reports'!L$43-$AF$25)*($AF13-$AF$25)+0.03&lt;0.17,('Combustion Reports'!L$45-0.03)/('Combustion Reports'!L$43-$AF$25)*($AF13-$AF$25)+0.03,0.17)</f>
        <v>1.8749999999999999E-2</v>
      </c>
      <c r="AR13" s="197">
        <v>30</v>
      </c>
      <c r="AS13" s="25">
        <v>558</v>
      </c>
      <c r="AT13" s="19">
        <v>75</v>
      </c>
      <c r="AU13" s="237">
        <f>IF(('Combustion Reports'!C$51-0.03)/('Combustion Reports'!C$49-$AT$25)*($AT13-$AT$25)+0.03&lt;0.17,('Combustion Reports'!C$51-0.03)/('Combustion Reports'!C$49-$AT$25)*($AT13-$AT$25)+0.03,0.17)</f>
        <v>1.8749999999999999E-2</v>
      </c>
      <c r="AV13" s="237">
        <f>IF(('Combustion Reports'!D$51-0.03)/('Combustion Reports'!D$49-$AT$25)*($AT13-$AT$25)+0.03&lt;0.17,('Combustion Reports'!D$51-0.03)/('Combustion Reports'!D$49-$AT$25)*($AT13-$AT$25)+0.03,0.17)</f>
        <v>1.8749999999999999E-2</v>
      </c>
      <c r="AW13" s="237">
        <f>IF(('Combustion Reports'!E$51-0.03)/('Combustion Reports'!E$49-$AT$25)*($AT13-$AT$25)+0.03&lt;0.17,('Combustion Reports'!E$51-0.03)/('Combustion Reports'!E$49-$AT$25)*($AT13-$AT$25)+0.03,0.17)</f>
        <v>1.8749999999999999E-2</v>
      </c>
      <c r="AX13" s="237">
        <f>IF(('Combustion Reports'!F$51-0.03)/('Combustion Reports'!F$49-$AT$25)*($AT13-$AT$25)+0.03&lt;0.17,('Combustion Reports'!F$51-0.03)/('Combustion Reports'!F$49-$AT$25)*($AT13-$AT$25)+0.03,0.17)</f>
        <v>1.8749999999999999E-2</v>
      </c>
      <c r="AY13" s="237">
        <f>IF(('Combustion Reports'!G$51-0.03)/('Combustion Reports'!G$49-$AT$25)*($AT13-$AT$25)+0.03&lt;0.17,('Combustion Reports'!G$51-0.03)/('Combustion Reports'!G$49-$AT$25)*($AT13-$AT$25)+0.03,0.17)</f>
        <v>1.8749999999999999E-2</v>
      </c>
      <c r="AZ13" s="237">
        <f>IF(('Combustion Reports'!H$51-0.03)/('Combustion Reports'!H$49-$AT$25)*($AT13-$AT$25)+0.03&lt;0.17,('Combustion Reports'!H$51-0.03)/('Combustion Reports'!H$49-$AT$25)*($AT13-$AT$25)+0.03,0.17)</f>
        <v>1.8749999999999999E-2</v>
      </c>
      <c r="BA13" s="237">
        <f>IF(('Combustion Reports'!I$51-0.03)/('Combustion Reports'!I$49-$AT$25)*($AT13-$AT$25)+0.03&lt;0.17,('Combustion Reports'!I$51-0.03)/('Combustion Reports'!I$49-$AT$25)*($AT13-$AT$25)+0.03,0.17)</f>
        <v>1.8749999999999999E-2</v>
      </c>
      <c r="BB13" s="237">
        <f>IF(('Combustion Reports'!J$51-0.03)/('Combustion Reports'!J$49-$AT$25)*($AT13-$AT$25)+0.03&lt;0.17,('Combustion Reports'!J$51-0.03)/('Combustion Reports'!J$49-$AT$25)*($AT13-$AT$25)+0.03,0.17)</f>
        <v>1.8749999999999999E-2</v>
      </c>
      <c r="BC13" s="237">
        <f>IF(('Combustion Reports'!K$51-0.03)/('Combustion Reports'!K$49-$AT$25)*($AT13-$AT$25)+0.03&lt;0.17,('Combustion Reports'!K$51-0.03)/('Combustion Reports'!K$49-$AT$25)*($AT13-$AT$25)+0.03,0.17)</f>
        <v>1.8749999999999999E-2</v>
      </c>
      <c r="BD13" s="237">
        <f>IF(('Combustion Reports'!L$51-0.03)/('Combustion Reports'!L$49-$AT$25)*($AT13-$AT$25)+0.03&lt;0.17,('Combustion Reports'!L$51-0.03)/('Combustion Reports'!L$49-$AT$25)*($AT13-$AT$25)+0.03,0.17)</f>
        <v>1.8749999999999999E-2</v>
      </c>
    </row>
    <row r="14" spans="2:56">
      <c r="B14" s="236">
        <v>35</v>
      </c>
      <c r="C14" s="234">
        <v>503</v>
      </c>
      <c r="D14" s="233">
        <v>75</v>
      </c>
      <c r="E14" s="237">
        <f>IF((('Combustion Reports'!C$33-0.03)/('Combustion Reports'!C$31-$D$25)*($D14-$D$25)+0.03)&lt;0.17,(('Combustion Reports'!C$33-0.03)/('Combustion Reports'!C$31-$D$25)*($D14-$D$25))+0.03,0.17)</f>
        <v>1.8749999999999999E-2</v>
      </c>
      <c r="F14" s="237">
        <f>IF((('Combustion Reports'!D$33-0.03)/('Combustion Reports'!D$31-$D$25)*($D14-$D$25)+0.03)&lt;0.17,(('Combustion Reports'!D$33-0.03)/('Combustion Reports'!D$31-$D$25)*($D14-$D$25))+0.03,0.17)</f>
        <v>1.8749999999999999E-2</v>
      </c>
      <c r="G14" s="237">
        <f>IF((('Combustion Reports'!E$33-0.03)/('Combustion Reports'!E$31-$D$25)*($D14-$D$25)+0.03)&lt;0.17,(('Combustion Reports'!E$33-0.03)/('Combustion Reports'!E$31-$D$25)*($D14-$D$25))+0.03,0.17)</f>
        <v>1.8749999999999999E-2</v>
      </c>
      <c r="H14" s="237">
        <f>IF((('Combustion Reports'!F$33-0.03)/('Combustion Reports'!F$31-$D$25)*($D14-$D$25)+0.03)&lt;0.17,(('Combustion Reports'!F$33-0.03)/('Combustion Reports'!F$31-$D$25)*($D14-$D$25))+0.03,0.17)</f>
        <v>1.8749999999999999E-2</v>
      </c>
      <c r="I14" s="237">
        <f>IF((('Combustion Reports'!G$33-0.03)/('Combustion Reports'!G$31-$D$25)*($D14-$D$25)+0.03)&lt;0.17,(('Combustion Reports'!G$33-0.03)/('Combustion Reports'!G$31-$D$25)*($D14-$D$25))+0.03,0.17)</f>
        <v>1.8749999999999999E-2</v>
      </c>
      <c r="J14" s="237">
        <f>IF((('Combustion Reports'!H$33-0.03)/('Combustion Reports'!H$31-$D$25)*($D14-$D$25)+0.03)&lt;0.17,(('Combustion Reports'!H$33-0.03)/('Combustion Reports'!H$31-$D$25)*($D14-$D$25))+0.03,0.17)</f>
        <v>1.8749999999999999E-2</v>
      </c>
      <c r="K14" s="237">
        <f>IF((('Combustion Reports'!I$33-0.03)/('Combustion Reports'!I$31-$D$25)*($D14-$D$25)+0.03)&lt;0.17,(('Combustion Reports'!I$33-0.03)/('Combustion Reports'!I$31-$D$25)*($D14-$D$25))+0.03,0.17)</f>
        <v>1.8749999999999999E-2</v>
      </c>
      <c r="L14" s="237">
        <f>IF((('Combustion Reports'!J$33-0.03)/('Combustion Reports'!J$31-$D$25)*($D14-$D$25)+0.03)&lt;0.17,(('Combustion Reports'!J$33-0.03)/('Combustion Reports'!J$31-$D$25)*($D14-$D$25))+0.03,0.17)</f>
        <v>1.8749999999999999E-2</v>
      </c>
      <c r="M14" s="237">
        <f>IF((('Combustion Reports'!K$33-0.03)/('Combustion Reports'!K$31-$D$25)*($D14-$D$25)+0.03)&lt;0.17,(('Combustion Reports'!K$33-0.03)/('Combustion Reports'!K$31-$D$25)*($D14-$D$25))+0.03,0.17)</f>
        <v>1.8749999999999999E-2</v>
      </c>
      <c r="N14" s="237">
        <f>IF((('Combustion Reports'!L$33-0.03)/('Combustion Reports'!L$31-$D$25)*($D14-$D$25)+0.03)&lt;0.17,(('Combustion Reports'!L$33-0.03)/('Combustion Reports'!L$31-$D$25)*($D14-$D$25))+0.03,0.17)</f>
        <v>1.8749999999999999E-2</v>
      </c>
      <c r="P14" s="197">
        <v>35</v>
      </c>
      <c r="Q14" s="25">
        <v>503</v>
      </c>
      <c r="R14" s="19">
        <v>75</v>
      </c>
      <c r="S14" s="237">
        <f>IF(('Combustion Reports'!C$39-0.03)/('Combustion Reports'!C$37-$R$25)*($R14-$R$25)+0.03&lt;0.17,('Combustion Reports'!C$39-0.03)/('Combustion Reports'!C$37-$R$25)*($R14-$R$25)+0.03,0.17)</f>
        <v>1.8749999999999999E-2</v>
      </c>
      <c r="T14" s="237">
        <f>IF(('Combustion Reports'!D$39-0.03)/('Combustion Reports'!D$37-$R$25)*($R14-$R$25)+0.03&lt;0.17,('Combustion Reports'!D$39-0.03)/('Combustion Reports'!D$37-$R$25)*($R14-$R$25)+0.03,0.17)</f>
        <v>1.8749999999999999E-2</v>
      </c>
      <c r="U14" s="237">
        <f>IF(('Combustion Reports'!E$39-0.03)/('Combustion Reports'!E$37-$R$25)*($R14-$R$25)+0.03&lt;0.17,('Combustion Reports'!E$39-0.03)/('Combustion Reports'!E$37-$R$25)*($R14-$R$25)+0.03,0.17)</f>
        <v>1.8749999999999999E-2</v>
      </c>
      <c r="V14" s="237">
        <f>IF(('Combustion Reports'!F$39-0.03)/('Combustion Reports'!F$37-$R$25)*($R14-$R$25)+0.03&lt;0.17,('Combustion Reports'!F$39-0.03)/('Combustion Reports'!F$37-$R$25)*($R14-$R$25)+0.03,0.17)</f>
        <v>1.8749999999999999E-2</v>
      </c>
      <c r="W14" s="237">
        <f>IF(('Combustion Reports'!G$39-0.03)/('Combustion Reports'!G$37-$R$25)*($R14-$R$25)+0.03&lt;0.17,('Combustion Reports'!G$39-0.03)/('Combustion Reports'!G$37-$R$25)*($R14-$R$25)+0.03,0.17)</f>
        <v>1.8749999999999999E-2</v>
      </c>
      <c r="X14" s="237">
        <f>IF(('Combustion Reports'!H$39-0.03)/('Combustion Reports'!H$37-$R$25)*($R14-$R$25)+0.03&lt;0.17,('Combustion Reports'!H$39-0.03)/('Combustion Reports'!H$37-$R$25)*($R14-$R$25)+0.03,0.17)</f>
        <v>1.8749999999999999E-2</v>
      </c>
      <c r="Y14" s="237">
        <f>IF(('Combustion Reports'!I$39-0.03)/('Combustion Reports'!I$37-$R$25)*($R14-$R$25)+0.03&lt;0.17,('Combustion Reports'!I$39-0.03)/('Combustion Reports'!I$37-$R$25)*($R14-$R$25)+0.03,0.17)</f>
        <v>1.8749999999999999E-2</v>
      </c>
      <c r="Z14" s="237">
        <f>IF(('Combustion Reports'!J$39-0.03)/('Combustion Reports'!J$37-$R$25)*($R14-$R$25)+0.03&lt;0.17,('Combustion Reports'!J$39-0.03)/('Combustion Reports'!J$37-$R$25)*($R14-$R$25)+0.03,0.17)</f>
        <v>1.8749999999999999E-2</v>
      </c>
      <c r="AA14" s="237">
        <f>IF(('Combustion Reports'!K$39-0.03)/('Combustion Reports'!K$37-$R$25)*($R14-$R$25)+0.03&lt;0.17,('Combustion Reports'!K$39-0.03)/('Combustion Reports'!K$37-$R$25)*($R14-$R$25)+0.03,0.17)</f>
        <v>1.8749999999999999E-2</v>
      </c>
      <c r="AB14" s="237">
        <f>IF(('Combustion Reports'!L$39-0.03)/('Combustion Reports'!L$37-$R$25)*($R14-$R$25)+0.03&lt;0.17,('Combustion Reports'!L$39-0.03)/('Combustion Reports'!L$37-$R$25)*($R14-$R$25)+0.03,0.17)</f>
        <v>1.8749999999999999E-2</v>
      </c>
      <c r="AD14" s="281">
        <v>35</v>
      </c>
      <c r="AE14" s="234">
        <v>503</v>
      </c>
      <c r="AF14" s="233">
        <v>75</v>
      </c>
      <c r="AG14" s="237">
        <f>IF(('Combustion Reports'!C$45-0.03)/('Combustion Reports'!C$43-$AF$25)*($AF14-$AF$25)+0.03&lt;0.17,('Combustion Reports'!C$45-0.03)/('Combustion Reports'!C$43-$AF$25)*($AF14-$AF$25)+0.03,0.17)</f>
        <v>1.8749999999999999E-2</v>
      </c>
      <c r="AH14" s="237">
        <f>IF(('Combustion Reports'!D$45-0.03)/('Combustion Reports'!D$43-$AF$25)*($AF14-$AF$25)+0.03&lt;0.17,('Combustion Reports'!D$45-0.03)/('Combustion Reports'!D$43-$AF$25)*($AF14-$AF$25)+0.03,0.17)</f>
        <v>1.8749999999999999E-2</v>
      </c>
      <c r="AI14" s="237">
        <f>IF(('Combustion Reports'!E$45-0.03)/('Combustion Reports'!E$43-$AF$25)*($AF14-$AF$25)+0.03&lt;0.17,('Combustion Reports'!E$45-0.03)/('Combustion Reports'!E$43-$AF$25)*($AF14-$AF$25)+0.03,0.17)</f>
        <v>1.8749999999999999E-2</v>
      </c>
      <c r="AJ14" s="237">
        <f>IF(('Combustion Reports'!F$45-0.03)/('Combustion Reports'!F$43-$AF$25)*($AF14-$AF$25)+0.03&lt;0.17,('Combustion Reports'!F$45-0.03)/('Combustion Reports'!F$43-$AF$25)*($AF14-$AF$25)+0.03,0.17)</f>
        <v>1.8749999999999999E-2</v>
      </c>
      <c r="AK14" s="237">
        <f>IF(('Combustion Reports'!G$45-0.03)/('Combustion Reports'!G$43-$AF$25)*($AF14-$AF$25)+0.03&lt;0.17,('Combustion Reports'!G$45-0.03)/('Combustion Reports'!G$43-$AF$25)*($AF14-$AF$25)+0.03,0.17)</f>
        <v>1.8749999999999999E-2</v>
      </c>
      <c r="AL14" s="237">
        <f>IF(('Combustion Reports'!H$45-0.03)/('Combustion Reports'!H$43-$AF$25)*($AF14-$AF$25)+0.03&lt;0.17,('Combustion Reports'!H$45-0.03)/('Combustion Reports'!H$43-$AF$25)*($AF14-$AF$25)+0.03,0.17)</f>
        <v>1.8749999999999999E-2</v>
      </c>
      <c r="AM14" s="237">
        <f>IF(('Combustion Reports'!I$45-0.03)/('Combustion Reports'!I$43-$AF$25)*($AF14-$AF$25)+0.03&lt;0.17,('Combustion Reports'!I$45-0.03)/('Combustion Reports'!I$43-$AF$25)*($AF14-$AF$25)+0.03,0.17)</f>
        <v>1.8749999999999999E-2</v>
      </c>
      <c r="AN14" s="237">
        <f>IF(('Combustion Reports'!J$45-0.03)/('Combustion Reports'!J$43-$AF$25)*($AF14-$AF$25)+0.03&lt;0.17,('Combustion Reports'!J$45-0.03)/('Combustion Reports'!J$43-$AF$25)*($AF14-$AF$25)+0.03,0.17)</f>
        <v>1.8749999999999999E-2</v>
      </c>
      <c r="AO14" s="237">
        <f>IF(('Combustion Reports'!K$45-0.03)/('Combustion Reports'!K$43-$AF$25)*($AF14-$AF$25)+0.03&lt;0.17,('Combustion Reports'!K$45-0.03)/('Combustion Reports'!K$43-$AF$25)*($AF14-$AF$25)+0.03,0.17)</f>
        <v>1.8749999999999999E-2</v>
      </c>
      <c r="AP14" s="237">
        <f>IF(('Combustion Reports'!L$45-0.03)/('Combustion Reports'!L$43-$AF$25)*($AF14-$AF$25)+0.03&lt;0.17,('Combustion Reports'!L$45-0.03)/('Combustion Reports'!L$43-$AF$25)*($AF14-$AF$25)+0.03,0.17)</f>
        <v>1.8749999999999999E-2</v>
      </c>
      <c r="AR14" s="197">
        <v>35</v>
      </c>
      <c r="AS14" s="25">
        <v>503</v>
      </c>
      <c r="AT14" s="19">
        <v>75</v>
      </c>
      <c r="AU14" s="237">
        <f>IF(('Combustion Reports'!C$51-0.03)/('Combustion Reports'!C$49-$AT$25)*($AT14-$AT$25)+0.03&lt;0.17,('Combustion Reports'!C$51-0.03)/('Combustion Reports'!C$49-$AT$25)*($AT14-$AT$25)+0.03,0.17)</f>
        <v>1.8749999999999999E-2</v>
      </c>
      <c r="AV14" s="237">
        <f>IF(('Combustion Reports'!D$51-0.03)/('Combustion Reports'!D$49-$AT$25)*($AT14-$AT$25)+0.03&lt;0.17,('Combustion Reports'!D$51-0.03)/('Combustion Reports'!D$49-$AT$25)*($AT14-$AT$25)+0.03,0.17)</f>
        <v>1.8749999999999999E-2</v>
      </c>
      <c r="AW14" s="237">
        <f>IF(('Combustion Reports'!E$51-0.03)/('Combustion Reports'!E$49-$AT$25)*($AT14-$AT$25)+0.03&lt;0.17,('Combustion Reports'!E$51-0.03)/('Combustion Reports'!E$49-$AT$25)*($AT14-$AT$25)+0.03,0.17)</f>
        <v>1.8749999999999999E-2</v>
      </c>
      <c r="AX14" s="237">
        <f>IF(('Combustion Reports'!F$51-0.03)/('Combustion Reports'!F$49-$AT$25)*($AT14-$AT$25)+0.03&lt;0.17,('Combustion Reports'!F$51-0.03)/('Combustion Reports'!F$49-$AT$25)*($AT14-$AT$25)+0.03,0.17)</f>
        <v>1.8749999999999999E-2</v>
      </c>
      <c r="AY14" s="237">
        <f>IF(('Combustion Reports'!G$51-0.03)/('Combustion Reports'!G$49-$AT$25)*($AT14-$AT$25)+0.03&lt;0.17,('Combustion Reports'!G$51-0.03)/('Combustion Reports'!G$49-$AT$25)*($AT14-$AT$25)+0.03,0.17)</f>
        <v>1.8749999999999999E-2</v>
      </c>
      <c r="AZ14" s="237">
        <f>IF(('Combustion Reports'!H$51-0.03)/('Combustion Reports'!H$49-$AT$25)*($AT14-$AT$25)+0.03&lt;0.17,('Combustion Reports'!H$51-0.03)/('Combustion Reports'!H$49-$AT$25)*($AT14-$AT$25)+0.03,0.17)</f>
        <v>1.8749999999999999E-2</v>
      </c>
      <c r="BA14" s="237">
        <f>IF(('Combustion Reports'!I$51-0.03)/('Combustion Reports'!I$49-$AT$25)*($AT14-$AT$25)+0.03&lt;0.17,('Combustion Reports'!I$51-0.03)/('Combustion Reports'!I$49-$AT$25)*($AT14-$AT$25)+0.03,0.17)</f>
        <v>1.8749999999999999E-2</v>
      </c>
      <c r="BB14" s="237">
        <f>IF(('Combustion Reports'!J$51-0.03)/('Combustion Reports'!J$49-$AT$25)*($AT14-$AT$25)+0.03&lt;0.17,('Combustion Reports'!J$51-0.03)/('Combustion Reports'!J$49-$AT$25)*($AT14-$AT$25)+0.03,0.17)</f>
        <v>1.8749999999999999E-2</v>
      </c>
      <c r="BC14" s="237">
        <f>IF(('Combustion Reports'!K$51-0.03)/('Combustion Reports'!K$49-$AT$25)*($AT14-$AT$25)+0.03&lt;0.17,('Combustion Reports'!K$51-0.03)/('Combustion Reports'!K$49-$AT$25)*($AT14-$AT$25)+0.03,0.17)</f>
        <v>1.8749999999999999E-2</v>
      </c>
      <c r="BD14" s="237">
        <f>IF(('Combustion Reports'!L$51-0.03)/('Combustion Reports'!L$49-$AT$25)*($AT14-$AT$25)+0.03&lt;0.17,('Combustion Reports'!L$51-0.03)/('Combustion Reports'!L$49-$AT$25)*($AT14-$AT$25)+0.03,0.17)</f>
        <v>1.8749999999999999E-2</v>
      </c>
    </row>
    <row r="15" spans="2:56">
      <c r="B15" s="236">
        <v>40</v>
      </c>
      <c r="C15" s="234">
        <v>546</v>
      </c>
      <c r="D15" s="233">
        <v>75</v>
      </c>
      <c r="E15" s="237">
        <f>IF((('Combustion Reports'!C$33-0.03)/('Combustion Reports'!C$31-$D$25)*($D15-$D$25)+0.03)&lt;0.17,(('Combustion Reports'!C$33-0.03)/('Combustion Reports'!C$31-$D$25)*($D15-$D$25))+0.03,0.17)</f>
        <v>1.8749999999999999E-2</v>
      </c>
      <c r="F15" s="237">
        <f>IF((('Combustion Reports'!D$33-0.03)/('Combustion Reports'!D$31-$D$25)*($D15-$D$25)+0.03)&lt;0.17,(('Combustion Reports'!D$33-0.03)/('Combustion Reports'!D$31-$D$25)*($D15-$D$25))+0.03,0.17)</f>
        <v>1.8749999999999999E-2</v>
      </c>
      <c r="G15" s="237">
        <f>IF((('Combustion Reports'!E$33-0.03)/('Combustion Reports'!E$31-$D$25)*($D15-$D$25)+0.03)&lt;0.17,(('Combustion Reports'!E$33-0.03)/('Combustion Reports'!E$31-$D$25)*($D15-$D$25))+0.03,0.17)</f>
        <v>1.8749999999999999E-2</v>
      </c>
      <c r="H15" s="237">
        <f>IF((('Combustion Reports'!F$33-0.03)/('Combustion Reports'!F$31-$D$25)*($D15-$D$25)+0.03)&lt;0.17,(('Combustion Reports'!F$33-0.03)/('Combustion Reports'!F$31-$D$25)*($D15-$D$25))+0.03,0.17)</f>
        <v>1.8749999999999999E-2</v>
      </c>
      <c r="I15" s="237">
        <f>IF((('Combustion Reports'!G$33-0.03)/('Combustion Reports'!G$31-$D$25)*($D15-$D$25)+0.03)&lt;0.17,(('Combustion Reports'!G$33-0.03)/('Combustion Reports'!G$31-$D$25)*($D15-$D$25))+0.03,0.17)</f>
        <v>1.8749999999999999E-2</v>
      </c>
      <c r="J15" s="237">
        <f>IF((('Combustion Reports'!H$33-0.03)/('Combustion Reports'!H$31-$D$25)*($D15-$D$25)+0.03)&lt;0.17,(('Combustion Reports'!H$33-0.03)/('Combustion Reports'!H$31-$D$25)*($D15-$D$25))+0.03,0.17)</f>
        <v>1.8749999999999999E-2</v>
      </c>
      <c r="K15" s="237">
        <f>IF((('Combustion Reports'!I$33-0.03)/('Combustion Reports'!I$31-$D$25)*($D15-$D$25)+0.03)&lt;0.17,(('Combustion Reports'!I$33-0.03)/('Combustion Reports'!I$31-$D$25)*($D15-$D$25))+0.03,0.17)</f>
        <v>1.8749999999999999E-2</v>
      </c>
      <c r="L15" s="237">
        <f>IF((('Combustion Reports'!J$33-0.03)/('Combustion Reports'!J$31-$D$25)*($D15-$D$25)+0.03)&lt;0.17,(('Combustion Reports'!J$33-0.03)/('Combustion Reports'!J$31-$D$25)*($D15-$D$25))+0.03,0.17)</f>
        <v>1.8749999999999999E-2</v>
      </c>
      <c r="M15" s="237">
        <f>IF((('Combustion Reports'!K$33-0.03)/('Combustion Reports'!K$31-$D$25)*($D15-$D$25)+0.03)&lt;0.17,(('Combustion Reports'!K$33-0.03)/('Combustion Reports'!K$31-$D$25)*($D15-$D$25))+0.03,0.17)</f>
        <v>1.8749999999999999E-2</v>
      </c>
      <c r="N15" s="237">
        <f>IF((('Combustion Reports'!L$33-0.03)/('Combustion Reports'!L$31-$D$25)*($D15-$D$25)+0.03)&lt;0.17,(('Combustion Reports'!L$33-0.03)/('Combustion Reports'!L$31-$D$25)*($D15-$D$25))+0.03,0.17)</f>
        <v>1.8749999999999999E-2</v>
      </c>
      <c r="P15" s="197">
        <v>40</v>
      </c>
      <c r="Q15" s="25">
        <v>546</v>
      </c>
      <c r="R15" s="19">
        <v>75</v>
      </c>
      <c r="S15" s="237">
        <f>IF(('Combustion Reports'!C$39-0.03)/('Combustion Reports'!C$37-$R$25)*($R15-$R$25)+0.03&lt;0.17,('Combustion Reports'!C$39-0.03)/('Combustion Reports'!C$37-$R$25)*($R15-$R$25)+0.03,0.17)</f>
        <v>1.8749999999999999E-2</v>
      </c>
      <c r="T15" s="237">
        <f>IF(('Combustion Reports'!D$39-0.03)/('Combustion Reports'!D$37-$R$25)*($R15-$R$25)+0.03&lt;0.17,('Combustion Reports'!D$39-0.03)/('Combustion Reports'!D$37-$R$25)*($R15-$R$25)+0.03,0.17)</f>
        <v>1.8749999999999999E-2</v>
      </c>
      <c r="U15" s="237">
        <f>IF(('Combustion Reports'!E$39-0.03)/('Combustion Reports'!E$37-$R$25)*($R15-$R$25)+0.03&lt;0.17,('Combustion Reports'!E$39-0.03)/('Combustion Reports'!E$37-$R$25)*($R15-$R$25)+0.03,0.17)</f>
        <v>1.8749999999999999E-2</v>
      </c>
      <c r="V15" s="237">
        <f>IF(('Combustion Reports'!F$39-0.03)/('Combustion Reports'!F$37-$R$25)*($R15-$R$25)+0.03&lt;0.17,('Combustion Reports'!F$39-0.03)/('Combustion Reports'!F$37-$R$25)*($R15-$R$25)+0.03,0.17)</f>
        <v>1.8749999999999999E-2</v>
      </c>
      <c r="W15" s="237">
        <f>IF(('Combustion Reports'!G$39-0.03)/('Combustion Reports'!G$37-$R$25)*($R15-$R$25)+0.03&lt;0.17,('Combustion Reports'!G$39-0.03)/('Combustion Reports'!G$37-$R$25)*($R15-$R$25)+0.03,0.17)</f>
        <v>1.8749999999999999E-2</v>
      </c>
      <c r="X15" s="237">
        <f>IF(('Combustion Reports'!H$39-0.03)/('Combustion Reports'!H$37-$R$25)*($R15-$R$25)+0.03&lt;0.17,('Combustion Reports'!H$39-0.03)/('Combustion Reports'!H$37-$R$25)*($R15-$R$25)+0.03,0.17)</f>
        <v>1.8749999999999999E-2</v>
      </c>
      <c r="Y15" s="237">
        <f>IF(('Combustion Reports'!I$39-0.03)/('Combustion Reports'!I$37-$R$25)*($R15-$R$25)+0.03&lt;0.17,('Combustion Reports'!I$39-0.03)/('Combustion Reports'!I$37-$R$25)*($R15-$R$25)+0.03,0.17)</f>
        <v>1.8749999999999999E-2</v>
      </c>
      <c r="Z15" s="237">
        <f>IF(('Combustion Reports'!J$39-0.03)/('Combustion Reports'!J$37-$R$25)*($R15-$R$25)+0.03&lt;0.17,('Combustion Reports'!J$39-0.03)/('Combustion Reports'!J$37-$R$25)*($R15-$R$25)+0.03,0.17)</f>
        <v>1.8749999999999999E-2</v>
      </c>
      <c r="AA15" s="237">
        <f>IF(('Combustion Reports'!K$39-0.03)/('Combustion Reports'!K$37-$R$25)*($R15-$R$25)+0.03&lt;0.17,('Combustion Reports'!K$39-0.03)/('Combustion Reports'!K$37-$R$25)*($R15-$R$25)+0.03,0.17)</f>
        <v>1.8749999999999999E-2</v>
      </c>
      <c r="AB15" s="237">
        <f>IF(('Combustion Reports'!L$39-0.03)/('Combustion Reports'!L$37-$R$25)*($R15-$R$25)+0.03&lt;0.17,('Combustion Reports'!L$39-0.03)/('Combustion Reports'!L$37-$R$25)*($R15-$R$25)+0.03,0.17)</f>
        <v>1.8749999999999999E-2</v>
      </c>
      <c r="AD15" s="281">
        <v>40</v>
      </c>
      <c r="AE15" s="234">
        <v>546</v>
      </c>
      <c r="AF15" s="233">
        <v>75</v>
      </c>
      <c r="AG15" s="237">
        <f>IF(('Combustion Reports'!C$45-0.03)/('Combustion Reports'!C$43-$AF$25)*($AF15-$AF$25)+0.03&lt;0.17,('Combustion Reports'!C$45-0.03)/('Combustion Reports'!C$43-$AF$25)*($AF15-$AF$25)+0.03,0.17)</f>
        <v>1.8749999999999999E-2</v>
      </c>
      <c r="AH15" s="237">
        <f>IF(('Combustion Reports'!D$45-0.03)/('Combustion Reports'!D$43-$AF$25)*($AF15-$AF$25)+0.03&lt;0.17,('Combustion Reports'!D$45-0.03)/('Combustion Reports'!D$43-$AF$25)*($AF15-$AF$25)+0.03,0.17)</f>
        <v>1.8749999999999999E-2</v>
      </c>
      <c r="AI15" s="237">
        <f>IF(('Combustion Reports'!E$45-0.03)/('Combustion Reports'!E$43-$AF$25)*($AF15-$AF$25)+0.03&lt;0.17,('Combustion Reports'!E$45-0.03)/('Combustion Reports'!E$43-$AF$25)*($AF15-$AF$25)+0.03,0.17)</f>
        <v>1.8749999999999999E-2</v>
      </c>
      <c r="AJ15" s="237">
        <f>IF(('Combustion Reports'!F$45-0.03)/('Combustion Reports'!F$43-$AF$25)*($AF15-$AF$25)+0.03&lt;0.17,('Combustion Reports'!F$45-0.03)/('Combustion Reports'!F$43-$AF$25)*($AF15-$AF$25)+0.03,0.17)</f>
        <v>1.8749999999999999E-2</v>
      </c>
      <c r="AK15" s="237">
        <f>IF(('Combustion Reports'!G$45-0.03)/('Combustion Reports'!G$43-$AF$25)*($AF15-$AF$25)+0.03&lt;0.17,('Combustion Reports'!G$45-0.03)/('Combustion Reports'!G$43-$AF$25)*($AF15-$AF$25)+0.03,0.17)</f>
        <v>1.8749999999999999E-2</v>
      </c>
      <c r="AL15" s="237">
        <f>IF(('Combustion Reports'!H$45-0.03)/('Combustion Reports'!H$43-$AF$25)*($AF15-$AF$25)+0.03&lt;0.17,('Combustion Reports'!H$45-0.03)/('Combustion Reports'!H$43-$AF$25)*($AF15-$AF$25)+0.03,0.17)</f>
        <v>1.8749999999999999E-2</v>
      </c>
      <c r="AM15" s="237">
        <f>IF(('Combustion Reports'!I$45-0.03)/('Combustion Reports'!I$43-$AF$25)*($AF15-$AF$25)+0.03&lt;0.17,('Combustion Reports'!I$45-0.03)/('Combustion Reports'!I$43-$AF$25)*($AF15-$AF$25)+0.03,0.17)</f>
        <v>1.8749999999999999E-2</v>
      </c>
      <c r="AN15" s="237">
        <f>IF(('Combustion Reports'!J$45-0.03)/('Combustion Reports'!J$43-$AF$25)*($AF15-$AF$25)+0.03&lt;0.17,('Combustion Reports'!J$45-0.03)/('Combustion Reports'!J$43-$AF$25)*($AF15-$AF$25)+0.03,0.17)</f>
        <v>1.8749999999999999E-2</v>
      </c>
      <c r="AO15" s="237">
        <f>IF(('Combustion Reports'!K$45-0.03)/('Combustion Reports'!K$43-$AF$25)*($AF15-$AF$25)+0.03&lt;0.17,('Combustion Reports'!K$45-0.03)/('Combustion Reports'!K$43-$AF$25)*($AF15-$AF$25)+0.03,0.17)</f>
        <v>1.8749999999999999E-2</v>
      </c>
      <c r="AP15" s="237">
        <f>IF(('Combustion Reports'!L$45-0.03)/('Combustion Reports'!L$43-$AF$25)*($AF15-$AF$25)+0.03&lt;0.17,('Combustion Reports'!L$45-0.03)/('Combustion Reports'!L$43-$AF$25)*($AF15-$AF$25)+0.03,0.17)</f>
        <v>1.8749999999999999E-2</v>
      </c>
      <c r="AR15" s="197">
        <v>40</v>
      </c>
      <c r="AS15" s="25">
        <v>546</v>
      </c>
      <c r="AT15" s="19">
        <v>75</v>
      </c>
      <c r="AU15" s="237">
        <f>IF(('Combustion Reports'!C$51-0.03)/('Combustion Reports'!C$49-$AT$25)*($AT15-$AT$25)+0.03&lt;0.17,('Combustion Reports'!C$51-0.03)/('Combustion Reports'!C$49-$AT$25)*($AT15-$AT$25)+0.03,0.17)</f>
        <v>1.8749999999999999E-2</v>
      </c>
      <c r="AV15" s="237">
        <f>IF(('Combustion Reports'!D$51-0.03)/('Combustion Reports'!D$49-$AT$25)*($AT15-$AT$25)+0.03&lt;0.17,('Combustion Reports'!D$51-0.03)/('Combustion Reports'!D$49-$AT$25)*($AT15-$AT$25)+0.03,0.17)</f>
        <v>1.8749999999999999E-2</v>
      </c>
      <c r="AW15" s="237">
        <f>IF(('Combustion Reports'!E$51-0.03)/('Combustion Reports'!E$49-$AT$25)*($AT15-$AT$25)+0.03&lt;0.17,('Combustion Reports'!E$51-0.03)/('Combustion Reports'!E$49-$AT$25)*($AT15-$AT$25)+0.03,0.17)</f>
        <v>1.8749999999999999E-2</v>
      </c>
      <c r="AX15" s="237">
        <f>IF(('Combustion Reports'!F$51-0.03)/('Combustion Reports'!F$49-$AT$25)*($AT15-$AT$25)+0.03&lt;0.17,('Combustion Reports'!F$51-0.03)/('Combustion Reports'!F$49-$AT$25)*($AT15-$AT$25)+0.03,0.17)</f>
        <v>1.8749999999999999E-2</v>
      </c>
      <c r="AY15" s="237">
        <f>IF(('Combustion Reports'!G$51-0.03)/('Combustion Reports'!G$49-$AT$25)*($AT15-$AT$25)+0.03&lt;0.17,('Combustion Reports'!G$51-0.03)/('Combustion Reports'!G$49-$AT$25)*($AT15-$AT$25)+0.03,0.17)</f>
        <v>1.8749999999999999E-2</v>
      </c>
      <c r="AZ15" s="237">
        <f>IF(('Combustion Reports'!H$51-0.03)/('Combustion Reports'!H$49-$AT$25)*($AT15-$AT$25)+0.03&lt;0.17,('Combustion Reports'!H$51-0.03)/('Combustion Reports'!H$49-$AT$25)*($AT15-$AT$25)+0.03,0.17)</f>
        <v>1.8749999999999999E-2</v>
      </c>
      <c r="BA15" s="237">
        <f>IF(('Combustion Reports'!I$51-0.03)/('Combustion Reports'!I$49-$AT$25)*($AT15-$AT$25)+0.03&lt;0.17,('Combustion Reports'!I$51-0.03)/('Combustion Reports'!I$49-$AT$25)*($AT15-$AT$25)+0.03,0.17)</f>
        <v>1.8749999999999999E-2</v>
      </c>
      <c r="BB15" s="237">
        <f>IF(('Combustion Reports'!J$51-0.03)/('Combustion Reports'!J$49-$AT$25)*($AT15-$AT$25)+0.03&lt;0.17,('Combustion Reports'!J$51-0.03)/('Combustion Reports'!J$49-$AT$25)*($AT15-$AT$25)+0.03,0.17)</f>
        <v>1.8749999999999999E-2</v>
      </c>
      <c r="BC15" s="237">
        <f>IF(('Combustion Reports'!K$51-0.03)/('Combustion Reports'!K$49-$AT$25)*($AT15-$AT$25)+0.03&lt;0.17,('Combustion Reports'!K$51-0.03)/('Combustion Reports'!K$49-$AT$25)*($AT15-$AT$25)+0.03,0.17)</f>
        <v>1.8749999999999999E-2</v>
      </c>
      <c r="BD15" s="237">
        <f>IF(('Combustion Reports'!L$51-0.03)/('Combustion Reports'!L$49-$AT$25)*($AT15-$AT$25)+0.03&lt;0.17,('Combustion Reports'!L$51-0.03)/('Combustion Reports'!L$49-$AT$25)*($AT15-$AT$25)+0.03,0.17)</f>
        <v>1.8749999999999999E-2</v>
      </c>
    </row>
    <row r="16" spans="2:56">
      <c r="B16" s="236">
        <v>45</v>
      </c>
      <c r="C16" s="234">
        <v>525</v>
      </c>
      <c r="D16" s="233">
        <v>80</v>
      </c>
      <c r="E16" s="237">
        <f>IF((('Combustion Reports'!C$33-0.03)/('Combustion Reports'!C$31-$D$25)*($D16-$D$25)+0.03)&lt;0.17,(('Combustion Reports'!C$33-0.03)/('Combustion Reports'!C$31-$D$25)*($D16-$D$25))+0.03,0.17)</f>
        <v>1.9999999999999997E-2</v>
      </c>
      <c r="F16" s="237">
        <f>IF((('Combustion Reports'!D$33-0.03)/('Combustion Reports'!D$31-$D$25)*($D16-$D$25)+0.03)&lt;0.17,(('Combustion Reports'!D$33-0.03)/('Combustion Reports'!D$31-$D$25)*($D16-$D$25))+0.03,0.17)</f>
        <v>1.9999999999999997E-2</v>
      </c>
      <c r="G16" s="237">
        <f>IF((('Combustion Reports'!E$33-0.03)/('Combustion Reports'!E$31-$D$25)*($D16-$D$25)+0.03)&lt;0.17,(('Combustion Reports'!E$33-0.03)/('Combustion Reports'!E$31-$D$25)*($D16-$D$25))+0.03,0.17)</f>
        <v>1.9999999999999997E-2</v>
      </c>
      <c r="H16" s="237">
        <f>IF((('Combustion Reports'!F$33-0.03)/('Combustion Reports'!F$31-$D$25)*($D16-$D$25)+0.03)&lt;0.17,(('Combustion Reports'!F$33-0.03)/('Combustion Reports'!F$31-$D$25)*($D16-$D$25))+0.03,0.17)</f>
        <v>1.9999999999999997E-2</v>
      </c>
      <c r="I16" s="237">
        <f>IF((('Combustion Reports'!G$33-0.03)/('Combustion Reports'!G$31-$D$25)*($D16-$D$25)+0.03)&lt;0.17,(('Combustion Reports'!G$33-0.03)/('Combustion Reports'!G$31-$D$25)*($D16-$D$25))+0.03,0.17)</f>
        <v>1.9999999999999997E-2</v>
      </c>
      <c r="J16" s="237">
        <f>IF((('Combustion Reports'!H$33-0.03)/('Combustion Reports'!H$31-$D$25)*($D16-$D$25)+0.03)&lt;0.17,(('Combustion Reports'!H$33-0.03)/('Combustion Reports'!H$31-$D$25)*($D16-$D$25))+0.03,0.17)</f>
        <v>1.9999999999999997E-2</v>
      </c>
      <c r="K16" s="237">
        <f>IF((('Combustion Reports'!I$33-0.03)/('Combustion Reports'!I$31-$D$25)*($D16-$D$25)+0.03)&lt;0.17,(('Combustion Reports'!I$33-0.03)/('Combustion Reports'!I$31-$D$25)*($D16-$D$25))+0.03,0.17)</f>
        <v>1.9999999999999997E-2</v>
      </c>
      <c r="L16" s="237">
        <f>IF((('Combustion Reports'!J$33-0.03)/('Combustion Reports'!J$31-$D$25)*($D16-$D$25)+0.03)&lt;0.17,(('Combustion Reports'!J$33-0.03)/('Combustion Reports'!J$31-$D$25)*($D16-$D$25))+0.03,0.17)</f>
        <v>1.9999999999999997E-2</v>
      </c>
      <c r="M16" s="237">
        <f>IF((('Combustion Reports'!K$33-0.03)/('Combustion Reports'!K$31-$D$25)*($D16-$D$25)+0.03)&lt;0.17,(('Combustion Reports'!K$33-0.03)/('Combustion Reports'!K$31-$D$25)*($D16-$D$25))+0.03,0.17)</f>
        <v>1.9999999999999997E-2</v>
      </c>
      <c r="N16" s="237">
        <f>IF((('Combustion Reports'!L$33-0.03)/('Combustion Reports'!L$31-$D$25)*($D16-$D$25)+0.03)&lt;0.17,(('Combustion Reports'!L$33-0.03)/('Combustion Reports'!L$31-$D$25)*($D16-$D$25))+0.03,0.17)</f>
        <v>1.9999999999999997E-2</v>
      </c>
      <c r="P16" s="197">
        <v>45</v>
      </c>
      <c r="Q16" s="25">
        <v>525</v>
      </c>
      <c r="R16" s="19">
        <v>80</v>
      </c>
      <c r="S16" s="237">
        <f>IF(('Combustion Reports'!C$39-0.03)/('Combustion Reports'!C$37-$R$25)*($R16-$R$25)+0.03&lt;0.17,('Combustion Reports'!C$39-0.03)/('Combustion Reports'!C$37-$R$25)*($R16-$R$25)+0.03,0.17)</f>
        <v>1.9999999999999997E-2</v>
      </c>
      <c r="T16" s="237">
        <f>IF(('Combustion Reports'!D$39-0.03)/('Combustion Reports'!D$37-$R$25)*($R16-$R$25)+0.03&lt;0.17,('Combustion Reports'!D$39-0.03)/('Combustion Reports'!D$37-$R$25)*($R16-$R$25)+0.03,0.17)</f>
        <v>1.9999999999999997E-2</v>
      </c>
      <c r="U16" s="237">
        <f>IF(('Combustion Reports'!E$39-0.03)/('Combustion Reports'!E$37-$R$25)*($R16-$R$25)+0.03&lt;0.17,('Combustion Reports'!E$39-0.03)/('Combustion Reports'!E$37-$R$25)*($R16-$R$25)+0.03,0.17)</f>
        <v>1.9999999999999997E-2</v>
      </c>
      <c r="V16" s="237">
        <f>IF(('Combustion Reports'!F$39-0.03)/('Combustion Reports'!F$37-$R$25)*($R16-$R$25)+0.03&lt;0.17,('Combustion Reports'!F$39-0.03)/('Combustion Reports'!F$37-$R$25)*($R16-$R$25)+0.03,0.17)</f>
        <v>1.9999999999999997E-2</v>
      </c>
      <c r="W16" s="237">
        <f>IF(('Combustion Reports'!G$39-0.03)/('Combustion Reports'!G$37-$R$25)*($R16-$R$25)+0.03&lt;0.17,('Combustion Reports'!G$39-0.03)/('Combustion Reports'!G$37-$R$25)*($R16-$R$25)+0.03,0.17)</f>
        <v>1.9999999999999997E-2</v>
      </c>
      <c r="X16" s="237">
        <f>IF(('Combustion Reports'!H$39-0.03)/('Combustion Reports'!H$37-$R$25)*($R16-$R$25)+0.03&lt;0.17,('Combustion Reports'!H$39-0.03)/('Combustion Reports'!H$37-$R$25)*($R16-$R$25)+0.03,0.17)</f>
        <v>1.9999999999999997E-2</v>
      </c>
      <c r="Y16" s="237">
        <f>IF(('Combustion Reports'!I$39-0.03)/('Combustion Reports'!I$37-$R$25)*($R16-$R$25)+0.03&lt;0.17,('Combustion Reports'!I$39-0.03)/('Combustion Reports'!I$37-$R$25)*($R16-$R$25)+0.03,0.17)</f>
        <v>1.9999999999999997E-2</v>
      </c>
      <c r="Z16" s="237">
        <f>IF(('Combustion Reports'!J$39-0.03)/('Combustion Reports'!J$37-$R$25)*($R16-$R$25)+0.03&lt;0.17,('Combustion Reports'!J$39-0.03)/('Combustion Reports'!J$37-$R$25)*($R16-$R$25)+0.03,0.17)</f>
        <v>1.9999999999999997E-2</v>
      </c>
      <c r="AA16" s="237">
        <f>IF(('Combustion Reports'!K$39-0.03)/('Combustion Reports'!K$37-$R$25)*($R16-$R$25)+0.03&lt;0.17,('Combustion Reports'!K$39-0.03)/('Combustion Reports'!K$37-$R$25)*($R16-$R$25)+0.03,0.17)</f>
        <v>1.9999999999999997E-2</v>
      </c>
      <c r="AB16" s="237">
        <f>IF(('Combustion Reports'!L$39-0.03)/('Combustion Reports'!L$37-$R$25)*($R16-$R$25)+0.03&lt;0.17,('Combustion Reports'!L$39-0.03)/('Combustion Reports'!L$37-$R$25)*($R16-$R$25)+0.03,0.17)</f>
        <v>1.9999999999999997E-2</v>
      </c>
      <c r="AD16" s="281">
        <v>45</v>
      </c>
      <c r="AE16" s="234">
        <v>525</v>
      </c>
      <c r="AF16" s="233">
        <v>80</v>
      </c>
      <c r="AG16" s="237">
        <f>IF(('Combustion Reports'!C$45-0.03)/('Combustion Reports'!C$43-$AF$25)*($AF16-$AF$25)+0.03&lt;0.17,('Combustion Reports'!C$45-0.03)/('Combustion Reports'!C$43-$AF$25)*($AF16-$AF$25)+0.03,0.17)</f>
        <v>1.9999999999999997E-2</v>
      </c>
      <c r="AH16" s="237">
        <f>IF(('Combustion Reports'!D$45-0.03)/('Combustion Reports'!D$43-$AF$25)*($AF16-$AF$25)+0.03&lt;0.17,('Combustion Reports'!D$45-0.03)/('Combustion Reports'!D$43-$AF$25)*($AF16-$AF$25)+0.03,0.17)</f>
        <v>1.9999999999999997E-2</v>
      </c>
      <c r="AI16" s="237">
        <f>IF(('Combustion Reports'!E$45-0.03)/('Combustion Reports'!E$43-$AF$25)*($AF16-$AF$25)+0.03&lt;0.17,('Combustion Reports'!E$45-0.03)/('Combustion Reports'!E$43-$AF$25)*($AF16-$AF$25)+0.03,0.17)</f>
        <v>1.9999999999999997E-2</v>
      </c>
      <c r="AJ16" s="237">
        <f>IF(('Combustion Reports'!F$45-0.03)/('Combustion Reports'!F$43-$AF$25)*($AF16-$AF$25)+0.03&lt;0.17,('Combustion Reports'!F$45-0.03)/('Combustion Reports'!F$43-$AF$25)*($AF16-$AF$25)+0.03,0.17)</f>
        <v>1.9999999999999997E-2</v>
      </c>
      <c r="AK16" s="237">
        <f>IF(('Combustion Reports'!G$45-0.03)/('Combustion Reports'!G$43-$AF$25)*($AF16-$AF$25)+0.03&lt;0.17,('Combustion Reports'!G$45-0.03)/('Combustion Reports'!G$43-$AF$25)*($AF16-$AF$25)+0.03,0.17)</f>
        <v>1.9999999999999997E-2</v>
      </c>
      <c r="AL16" s="237">
        <f>IF(('Combustion Reports'!H$45-0.03)/('Combustion Reports'!H$43-$AF$25)*($AF16-$AF$25)+0.03&lt;0.17,('Combustion Reports'!H$45-0.03)/('Combustion Reports'!H$43-$AF$25)*($AF16-$AF$25)+0.03,0.17)</f>
        <v>1.9999999999999997E-2</v>
      </c>
      <c r="AM16" s="237">
        <f>IF(('Combustion Reports'!I$45-0.03)/('Combustion Reports'!I$43-$AF$25)*($AF16-$AF$25)+0.03&lt;0.17,('Combustion Reports'!I$45-0.03)/('Combustion Reports'!I$43-$AF$25)*($AF16-$AF$25)+0.03,0.17)</f>
        <v>1.9999999999999997E-2</v>
      </c>
      <c r="AN16" s="237">
        <f>IF(('Combustion Reports'!J$45-0.03)/('Combustion Reports'!J$43-$AF$25)*($AF16-$AF$25)+0.03&lt;0.17,('Combustion Reports'!J$45-0.03)/('Combustion Reports'!J$43-$AF$25)*($AF16-$AF$25)+0.03,0.17)</f>
        <v>1.9999999999999997E-2</v>
      </c>
      <c r="AO16" s="237">
        <f>IF(('Combustion Reports'!K$45-0.03)/('Combustion Reports'!K$43-$AF$25)*($AF16-$AF$25)+0.03&lt;0.17,('Combustion Reports'!K$45-0.03)/('Combustion Reports'!K$43-$AF$25)*($AF16-$AF$25)+0.03,0.17)</f>
        <v>1.9999999999999997E-2</v>
      </c>
      <c r="AP16" s="237">
        <f>IF(('Combustion Reports'!L$45-0.03)/('Combustion Reports'!L$43-$AF$25)*($AF16-$AF$25)+0.03&lt;0.17,('Combustion Reports'!L$45-0.03)/('Combustion Reports'!L$43-$AF$25)*($AF16-$AF$25)+0.03,0.17)</f>
        <v>1.9999999999999997E-2</v>
      </c>
      <c r="AR16" s="197">
        <v>45</v>
      </c>
      <c r="AS16" s="25">
        <v>525</v>
      </c>
      <c r="AT16" s="19">
        <v>80</v>
      </c>
      <c r="AU16" s="237">
        <f>IF(('Combustion Reports'!C$51-0.03)/('Combustion Reports'!C$49-$AT$25)*($AT16-$AT$25)+0.03&lt;0.17,('Combustion Reports'!C$51-0.03)/('Combustion Reports'!C$49-$AT$25)*($AT16-$AT$25)+0.03,0.17)</f>
        <v>1.9999999999999997E-2</v>
      </c>
      <c r="AV16" s="237">
        <f>IF(('Combustion Reports'!D$51-0.03)/('Combustion Reports'!D$49-$AT$25)*($AT16-$AT$25)+0.03&lt;0.17,('Combustion Reports'!D$51-0.03)/('Combustion Reports'!D$49-$AT$25)*($AT16-$AT$25)+0.03,0.17)</f>
        <v>1.9999999999999997E-2</v>
      </c>
      <c r="AW16" s="237">
        <f>IF(('Combustion Reports'!E$51-0.03)/('Combustion Reports'!E$49-$AT$25)*($AT16-$AT$25)+0.03&lt;0.17,('Combustion Reports'!E$51-0.03)/('Combustion Reports'!E$49-$AT$25)*($AT16-$AT$25)+0.03,0.17)</f>
        <v>1.9999999999999997E-2</v>
      </c>
      <c r="AX16" s="237">
        <f>IF(('Combustion Reports'!F$51-0.03)/('Combustion Reports'!F$49-$AT$25)*($AT16-$AT$25)+0.03&lt;0.17,('Combustion Reports'!F$51-0.03)/('Combustion Reports'!F$49-$AT$25)*($AT16-$AT$25)+0.03,0.17)</f>
        <v>1.9999999999999997E-2</v>
      </c>
      <c r="AY16" s="237">
        <f>IF(('Combustion Reports'!G$51-0.03)/('Combustion Reports'!G$49-$AT$25)*($AT16-$AT$25)+0.03&lt;0.17,('Combustion Reports'!G$51-0.03)/('Combustion Reports'!G$49-$AT$25)*($AT16-$AT$25)+0.03,0.17)</f>
        <v>1.9999999999999997E-2</v>
      </c>
      <c r="AZ16" s="237">
        <f>IF(('Combustion Reports'!H$51-0.03)/('Combustion Reports'!H$49-$AT$25)*($AT16-$AT$25)+0.03&lt;0.17,('Combustion Reports'!H$51-0.03)/('Combustion Reports'!H$49-$AT$25)*($AT16-$AT$25)+0.03,0.17)</f>
        <v>1.9999999999999997E-2</v>
      </c>
      <c r="BA16" s="237">
        <f>IF(('Combustion Reports'!I$51-0.03)/('Combustion Reports'!I$49-$AT$25)*($AT16-$AT$25)+0.03&lt;0.17,('Combustion Reports'!I$51-0.03)/('Combustion Reports'!I$49-$AT$25)*($AT16-$AT$25)+0.03,0.17)</f>
        <v>1.9999999999999997E-2</v>
      </c>
      <c r="BB16" s="237">
        <f>IF(('Combustion Reports'!J$51-0.03)/('Combustion Reports'!J$49-$AT$25)*($AT16-$AT$25)+0.03&lt;0.17,('Combustion Reports'!J$51-0.03)/('Combustion Reports'!J$49-$AT$25)*($AT16-$AT$25)+0.03,0.17)</f>
        <v>1.9999999999999997E-2</v>
      </c>
      <c r="BC16" s="237">
        <f>IF(('Combustion Reports'!K$51-0.03)/('Combustion Reports'!K$49-$AT$25)*($AT16-$AT$25)+0.03&lt;0.17,('Combustion Reports'!K$51-0.03)/('Combustion Reports'!K$49-$AT$25)*($AT16-$AT$25)+0.03,0.17)</f>
        <v>1.9999999999999997E-2</v>
      </c>
      <c r="BD16" s="237">
        <f>IF(('Combustion Reports'!L$51-0.03)/('Combustion Reports'!L$49-$AT$25)*($AT16-$AT$25)+0.03&lt;0.17,('Combustion Reports'!L$51-0.03)/('Combustion Reports'!L$49-$AT$25)*($AT16-$AT$25)+0.03,0.17)</f>
        <v>1.9999999999999997E-2</v>
      </c>
    </row>
    <row r="17" spans="2:56">
      <c r="B17" s="236">
        <v>50</v>
      </c>
      <c r="C17" s="234">
        <v>583</v>
      </c>
      <c r="D17" s="233">
        <v>85</v>
      </c>
      <c r="E17" s="237">
        <f>IF((('Combustion Reports'!C$33-0.03)/('Combustion Reports'!C$31-$D$25)*($D17-$D$25)+0.03)&lt;0.17,(('Combustion Reports'!C$33-0.03)/('Combustion Reports'!C$31-$D$25)*($D17-$D$25))+0.03,0.17)</f>
        <v>2.1249999999999998E-2</v>
      </c>
      <c r="F17" s="237">
        <f>IF((('Combustion Reports'!D$33-0.03)/('Combustion Reports'!D$31-$D$25)*($D17-$D$25)+0.03)&lt;0.17,(('Combustion Reports'!D$33-0.03)/('Combustion Reports'!D$31-$D$25)*($D17-$D$25))+0.03,0.17)</f>
        <v>2.1249999999999998E-2</v>
      </c>
      <c r="G17" s="237">
        <f>IF((('Combustion Reports'!E$33-0.03)/('Combustion Reports'!E$31-$D$25)*($D17-$D$25)+0.03)&lt;0.17,(('Combustion Reports'!E$33-0.03)/('Combustion Reports'!E$31-$D$25)*($D17-$D$25))+0.03,0.17)</f>
        <v>2.1249999999999998E-2</v>
      </c>
      <c r="H17" s="237">
        <f>IF((('Combustion Reports'!F$33-0.03)/('Combustion Reports'!F$31-$D$25)*($D17-$D$25)+0.03)&lt;0.17,(('Combustion Reports'!F$33-0.03)/('Combustion Reports'!F$31-$D$25)*($D17-$D$25))+0.03,0.17)</f>
        <v>2.1249999999999998E-2</v>
      </c>
      <c r="I17" s="237">
        <f>IF((('Combustion Reports'!G$33-0.03)/('Combustion Reports'!G$31-$D$25)*($D17-$D$25)+0.03)&lt;0.17,(('Combustion Reports'!G$33-0.03)/('Combustion Reports'!G$31-$D$25)*($D17-$D$25))+0.03,0.17)</f>
        <v>2.1249999999999998E-2</v>
      </c>
      <c r="J17" s="237">
        <f>IF((('Combustion Reports'!H$33-0.03)/('Combustion Reports'!H$31-$D$25)*($D17-$D$25)+0.03)&lt;0.17,(('Combustion Reports'!H$33-0.03)/('Combustion Reports'!H$31-$D$25)*($D17-$D$25))+0.03,0.17)</f>
        <v>2.1249999999999998E-2</v>
      </c>
      <c r="K17" s="237">
        <f>IF((('Combustion Reports'!I$33-0.03)/('Combustion Reports'!I$31-$D$25)*($D17-$D$25)+0.03)&lt;0.17,(('Combustion Reports'!I$33-0.03)/('Combustion Reports'!I$31-$D$25)*($D17-$D$25))+0.03,0.17)</f>
        <v>2.1249999999999998E-2</v>
      </c>
      <c r="L17" s="237">
        <f>IF((('Combustion Reports'!J$33-0.03)/('Combustion Reports'!J$31-$D$25)*($D17-$D$25)+0.03)&lt;0.17,(('Combustion Reports'!J$33-0.03)/('Combustion Reports'!J$31-$D$25)*($D17-$D$25))+0.03,0.17)</f>
        <v>2.1249999999999998E-2</v>
      </c>
      <c r="M17" s="237">
        <f>IF((('Combustion Reports'!K$33-0.03)/('Combustion Reports'!K$31-$D$25)*($D17-$D$25)+0.03)&lt;0.17,(('Combustion Reports'!K$33-0.03)/('Combustion Reports'!K$31-$D$25)*($D17-$D$25))+0.03,0.17)</f>
        <v>2.1249999999999998E-2</v>
      </c>
      <c r="N17" s="237">
        <f>IF((('Combustion Reports'!L$33-0.03)/('Combustion Reports'!L$31-$D$25)*($D17-$D$25)+0.03)&lt;0.17,(('Combustion Reports'!L$33-0.03)/('Combustion Reports'!L$31-$D$25)*($D17-$D$25))+0.03,0.17)</f>
        <v>2.1249999999999998E-2</v>
      </c>
      <c r="P17" s="197">
        <v>50</v>
      </c>
      <c r="Q17" s="25">
        <v>583</v>
      </c>
      <c r="R17" s="19">
        <v>85</v>
      </c>
      <c r="S17" s="237">
        <f>IF(('Combustion Reports'!C$39-0.03)/('Combustion Reports'!C$37-$R$25)*($R17-$R$25)+0.03&lt;0.17,('Combustion Reports'!C$39-0.03)/('Combustion Reports'!C$37-$R$25)*($R17-$R$25)+0.03,0.17)</f>
        <v>2.1249999999999998E-2</v>
      </c>
      <c r="T17" s="237">
        <f>IF(('Combustion Reports'!D$39-0.03)/('Combustion Reports'!D$37-$R$25)*($R17-$R$25)+0.03&lt;0.17,('Combustion Reports'!D$39-0.03)/('Combustion Reports'!D$37-$R$25)*($R17-$R$25)+0.03,0.17)</f>
        <v>2.1249999999999998E-2</v>
      </c>
      <c r="U17" s="237">
        <f>IF(('Combustion Reports'!E$39-0.03)/('Combustion Reports'!E$37-$R$25)*($R17-$R$25)+0.03&lt;0.17,('Combustion Reports'!E$39-0.03)/('Combustion Reports'!E$37-$R$25)*($R17-$R$25)+0.03,0.17)</f>
        <v>2.1249999999999998E-2</v>
      </c>
      <c r="V17" s="237">
        <f>IF(('Combustion Reports'!F$39-0.03)/('Combustion Reports'!F$37-$R$25)*($R17-$R$25)+0.03&lt;0.17,('Combustion Reports'!F$39-0.03)/('Combustion Reports'!F$37-$R$25)*($R17-$R$25)+0.03,0.17)</f>
        <v>2.1249999999999998E-2</v>
      </c>
      <c r="W17" s="237">
        <f>IF(('Combustion Reports'!G$39-0.03)/('Combustion Reports'!G$37-$R$25)*($R17-$R$25)+0.03&lt;0.17,('Combustion Reports'!G$39-0.03)/('Combustion Reports'!G$37-$R$25)*($R17-$R$25)+0.03,0.17)</f>
        <v>2.1249999999999998E-2</v>
      </c>
      <c r="X17" s="237">
        <f>IF(('Combustion Reports'!H$39-0.03)/('Combustion Reports'!H$37-$R$25)*($R17-$R$25)+0.03&lt;0.17,('Combustion Reports'!H$39-0.03)/('Combustion Reports'!H$37-$R$25)*($R17-$R$25)+0.03,0.17)</f>
        <v>2.1249999999999998E-2</v>
      </c>
      <c r="Y17" s="237">
        <f>IF(('Combustion Reports'!I$39-0.03)/('Combustion Reports'!I$37-$R$25)*($R17-$R$25)+0.03&lt;0.17,('Combustion Reports'!I$39-0.03)/('Combustion Reports'!I$37-$R$25)*($R17-$R$25)+0.03,0.17)</f>
        <v>2.1249999999999998E-2</v>
      </c>
      <c r="Z17" s="237">
        <f>IF(('Combustion Reports'!J$39-0.03)/('Combustion Reports'!J$37-$R$25)*($R17-$R$25)+0.03&lt;0.17,('Combustion Reports'!J$39-0.03)/('Combustion Reports'!J$37-$R$25)*($R17-$R$25)+0.03,0.17)</f>
        <v>2.1249999999999998E-2</v>
      </c>
      <c r="AA17" s="237">
        <f>IF(('Combustion Reports'!K$39-0.03)/('Combustion Reports'!K$37-$R$25)*($R17-$R$25)+0.03&lt;0.17,('Combustion Reports'!K$39-0.03)/('Combustion Reports'!K$37-$R$25)*($R17-$R$25)+0.03,0.17)</f>
        <v>2.1249999999999998E-2</v>
      </c>
      <c r="AB17" s="237">
        <f>IF(('Combustion Reports'!L$39-0.03)/('Combustion Reports'!L$37-$R$25)*($R17-$R$25)+0.03&lt;0.17,('Combustion Reports'!L$39-0.03)/('Combustion Reports'!L$37-$R$25)*($R17-$R$25)+0.03,0.17)</f>
        <v>2.1249999999999998E-2</v>
      </c>
      <c r="AD17" s="281">
        <v>50</v>
      </c>
      <c r="AE17" s="234">
        <v>583</v>
      </c>
      <c r="AF17" s="233">
        <v>85</v>
      </c>
      <c r="AG17" s="237">
        <f>IF(('Combustion Reports'!C$45-0.03)/('Combustion Reports'!C$43-$AF$25)*($AF17-$AF$25)+0.03&lt;0.17,('Combustion Reports'!C$45-0.03)/('Combustion Reports'!C$43-$AF$25)*($AF17-$AF$25)+0.03,0.17)</f>
        <v>2.1249999999999998E-2</v>
      </c>
      <c r="AH17" s="237">
        <f>IF(('Combustion Reports'!D$45-0.03)/('Combustion Reports'!D$43-$AF$25)*($AF17-$AF$25)+0.03&lt;0.17,('Combustion Reports'!D$45-0.03)/('Combustion Reports'!D$43-$AF$25)*($AF17-$AF$25)+0.03,0.17)</f>
        <v>2.1249999999999998E-2</v>
      </c>
      <c r="AI17" s="237">
        <f>IF(('Combustion Reports'!E$45-0.03)/('Combustion Reports'!E$43-$AF$25)*($AF17-$AF$25)+0.03&lt;0.17,('Combustion Reports'!E$45-0.03)/('Combustion Reports'!E$43-$AF$25)*($AF17-$AF$25)+0.03,0.17)</f>
        <v>2.1249999999999998E-2</v>
      </c>
      <c r="AJ17" s="237">
        <f>IF(('Combustion Reports'!F$45-0.03)/('Combustion Reports'!F$43-$AF$25)*($AF17-$AF$25)+0.03&lt;0.17,('Combustion Reports'!F$45-0.03)/('Combustion Reports'!F$43-$AF$25)*($AF17-$AF$25)+0.03,0.17)</f>
        <v>2.1249999999999998E-2</v>
      </c>
      <c r="AK17" s="237">
        <f>IF(('Combustion Reports'!G$45-0.03)/('Combustion Reports'!G$43-$AF$25)*($AF17-$AF$25)+0.03&lt;0.17,('Combustion Reports'!G$45-0.03)/('Combustion Reports'!G$43-$AF$25)*($AF17-$AF$25)+0.03,0.17)</f>
        <v>2.1249999999999998E-2</v>
      </c>
      <c r="AL17" s="237">
        <f>IF(('Combustion Reports'!H$45-0.03)/('Combustion Reports'!H$43-$AF$25)*($AF17-$AF$25)+0.03&lt;0.17,('Combustion Reports'!H$45-0.03)/('Combustion Reports'!H$43-$AF$25)*($AF17-$AF$25)+0.03,0.17)</f>
        <v>2.1249999999999998E-2</v>
      </c>
      <c r="AM17" s="237">
        <f>IF(('Combustion Reports'!I$45-0.03)/('Combustion Reports'!I$43-$AF$25)*($AF17-$AF$25)+0.03&lt;0.17,('Combustion Reports'!I$45-0.03)/('Combustion Reports'!I$43-$AF$25)*($AF17-$AF$25)+0.03,0.17)</f>
        <v>2.1249999999999998E-2</v>
      </c>
      <c r="AN17" s="237">
        <f>IF(('Combustion Reports'!J$45-0.03)/('Combustion Reports'!J$43-$AF$25)*($AF17-$AF$25)+0.03&lt;0.17,('Combustion Reports'!J$45-0.03)/('Combustion Reports'!J$43-$AF$25)*($AF17-$AF$25)+0.03,0.17)</f>
        <v>2.1249999999999998E-2</v>
      </c>
      <c r="AO17" s="237">
        <f>IF(('Combustion Reports'!K$45-0.03)/('Combustion Reports'!K$43-$AF$25)*($AF17-$AF$25)+0.03&lt;0.17,('Combustion Reports'!K$45-0.03)/('Combustion Reports'!K$43-$AF$25)*($AF17-$AF$25)+0.03,0.17)</f>
        <v>2.1249999999999998E-2</v>
      </c>
      <c r="AP17" s="237">
        <f>IF(('Combustion Reports'!L$45-0.03)/('Combustion Reports'!L$43-$AF$25)*($AF17-$AF$25)+0.03&lt;0.17,('Combustion Reports'!L$45-0.03)/('Combustion Reports'!L$43-$AF$25)*($AF17-$AF$25)+0.03,0.17)</f>
        <v>2.1249999999999998E-2</v>
      </c>
      <c r="AR17" s="197">
        <v>50</v>
      </c>
      <c r="AS17" s="25">
        <v>583</v>
      </c>
      <c r="AT17" s="19">
        <v>85</v>
      </c>
      <c r="AU17" s="237">
        <f>IF(('Combustion Reports'!C$51-0.03)/('Combustion Reports'!C$49-$AT$25)*($AT17-$AT$25)+0.03&lt;0.17,('Combustion Reports'!C$51-0.03)/('Combustion Reports'!C$49-$AT$25)*($AT17-$AT$25)+0.03,0.17)</f>
        <v>2.1249999999999998E-2</v>
      </c>
      <c r="AV17" s="237">
        <f>IF(('Combustion Reports'!D$51-0.03)/('Combustion Reports'!D$49-$AT$25)*($AT17-$AT$25)+0.03&lt;0.17,('Combustion Reports'!D$51-0.03)/('Combustion Reports'!D$49-$AT$25)*($AT17-$AT$25)+0.03,0.17)</f>
        <v>2.1249999999999998E-2</v>
      </c>
      <c r="AW17" s="237">
        <f>IF(('Combustion Reports'!E$51-0.03)/('Combustion Reports'!E$49-$AT$25)*($AT17-$AT$25)+0.03&lt;0.17,('Combustion Reports'!E$51-0.03)/('Combustion Reports'!E$49-$AT$25)*($AT17-$AT$25)+0.03,0.17)</f>
        <v>2.1249999999999998E-2</v>
      </c>
      <c r="AX17" s="237">
        <f>IF(('Combustion Reports'!F$51-0.03)/('Combustion Reports'!F$49-$AT$25)*($AT17-$AT$25)+0.03&lt;0.17,('Combustion Reports'!F$51-0.03)/('Combustion Reports'!F$49-$AT$25)*($AT17-$AT$25)+0.03,0.17)</f>
        <v>2.1249999999999998E-2</v>
      </c>
      <c r="AY17" s="237">
        <f>IF(('Combustion Reports'!G$51-0.03)/('Combustion Reports'!G$49-$AT$25)*($AT17-$AT$25)+0.03&lt;0.17,('Combustion Reports'!G$51-0.03)/('Combustion Reports'!G$49-$AT$25)*($AT17-$AT$25)+0.03,0.17)</f>
        <v>2.1249999999999998E-2</v>
      </c>
      <c r="AZ17" s="237">
        <f>IF(('Combustion Reports'!H$51-0.03)/('Combustion Reports'!H$49-$AT$25)*($AT17-$AT$25)+0.03&lt;0.17,('Combustion Reports'!H$51-0.03)/('Combustion Reports'!H$49-$AT$25)*($AT17-$AT$25)+0.03,0.17)</f>
        <v>2.1249999999999998E-2</v>
      </c>
      <c r="BA17" s="237">
        <f>IF(('Combustion Reports'!I$51-0.03)/('Combustion Reports'!I$49-$AT$25)*($AT17-$AT$25)+0.03&lt;0.17,('Combustion Reports'!I$51-0.03)/('Combustion Reports'!I$49-$AT$25)*($AT17-$AT$25)+0.03,0.17)</f>
        <v>2.1249999999999998E-2</v>
      </c>
      <c r="BB17" s="237">
        <f>IF(('Combustion Reports'!J$51-0.03)/('Combustion Reports'!J$49-$AT$25)*($AT17-$AT$25)+0.03&lt;0.17,('Combustion Reports'!J$51-0.03)/('Combustion Reports'!J$49-$AT$25)*($AT17-$AT$25)+0.03,0.17)</f>
        <v>2.1249999999999998E-2</v>
      </c>
      <c r="BC17" s="237">
        <f>IF(('Combustion Reports'!K$51-0.03)/('Combustion Reports'!K$49-$AT$25)*($AT17-$AT$25)+0.03&lt;0.17,('Combustion Reports'!K$51-0.03)/('Combustion Reports'!K$49-$AT$25)*($AT17-$AT$25)+0.03,0.17)</f>
        <v>2.1249999999999998E-2</v>
      </c>
      <c r="BD17" s="237">
        <f>IF(('Combustion Reports'!L$51-0.03)/('Combustion Reports'!L$49-$AT$25)*($AT17-$AT$25)+0.03&lt;0.17,('Combustion Reports'!L$51-0.03)/('Combustion Reports'!L$49-$AT$25)*($AT17-$AT$25)+0.03,0.17)</f>
        <v>2.1249999999999998E-2</v>
      </c>
    </row>
    <row r="18" spans="2:56">
      <c r="B18" s="236">
        <v>55</v>
      </c>
      <c r="C18" s="234">
        <v>674</v>
      </c>
      <c r="D18" s="233">
        <v>90</v>
      </c>
      <c r="E18" s="237">
        <f>IF((('Combustion Reports'!C$33-0.03)/('Combustion Reports'!C$31-$D$25)*($D18-$D$25)+0.03)&lt;0.17,(('Combustion Reports'!C$33-0.03)/('Combustion Reports'!C$31-$D$25)*($D18-$D$25))+0.03,0.17)</f>
        <v>2.2499999999999999E-2</v>
      </c>
      <c r="F18" s="237">
        <f>IF((('Combustion Reports'!D$33-0.03)/('Combustion Reports'!D$31-$D$25)*($D18-$D$25)+0.03)&lt;0.17,(('Combustion Reports'!D$33-0.03)/('Combustion Reports'!D$31-$D$25)*($D18-$D$25))+0.03,0.17)</f>
        <v>2.2499999999999999E-2</v>
      </c>
      <c r="G18" s="237">
        <f>IF((('Combustion Reports'!E$33-0.03)/('Combustion Reports'!E$31-$D$25)*($D18-$D$25)+0.03)&lt;0.17,(('Combustion Reports'!E$33-0.03)/('Combustion Reports'!E$31-$D$25)*($D18-$D$25))+0.03,0.17)</f>
        <v>2.2499999999999999E-2</v>
      </c>
      <c r="H18" s="237">
        <f>IF((('Combustion Reports'!F$33-0.03)/('Combustion Reports'!F$31-$D$25)*($D18-$D$25)+0.03)&lt;0.17,(('Combustion Reports'!F$33-0.03)/('Combustion Reports'!F$31-$D$25)*($D18-$D$25))+0.03,0.17)</f>
        <v>2.2499999999999999E-2</v>
      </c>
      <c r="I18" s="237">
        <f>IF((('Combustion Reports'!G$33-0.03)/('Combustion Reports'!G$31-$D$25)*($D18-$D$25)+0.03)&lt;0.17,(('Combustion Reports'!G$33-0.03)/('Combustion Reports'!G$31-$D$25)*($D18-$D$25))+0.03,0.17)</f>
        <v>2.2499999999999999E-2</v>
      </c>
      <c r="J18" s="237">
        <f>IF((('Combustion Reports'!H$33-0.03)/('Combustion Reports'!H$31-$D$25)*($D18-$D$25)+0.03)&lt;0.17,(('Combustion Reports'!H$33-0.03)/('Combustion Reports'!H$31-$D$25)*($D18-$D$25))+0.03,0.17)</f>
        <v>2.2499999999999999E-2</v>
      </c>
      <c r="K18" s="237">
        <f>IF((('Combustion Reports'!I$33-0.03)/('Combustion Reports'!I$31-$D$25)*($D18-$D$25)+0.03)&lt;0.17,(('Combustion Reports'!I$33-0.03)/('Combustion Reports'!I$31-$D$25)*($D18-$D$25))+0.03,0.17)</f>
        <v>2.2499999999999999E-2</v>
      </c>
      <c r="L18" s="237">
        <f>IF((('Combustion Reports'!J$33-0.03)/('Combustion Reports'!J$31-$D$25)*($D18-$D$25)+0.03)&lt;0.17,(('Combustion Reports'!J$33-0.03)/('Combustion Reports'!J$31-$D$25)*($D18-$D$25))+0.03,0.17)</f>
        <v>2.2499999999999999E-2</v>
      </c>
      <c r="M18" s="237">
        <f>IF((('Combustion Reports'!K$33-0.03)/('Combustion Reports'!K$31-$D$25)*($D18-$D$25)+0.03)&lt;0.17,(('Combustion Reports'!K$33-0.03)/('Combustion Reports'!K$31-$D$25)*($D18-$D$25))+0.03,0.17)</f>
        <v>2.2499999999999999E-2</v>
      </c>
      <c r="N18" s="237">
        <f>IF((('Combustion Reports'!L$33-0.03)/('Combustion Reports'!L$31-$D$25)*($D18-$D$25)+0.03)&lt;0.17,(('Combustion Reports'!L$33-0.03)/('Combustion Reports'!L$31-$D$25)*($D18-$D$25))+0.03,0.17)</f>
        <v>2.2499999999999999E-2</v>
      </c>
      <c r="P18" s="197">
        <v>55</v>
      </c>
      <c r="Q18" s="25">
        <v>674</v>
      </c>
      <c r="R18" s="19">
        <v>90</v>
      </c>
      <c r="S18" s="237">
        <f>IF(('Combustion Reports'!C$39-0.03)/('Combustion Reports'!C$37-$R$25)*($R18-$R$25)+0.03&lt;0.17,('Combustion Reports'!C$39-0.03)/('Combustion Reports'!C$37-$R$25)*($R18-$R$25)+0.03,0.17)</f>
        <v>2.2499999999999999E-2</v>
      </c>
      <c r="T18" s="237">
        <f>IF(('Combustion Reports'!D$39-0.03)/('Combustion Reports'!D$37-$R$25)*($R18-$R$25)+0.03&lt;0.17,('Combustion Reports'!D$39-0.03)/('Combustion Reports'!D$37-$R$25)*($R18-$R$25)+0.03,0.17)</f>
        <v>2.2499999999999999E-2</v>
      </c>
      <c r="U18" s="237">
        <f>IF(('Combustion Reports'!E$39-0.03)/('Combustion Reports'!E$37-$R$25)*($R18-$R$25)+0.03&lt;0.17,('Combustion Reports'!E$39-0.03)/('Combustion Reports'!E$37-$R$25)*($R18-$R$25)+0.03,0.17)</f>
        <v>2.2499999999999999E-2</v>
      </c>
      <c r="V18" s="237">
        <f>IF(('Combustion Reports'!F$39-0.03)/('Combustion Reports'!F$37-$R$25)*($R18-$R$25)+0.03&lt;0.17,('Combustion Reports'!F$39-0.03)/('Combustion Reports'!F$37-$R$25)*($R18-$R$25)+0.03,0.17)</f>
        <v>2.2499999999999999E-2</v>
      </c>
      <c r="W18" s="237">
        <f>IF(('Combustion Reports'!G$39-0.03)/('Combustion Reports'!G$37-$R$25)*($R18-$R$25)+0.03&lt;0.17,('Combustion Reports'!G$39-0.03)/('Combustion Reports'!G$37-$R$25)*($R18-$R$25)+0.03,0.17)</f>
        <v>2.2499999999999999E-2</v>
      </c>
      <c r="X18" s="237">
        <f>IF(('Combustion Reports'!H$39-0.03)/('Combustion Reports'!H$37-$R$25)*($R18-$R$25)+0.03&lt;0.17,('Combustion Reports'!H$39-0.03)/('Combustion Reports'!H$37-$R$25)*($R18-$R$25)+0.03,0.17)</f>
        <v>2.2499999999999999E-2</v>
      </c>
      <c r="Y18" s="237">
        <f>IF(('Combustion Reports'!I$39-0.03)/('Combustion Reports'!I$37-$R$25)*($R18-$R$25)+0.03&lt;0.17,('Combustion Reports'!I$39-0.03)/('Combustion Reports'!I$37-$R$25)*($R18-$R$25)+0.03,0.17)</f>
        <v>2.2499999999999999E-2</v>
      </c>
      <c r="Z18" s="237">
        <f>IF(('Combustion Reports'!J$39-0.03)/('Combustion Reports'!J$37-$R$25)*($R18-$R$25)+0.03&lt;0.17,('Combustion Reports'!J$39-0.03)/('Combustion Reports'!J$37-$R$25)*($R18-$R$25)+0.03,0.17)</f>
        <v>2.2499999999999999E-2</v>
      </c>
      <c r="AA18" s="237">
        <f>IF(('Combustion Reports'!K$39-0.03)/('Combustion Reports'!K$37-$R$25)*($R18-$R$25)+0.03&lt;0.17,('Combustion Reports'!K$39-0.03)/('Combustion Reports'!K$37-$R$25)*($R18-$R$25)+0.03,0.17)</f>
        <v>2.2499999999999999E-2</v>
      </c>
      <c r="AB18" s="237">
        <f>IF(('Combustion Reports'!L$39-0.03)/('Combustion Reports'!L$37-$R$25)*($R18-$R$25)+0.03&lt;0.17,('Combustion Reports'!L$39-0.03)/('Combustion Reports'!L$37-$R$25)*($R18-$R$25)+0.03,0.17)</f>
        <v>2.2499999999999999E-2</v>
      </c>
      <c r="AD18" s="281">
        <v>55</v>
      </c>
      <c r="AE18" s="234">
        <v>674</v>
      </c>
      <c r="AF18" s="233">
        <v>90</v>
      </c>
      <c r="AG18" s="237">
        <f>IF(('Combustion Reports'!C$45-0.03)/('Combustion Reports'!C$43-$AF$25)*($AF18-$AF$25)+0.03&lt;0.17,('Combustion Reports'!C$45-0.03)/('Combustion Reports'!C$43-$AF$25)*($AF18-$AF$25)+0.03,0.17)</f>
        <v>2.2499999999999999E-2</v>
      </c>
      <c r="AH18" s="237">
        <f>IF(('Combustion Reports'!D$45-0.03)/('Combustion Reports'!D$43-$AF$25)*($AF18-$AF$25)+0.03&lt;0.17,('Combustion Reports'!D$45-0.03)/('Combustion Reports'!D$43-$AF$25)*($AF18-$AF$25)+0.03,0.17)</f>
        <v>2.2499999999999999E-2</v>
      </c>
      <c r="AI18" s="237">
        <f>IF(('Combustion Reports'!E$45-0.03)/('Combustion Reports'!E$43-$AF$25)*($AF18-$AF$25)+0.03&lt;0.17,('Combustion Reports'!E$45-0.03)/('Combustion Reports'!E$43-$AF$25)*($AF18-$AF$25)+0.03,0.17)</f>
        <v>2.2499999999999999E-2</v>
      </c>
      <c r="AJ18" s="237">
        <f>IF(('Combustion Reports'!F$45-0.03)/('Combustion Reports'!F$43-$AF$25)*($AF18-$AF$25)+0.03&lt;0.17,('Combustion Reports'!F$45-0.03)/('Combustion Reports'!F$43-$AF$25)*($AF18-$AF$25)+0.03,0.17)</f>
        <v>2.2499999999999999E-2</v>
      </c>
      <c r="AK18" s="237">
        <f>IF(('Combustion Reports'!G$45-0.03)/('Combustion Reports'!G$43-$AF$25)*($AF18-$AF$25)+0.03&lt;0.17,('Combustion Reports'!G$45-0.03)/('Combustion Reports'!G$43-$AF$25)*($AF18-$AF$25)+0.03,0.17)</f>
        <v>2.2499999999999999E-2</v>
      </c>
      <c r="AL18" s="237">
        <f>IF(('Combustion Reports'!H$45-0.03)/('Combustion Reports'!H$43-$AF$25)*($AF18-$AF$25)+0.03&lt;0.17,('Combustion Reports'!H$45-0.03)/('Combustion Reports'!H$43-$AF$25)*($AF18-$AF$25)+0.03,0.17)</f>
        <v>2.2499999999999999E-2</v>
      </c>
      <c r="AM18" s="237">
        <f>IF(('Combustion Reports'!I$45-0.03)/('Combustion Reports'!I$43-$AF$25)*($AF18-$AF$25)+0.03&lt;0.17,('Combustion Reports'!I$45-0.03)/('Combustion Reports'!I$43-$AF$25)*($AF18-$AF$25)+0.03,0.17)</f>
        <v>2.2499999999999999E-2</v>
      </c>
      <c r="AN18" s="237">
        <f>IF(('Combustion Reports'!J$45-0.03)/('Combustion Reports'!J$43-$AF$25)*($AF18-$AF$25)+0.03&lt;0.17,('Combustion Reports'!J$45-0.03)/('Combustion Reports'!J$43-$AF$25)*($AF18-$AF$25)+0.03,0.17)</f>
        <v>2.2499999999999999E-2</v>
      </c>
      <c r="AO18" s="237">
        <f>IF(('Combustion Reports'!K$45-0.03)/('Combustion Reports'!K$43-$AF$25)*($AF18-$AF$25)+0.03&lt;0.17,('Combustion Reports'!K$45-0.03)/('Combustion Reports'!K$43-$AF$25)*($AF18-$AF$25)+0.03,0.17)</f>
        <v>2.2499999999999999E-2</v>
      </c>
      <c r="AP18" s="237">
        <f>IF(('Combustion Reports'!L$45-0.03)/('Combustion Reports'!L$43-$AF$25)*($AF18-$AF$25)+0.03&lt;0.17,('Combustion Reports'!L$45-0.03)/('Combustion Reports'!L$43-$AF$25)*($AF18-$AF$25)+0.03,0.17)</f>
        <v>2.2499999999999999E-2</v>
      </c>
      <c r="AR18" s="197">
        <v>55</v>
      </c>
      <c r="AS18" s="25">
        <v>674</v>
      </c>
      <c r="AT18" s="19">
        <v>90</v>
      </c>
      <c r="AU18" s="237">
        <f>IF(('Combustion Reports'!C$51-0.03)/('Combustion Reports'!C$49-$AT$25)*($AT18-$AT$25)+0.03&lt;0.17,('Combustion Reports'!C$51-0.03)/('Combustion Reports'!C$49-$AT$25)*($AT18-$AT$25)+0.03,0.17)</f>
        <v>2.2499999999999999E-2</v>
      </c>
      <c r="AV18" s="237">
        <f>IF(('Combustion Reports'!D$51-0.03)/('Combustion Reports'!D$49-$AT$25)*($AT18-$AT$25)+0.03&lt;0.17,('Combustion Reports'!D$51-0.03)/('Combustion Reports'!D$49-$AT$25)*($AT18-$AT$25)+0.03,0.17)</f>
        <v>2.2499999999999999E-2</v>
      </c>
      <c r="AW18" s="237">
        <f>IF(('Combustion Reports'!E$51-0.03)/('Combustion Reports'!E$49-$AT$25)*($AT18-$AT$25)+0.03&lt;0.17,('Combustion Reports'!E$51-0.03)/('Combustion Reports'!E$49-$AT$25)*($AT18-$AT$25)+0.03,0.17)</f>
        <v>2.2499999999999999E-2</v>
      </c>
      <c r="AX18" s="237">
        <f>IF(('Combustion Reports'!F$51-0.03)/('Combustion Reports'!F$49-$AT$25)*($AT18-$AT$25)+0.03&lt;0.17,('Combustion Reports'!F$51-0.03)/('Combustion Reports'!F$49-$AT$25)*($AT18-$AT$25)+0.03,0.17)</f>
        <v>2.2499999999999999E-2</v>
      </c>
      <c r="AY18" s="237">
        <f>IF(('Combustion Reports'!G$51-0.03)/('Combustion Reports'!G$49-$AT$25)*($AT18-$AT$25)+0.03&lt;0.17,('Combustion Reports'!G$51-0.03)/('Combustion Reports'!G$49-$AT$25)*($AT18-$AT$25)+0.03,0.17)</f>
        <v>2.2499999999999999E-2</v>
      </c>
      <c r="AZ18" s="237">
        <f>IF(('Combustion Reports'!H$51-0.03)/('Combustion Reports'!H$49-$AT$25)*($AT18-$AT$25)+0.03&lt;0.17,('Combustion Reports'!H$51-0.03)/('Combustion Reports'!H$49-$AT$25)*($AT18-$AT$25)+0.03,0.17)</f>
        <v>2.2499999999999999E-2</v>
      </c>
      <c r="BA18" s="237">
        <f>IF(('Combustion Reports'!I$51-0.03)/('Combustion Reports'!I$49-$AT$25)*($AT18-$AT$25)+0.03&lt;0.17,('Combustion Reports'!I$51-0.03)/('Combustion Reports'!I$49-$AT$25)*($AT18-$AT$25)+0.03,0.17)</f>
        <v>2.2499999999999999E-2</v>
      </c>
      <c r="BB18" s="237">
        <f>IF(('Combustion Reports'!J$51-0.03)/('Combustion Reports'!J$49-$AT$25)*($AT18-$AT$25)+0.03&lt;0.17,('Combustion Reports'!J$51-0.03)/('Combustion Reports'!J$49-$AT$25)*($AT18-$AT$25)+0.03,0.17)</f>
        <v>2.2499999999999999E-2</v>
      </c>
      <c r="BC18" s="237">
        <f>IF(('Combustion Reports'!K$51-0.03)/('Combustion Reports'!K$49-$AT$25)*($AT18-$AT$25)+0.03&lt;0.17,('Combustion Reports'!K$51-0.03)/('Combustion Reports'!K$49-$AT$25)*($AT18-$AT$25)+0.03,0.17)</f>
        <v>2.2499999999999999E-2</v>
      </c>
      <c r="BD18" s="237">
        <f>IF(('Combustion Reports'!L$51-0.03)/('Combustion Reports'!L$49-$AT$25)*($AT18-$AT$25)+0.03&lt;0.17,('Combustion Reports'!L$51-0.03)/('Combustion Reports'!L$49-$AT$25)*($AT18-$AT$25)+0.03,0.17)</f>
        <v>2.2499999999999999E-2</v>
      </c>
    </row>
    <row r="19" spans="2:56">
      <c r="B19" s="236">
        <v>60</v>
      </c>
      <c r="C19" s="234">
        <v>717</v>
      </c>
      <c r="D19" s="233">
        <v>95</v>
      </c>
      <c r="E19" s="237">
        <f>IF((('Combustion Reports'!C$33-0.03)/('Combustion Reports'!C$31-$D$25)*($D19-$D$25)+0.03)&lt;0.17,(('Combustion Reports'!C$33-0.03)/('Combustion Reports'!C$31-$D$25)*($D19-$D$25))+0.03,0.17)</f>
        <v>2.375E-2</v>
      </c>
      <c r="F19" s="237">
        <f>IF((('Combustion Reports'!D$33-0.03)/('Combustion Reports'!D$31-$D$25)*($D19-$D$25)+0.03)&lt;0.17,(('Combustion Reports'!D$33-0.03)/('Combustion Reports'!D$31-$D$25)*($D19-$D$25))+0.03,0.17)</f>
        <v>2.375E-2</v>
      </c>
      <c r="G19" s="237">
        <f>IF((('Combustion Reports'!E$33-0.03)/('Combustion Reports'!E$31-$D$25)*($D19-$D$25)+0.03)&lt;0.17,(('Combustion Reports'!E$33-0.03)/('Combustion Reports'!E$31-$D$25)*($D19-$D$25))+0.03,0.17)</f>
        <v>2.375E-2</v>
      </c>
      <c r="H19" s="237">
        <f>IF((('Combustion Reports'!F$33-0.03)/('Combustion Reports'!F$31-$D$25)*($D19-$D$25)+0.03)&lt;0.17,(('Combustion Reports'!F$33-0.03)/('Combustion Reports'!F$31-$D$25)*($D19-$D$25))+0.03,0.17)</f>
        <v>2.375E-2</v>
      </c>
      <c r="I19" s="237">
        <f>IF((('Combustion Reports'!G$33-0.03)/('Combustion Reports'!G$31-$D$25)*($D19-$D$25)+0.03)&lt;0.17,(('Combustion Reports'!G$33-0.03)/('Combustion Reports'!G$31-$D$25)*($D19-$D$25))+0.03,0.17)</f>
        <v>2.375E-2</v>
      </c>
      <c r="J19" s="237">
        <f>IF((('Combustion Reports'!H$33-0.03)/('Combustion Reports'!H$31-$D$25)*($D19-$D$25)+0.03)&lt;0.17,(('Combustion Reports'!H$33-0.03)/('Combustion Reports'!H$31-$D$25)*($D19-$D$25))+0.03,0.17)</f>
        <v>2.375E-2</v>
      </c>
      <c r="K19" s="237">
        <f>IF((('Combustion Reports'!I$33-0.03)/('Combustion Reports'!I$31-$D$25)*($D19-$D$25)+0.03)&lt;0.17,(('Combustion Reports'!I$33-0.03)/('Combustion Reports'!I$31-$D$25)*($D19-$D$25))+0.03,0.17)</f>
        <v>2.375E-2</v>
      </c>
      <c r="L19" s="237">
        <f>IF((('Combustion Reports'!J$33-0.03)/('Combustion Reports'!J$31-$D$25)*($D19-$D$25)+0.03)&lt;0.17,(('Combustion Reports'!J$33-0.03)/('Combustion Reports'!J$31-$D$25)*($D19-$D$25))+0.03,0.17)</f>
        <v>2.375E-2</v>
      </c>
      <c r="M19" s="237">
        <f>IF((('Combustion Reports'!K$33-0.03)/('Combustion Reports'!K$31-$D$25)*($D19-$D$25)+0.03)&lt;0.17,(('Combustion Reports'!K$33-0.03)/('Combustion Reports'!K$31-$D$25)*($D19-$D$25))+0.03,0.17)</f>
        <v>2.375E-2</v>
      </c>
      <c r="N19" s="237">
        <f>IF((('Combustion Reports'!L$33-0.03)/('Combustion Reports'!L$31-$D$25)*($D19-$D$25)+0.03)&lt;0.17,(('Combustion Reports'!L$33-0.03)/('Combustion Reports'!L$31-$D$25)*($D19-$D$25))+0.03,0.17)</f>
        <v>2.375E-2</v>
      </c>
      <c r="P19" s="197">
        <v>60</v>
      </c>
      <c r="Q19" s="25">
        <v>717</v>
      </c>
      <c r="R19" s="19">
        <v>95</v>
      </c>
      <c r="S19" s="237">
        <f>IF(('Combustion Reports'!C$39-0.03)/('Combustion Reports'!C$37-$R$25)*($R19-$R$25)+0.03&lt;0.17,('Combustion Reports'!C$39-0.03)/('Combustion Reports'!C$37-$R$25)*($R19-$R$25)+0.03,0.17)</f>
        <v>2.375E-2</v>
      </c>
      <c r="T19" s="237">
        <f>IF(('Combustion Reports'!D$39-0.03)/('Combustion Reports'!D$37-$R$25)*($R19-$R$25)+0.03&lt;0.17,('Combustion Reports'!D$39-0.03)/('Combustion Reports'!D$37-$R$25)*($R19-$R$25)+0.03,0.17)</f>
        <v>2.375E-2</v>
      </c>
      <c r="U19" s="237">
        <f>IF(('Combustion Reports'!E$39-0.03)/('Combustion Reports'!E$37-$R$25)*($R19-$R$25)+0.03&lt;0.17,('Combustion Reports'!E$39-0.03)/('Combustion Reports'!E$37-$R$25)*($R19-$R$25)+0.03,0.17)</f>
        <v>2.375E-2</v>
      </c>
      <c r="V19" s="237">
        <f>IF(('Combustion Reports'!F$39-0.03)/('Combustion Reports'!F$37-$R$25)*($R19-$R$25)+0.03&lt;0.17,('Combustion Reports'!F$39-0.03)/('Combustion Reports'!F$37-$R$25)*($R19-$R$25)+0.03,0.17)</f>
        <v>2.375E-2</v>
      </c>
      <c r="W19" s="237">
        <f>IF(('Combustion Reports'!G$39-0.03)/('Combustion Reports'!G$37-$R$25)*($R19-$R$25)+0.03&lt;0.17,('Combustion Reports'!G$39-0.03)/('Combustion Reports'!G$37-$R$25)*($R19-$R$25)+0.03,0.17)</f>
        <v>2.375E-2</v>
      </c>
      <c r="X19" s="237">
        <f>IF(('Combustion Reports'!H$39-0.03)/('Combustion Reports'!H$37-$R$25)*($R19-$R$25)+0.03&lt;0.17,('Combustion Reports'!H$39-0.03)/('Combustion Reports'!H$37-$R$25)*($R19-$R$25)+0.03,0.17)</f>
        <v>2.375E-2</v>
      </c>
      <c r="Y19" s="237">
        <f>IF(('Combustion Reports'!I$39-0.03)/('Combustion Reports'!I$37-$R$25)*($R19-$R$25)+0.03&lt;0.17,('Combustion Reports'!I$39-0.03)/('Combustion Reports'!I$37-$R$25)*($R19-$R$25)+0.03,0.17)</f>
        <v>2.375E-2</v>
      </c>
      <c r="Z19" s="237">
        <f>IF(('Combustion Reports'!J$39-0.03)/('Combustion Reports'!J$37-$R$25)*($R19-$R$25)+0.03&lt;0.17,('Combustion Reports'!J$39-0.03)/('Combustion Reports'!J$37-$R$25)*($R19-$R$25)+0.03,0.17)</f>
        <v>2.375E-2</v>
      </c>
      <c r="AA19" s="237">
        <f>IF(('Combustion Reports'!K$39-0.03)/('Combustion Reports'!K$37-$R$25)*($R19-$R$25)+0.03&lt;0.17,('Combustion Reports'!K$39-0.03)/('Combustion Reports'!K$37-$R$25)*($R19-$R$25)+0.03,0.17)</f>
        <v>2.375E-2</v>
      </c>
      <c r="AB19" s="237">
        <f>IF(('Combustion Reports'!L$39-0.03)/('Combustion Reports'!L$37-$R$25)*($R19-$R$25)+0.03&lt;0.17,('Combustion Reports'!L$39-0.03)/('Combustion Reports'!L$37-$R$25)*($R19-$R$25)+0.03,0.17)</f>
        <v>2.375E-2</v>
      </c>
      <c r="AD19" s="281">
        <v>60</v>
      </c>
      <c r="AE19" s="234">
        <v>717</v>
      </c>
      <c r="AF19" s="233">
        <v>95</v>
      </c>
      <c r="AG19" s="237">
        <f>IF(('Combustion Reports'!C$45-0.03)/('Combustion Reports'!C$43-$AF$25)*($AF19-$AF$25)+0.03&lt;0.17,('Combustion Reports'!C$45-0.03)/('Combustion Reports'!C$43-$AF$25)*($AF19-$AF$25)+0.03,0.17)</f>
        <v>2.375E-2</v>
      </c>
      <c r="AH19" s="237">
        <f>IF(('Combustion Reports'!D$45-0.03)/('Combustion Reports'!D$43-$AF$25)*($AF19-$AF$25)+0.03&lt;0.17,('Combustion Reports'!D$45-0.03)/('Combustion Reports'!D$43-$AF$25)*($AF19-$AF$25)+0.03,0.17)</f>
        <v>2.375E-2</v>
      </c>
      <c r="AI19" s="237">
        <f>IF(('Combustion Reports'!E$45-0.03)/('Combustion Reports'!E$43-$AF$25)*($AF19-$AF$25)+0.03&lt;0.17,('Combustion Reports'!E$45-0.03)/('Combustion Reports'!E$43-$AF$25)*($AF19-$AF$25)+0.03,0.17)</f>
        <v>2.375E-2</v>
      </c>
      <c r="AJ19" s="237">
        <f>IF(('Combustion Reports'!F$45-0.03)/('Combustion Reports'!F$43-$AF$25)*($AF19-$AF$25)+0.03&lt;0.17,('Combustion Reports'!F$45-0.03)/('Combustion Reports'!F$43-$AF$25)*($AF19-$AF$25)+0.03,0.17)</f>
        <v>2.375E-2</v>
      </c>
      <c r="AK19" s="237">
        <f>IF(('Combustion Reports'!G$45-0.03)/('Combustion Reports'!G$43-$AF$25)*($AF19-$AF$25)+0.03&lt;0.17,('Combustion Reports'!G$45-0.03)/('Combustion Reports'!G$43-$AF$25)*($AF19-$AF$25)+0.03,0.17)</f>
        <v>2.375E-2</v>
      </c>
      <c r="AL19" s="237">
        <f>IF(('Combustion Reports'!H$45-0.03)/('Combustion Reports'!H$43-$AF$25)*($AF19-$AF$25)+0.03&lt;0.17,('Combustion Reports'!H$45-0.03)/('Combustion Reports'!H$43-$AF$25)*($AF19-$AF$25)+0.03,0.17)</f>
        <v>2.375E-2</v>
      </c>
      <c r="AM19" s="237">
        <f>IF(('Combustion Reports'!I$45-0.03)/('Combustion Reports'!I$43-$AF$25)*($AF19-$AF$25)+0.03&lt;0.17,('Combustion Reports'!I$45-0.03)/('Combustion Reports'!I$43-$AF$25)*($AF19-$AF$25)+0.03,0.17)</f>
        <v>2.375E-2</v>
      </c>
      <c r="AN19" s="237">
        <f>IF(('Combustion Reports'!J$45-0.03)/('Combustion Reports'!J$43-$AF$25)*($AF19-$AF$25)+0.03&lt;0.17,('Combustion Reports'!J$45-0.03)/('Combustion Reports'!J$43-$AF$25)*($AF19-$AF$25)+0.03,0.17)</f>
        <v>2.375E-2</v>
      </c>
      <c r="AO19" s="237">
        <f>IF(('Combustion Reports'!K$45-0.03)/('Combustion Reports'!K$43-$AF$25)*($AF19-$AF$25)+0.03&lt;0.17,('Combustion Reports'!K$45-0.03)/('Combustion Reports'!K$43-$AF$25)*($AF19-$AF$25)+0.03,0.17)</f>
        <v>2.375E-2</v>
      </c>
      <c r="AP19" s="237">
        <f>IF(('Combustion Reports'!L$45-0.03)/('Combustion Reports'!L$43-$AF$25)*($AF19-$AF$25)+0.03&lt;0.17,('Combustion Reports'!L$45-0.03)/('Combustion Reports'!L$43-$AF$25)*($AF19-$AF$25)+0.03,0.17)</f>
        <v>2.375E-2</v>
      </c>
      <c r="AR19" s="197">
        <v>60</v>
      </c>
      <c r="AS19" s="25">
        <v>717</v>
      </c>
      <c r="AT19" s="19">
        <v>95</v>
      </c>
      <c r="AU19" s="237">
        <f>IF(('Combustion Reports'!C$51-0.03)/('Combustion Reports'!C$49-$AT$25)*($AT19-$AT$25)+0.03&lt;0.17,('Combustion Reports'!C$51-0.03)/('Combustion Reports'!C$49-$AT$25)*($AT19-$AT$25)+0.03,0.17)</f>
        <v>2.375E-2</v>
      </c>
      <c r="AV19" s="237">
        <f>IF(('Combustion Reports'!D$51-0.03)/('Combustion Reports'!D$49-$AT$25)*($AT19-$AT$25)+0.03&lt;0.17,('Combustion Reports'!D$51-0.03)/('Combustion Reports'!D$49-$AT$25)*($AT19-$AT$25)+0.03,0.17)</f>
        <v>2.375E-2</v>
      </c>
      <c r="AW19" s="237">
        <f>IF(('Combustion Reports'!E$51-0.03)/('Combustion Reports'!E$49-$AT$25)*($AT19-$AT$25)+0.03&lt;0.17,('Combustion Reports'!E$51-0.03)/('Combustion Reports'!E$49-$AT$25)*($AT19-$AT$25)+0.03,0.17)</f>
        <v>2.375E-2</v>
      </c>
      <c r="AX19" s="237">
        <f>IF(('Combustion Reports'!F$51-0.03)/('Combustion Reports'!F$49-$AT$25)*($AT19-$AT$25)+0.03&lt;0.17,('Combustion Reports'!F$51-0.03)/('Combustion Reports'!F$49-$AT$25)*($AT19-$AT$25)+0.03,0.17)</f>
        <v>2.375E-2</v>
      </c>
      <c r="AY19" s="237">
        <f>IF(('Combustion Reports'!G$51-0.03)/('Combustion Reports'!G$49-$AT$25)*($AT19-$AT$25)+0.03&lt;0.17,('Combustion Reports'!G$51-0.03)/('Combustion Reports'!G$49-$AT$25)*($AT19-$AT$25)+0.03,0.17)</f>
        <v>2.375E-2</v>
      </c>
      <c r="AZ19" s="237">
        <f>IF(('Combustion Reports'!H$51-0.03)/('Combustion Reports'!H$49-$AT$25)*($AT19-$AT$25)+0.03&lt;0.17,('Combustion Reports'!H$51-0.03)/('Combustion Reports'!H$49-$AT$25)*($AT19-$AT$25)+0.03,0.17)</f>
        <v>2.375E-2</v>
      </c>
      <c r="BA19" s="237">
        <f>IF(('Combustion Reports'!I$51-0.03)/('Combustion Reports'!I$49-$AT$25)*($AT19-$AT$25)+0.03&lt;0.17,('Combustion Reports'!I$51-0.03)/('Combustion Reports'!I$49-$AT$25)*($AT19-$AT$25)+0.03,0.17)</f>
        <v>2.375E-2</v>
      </c>
      <c r="BB19" s="237">
        <f>IF(('Combustion Reports'!J$51-0.03)/('Combustion Reports'!J$49-$AT$25)*($AT19-$AT$25)+0.03&lt;0.17,('Combustion Reports'!J$51-0.03)/('Combustion Reports'!J$49-$AT$25)*($AT19-$AT$25)+0.03,0.17)</f>
        <v>2.375E-2</v>
      </c>
      <c r="BC19" s="237">
        <f>IF(('Combustion Reports'!K$51-0.03)/('Combustion Reports'!K$49-$AT$25)*($AT19-$AT$25)+0.03&lt;0.17,('Combustion Reports'!K$51-0.03)/('Combustion Reports'!K$49-$AT$25)*($AT19-$AT$25)+0.03,0.17)</f>
        <v>2.375E-2</v>
      </c>
      <c r="BD19" s="237">
        <f>IF(('Combustion Reports'!L$51-0.03)/('Combustion Reports'!L$49-$AT$25)*($AT19-$AT$25)+0.03&lt;0.17,('Combustion Reports'!L$51-0.03)/('Combustion Reports'!L$49-$AT$25)*($AT19-$AT$25)+0.03,0.17)</f>
        <v>2.375E-2</v>
      </c>
    </row>
    <row r="20" spans="2:56">
      <c r="B20" s="236">
        <v>65</v>
      </c>
      <c r="C20" s="234">
        <v>767</v>
      </c>
      <c r="D20" s="233">
        <v>100</v>
      </c>
      <c r="E20" s="237">
        <f>IF((('Combustion Reports'!C$33-0.03)/('Combustion Reports'!C$31-$D$25)*($D20-$D$25)+0.03)&lt;0.17,(('Combustion Reports'!C$33-0.03)/('Combustion Reports'!C$31-$D$25)*($D20-$D$25))+0.03,0.17)</f>
        <v>2.4999999999999998E-2</v>
      </c>
      <c r="F20" s="237">
        <f>IF((('Combustion Reports'!D$33-0.03)/('Combustion Reports'!D$31-$D$25)*($D20-$D$25)+0.03)&lt;0.17,(('Combustion Reports'!D$33-0.03)/('Combustion Reports'!D$31-$D$25)*($D20-$D$25))+0.03,0.17)</f>
        <v>2.4999999999999998E-2</v>
      </c>
      <c r="G20" s="237">
        <f>IF((('Combustion Reports'!E$33-0.03)/('Combustion Reports'!E$31-$D$25)*($D20-$D$25)+0.03)&lt;0.17,(('Combustion Reports'!E$33-0.03)/('Combustion Reports'!E$31-$D$25)*($D20-$D$25))+0.03,0.17)</f>
        <v>2.4999999999999998E-2</v>
      </c>
      <c r="H20" s="237">
        <f>IF((('Combustion Reports'!F$33-0.03)/('Combustion Reports'!F$31-$D$25)*($D20-$D$25)+0.03)&lt;0.17,(('Combustion Reports'!F$33-0.03)/('Combustion Reports'!F$31-$D$25)*($D20-$D$25))+0.03,0.17)</f>
        <v>2.4999999999999998E-2</v>
      </c>
      <c r="I20" s="237">
        <f>IF((('Combustion Reports'!G$33-0.03)/('Combustion Reports'!G$31-$D$25)*($D20-$D$25)+0.03)&lt;0.17,(('Combustion Reports'!G$33-0.03)/('Combustion Reports'!G$31-$D$25)*($D20-$D$25))+0.03,0.17)</f>
        <v>2.4999999999999998E-2</v>
      </c>
      <c r="J20" s="237">
        <f>IF((('Combustion Reports'!H$33-0.03)/('Combustion Reports'!H$31-$D$25)*($D20-$D$25)+0.03)&lt;0.17,(('Combustion Reports'!H$33-0.03)/('Combustion Reports'!H$31-$D$25)*($D20-$D$25))+0.03,0.17)</f>
        <v>2.4999999999999998E-2</v>
      </c>
      <c r="K20" s="237">
        <f>IF((('Combustion Reports'!I$33-0.03)/('Combustion Reports'!I$31-$D$25)*($D20-$D$25)+0.03)&lt;0.17,(('Combustion Reports'!I$33-0.03)/('Combustion Reports'!I$31-$D$25)*($D20-$D$25))+0.03,0.17)</f>
        <v>2.4999999999999998E-2</v>
      </c>
      <c r="L20" s="237">
        <f>IF((('Combustion Reports'!J$33-0.03)/('Combustion Reports'!J$31-$D$25)*($D20-$D$25)+0.03)&lt;0.17,(('Combustion Reports'!J$33-0.03)/('Combustion Reports'!J$31-$D$25)*($D20-$D$25))+0.03,0.17)</f>
        <v>2.4999999999999998E-2</v>
      </c>
      <c r="M20" s="237">
        <f>IF((('Combustion Reports'!K$33-0.03)/('Combustion Reports'!K$31-$D$25)*($D20-$D$25)+0.03)&lt;0.17,(('Combustion Reports'!K$33-0.03)/('Combustion Reports'!K$31-$D$25)*($D20-$D$25))+0.03,0.17)</f>
        <v>2.4999999999999998E-2</v>
      </c>
      <c r="N20" s="237">
        <f>IF((('Combustion Reports'!L$33-0.03)/('Combustion Reports'!L$31-$D$25)*($D20-$D$25)+0.03)&lt;0.17,(('Combustion Reports'!L$33-0.03)/('Combustion Reports'!L$31-$D$25)*($D20-$D$25))+0.03,0.17)</f>
        <v>2.4999999999999998E-2</v>
      </c>
      <c r="P20" s="197">
        <v>65</v>
      </c>
      <c r="Q20" s="25">
        <v>767</v>
      </c>
      <c r="R20" s="19">
        <v>100</v>
      </c>
      <c r="S20" s="237">
        <f>IF(('Combustion Reports'!C$39-0.03)/('Combustion Reports'!C$37-$R$25)*($R20-$R$25)+0.03&lt;0.17,('Combustion Reports'!C$39-0.03)/('Combustion Reports'!C$37-$R$25)*($R20-$R$25)+0.03,0.17)</f>
        <v>2.4999999999999998E-2</v>
      </c>
      <c r="T20" s="237">
        <f>IF(('Combustion Reports'!D$39-0.03)/('Combustion Reports'!D$37-$R$25)*($R20-$R$25)+0.03&lt;0.17,('Combustion Reports'!D$39-0.03)/('Combustion Reports'!D$37-$R$25)*($R20-$R$25)+0.03,0.17)</f>
        <v>2.4999999999999998E-2</v>
      </c>
      <c r="U20" s="237">
        <f>IF(('Combustion Reports'!E$39-0.03)/('Combustion Reports'!E$37-$R$25)*($R20-$R$25)+0.03&lt;0.17,('Combustion Reports'!E$39-0.03)/('Combustion Reports'!E$37-$R$25)*($R20-$R$25)+0.03,0.17)</f>
        <v>2.4999999999999998E-2</v>
      </c>
      <c r="V20" s="237">
        <f>IF(('Combustion Reports'!F$39-0.03)/('Combustion Reports'!F$37-$R$25)*($R20-$R$25)+0.03&lt;0.17,('Combustion Reports'!F$39-0.03)/('Combustion Reports'!F$37-$R$25)*($R20-$R$25)+0.03,0.17)</f>
        <v>2.4999999999999998E-2</v>
      </c>
      <c r="W20" s="237">
        <f>IF(('Combustion Reports'!G$39-0.03)/('Combustion Reports'!G$37-$R$25)*($R20-$R$25)+0.03&lt;0.17,('Combustion Reports'!G$39-0.03)/('Combustion Reports'!G$37-$R$25)*($R20-$R$25)+0.03,0.17)</f>
        <v>2.4999999999999998E-2</v>
      </c>
      <c r="X20" s="237">
        <f>IF(('Combustion Reports'!H$39-0.03)/('Combustion Reports'!H$37-$R$25)*($R20-$R$25)+0.03&lt;0.17,('Combustion Reports'!H$39-0.03)/('Combustion Reports'!H$37-$R$25)*($R20-$R$25)+0.03,0.17)</f>
        <v>2.4999999999999998E-2</v>
      </c>
      <c r="Y20" s="237">
        <f>IF(('Combustion Reports'!I$39-0.03)/('Combustion Reports'!I$37-$R$25)*($R20-$R$25)+0.03&lt;0.17,('Combustion Reports'!I$39-0.03)/('Combustion Reports'!I$37-$R$25)*($R20-$R$25)+0.03,0.17)</f>
        <v>2.4999999999999998E-2</v>
      </c>
      <c r="Z20" s="237">
        <f>IF(('Combustion Reports'!J$39-0.03)/('Combustion Reports'!J$37-$R$25)*($R20-$R$25)+0.03&lt;0.17,('Combustion Reports'!J$39-0.03)/('Combustion Reports'!J$37-$R$25)*($R20-$R$25)+0.03,0.17)</f>
        <v>2.4999999999999998E-2</v>
      </c>
      <c r="AA20" s="237">
        <f>IF(('Combustion Reports'!K$39-0.03)/('Combustion Reports'!K$37-$R$25)*($R20-$R$25)+0.03&lt;0.17,('Combustion Reports'!K$39-0.03)/('Combustion Reports'!K$37-$R$25)*($R20-$R$25)+0.03,0.17)</f>
        <v>2.4999999999999998E-2</v>
      </c>
      <c r="AB20" s="237">
        <f>IF(('Combustion Reports'!L$39-0.03)/('Combustion Reports'!L$37-$R$25)*($R20-$R$25)+0.03&lt;0.17,('Combustion Reports'!L$39-0.03)/('Combustion Reports'!L$37-$R$25)*($R20-$R$25)+0.03,0.17)</f>
        <v>2.4999999999999998E-2</v>
      </c>
      <c r="AD20" s="281">
        <v>65</v>
      </c>
      <c r="AE20" s="234">
        <v>767</v>
      </c>
      <c r="AF20" s="233">
        <v>100</v>
      </c>
      <c r="AG20" s="237">
        <f>IF(('Combustion Reports'!C$45-0.03)/('Combustion Reports'!C$43-$AF$25)*($AF20-$AF$25)+0.03&lt;0.17,('Combustion Reports'!C$45-0.03)/('Combustion Reports'!C$43-$AF$25)*($AF20-$AF$25)+0.03,0.17)</f>
        <v>2.4999999999999998E-2</v>
      </c>
      <c r="AH20" s="237">
        <f>IF(('Combustion Reports'!D$45-0.03)/('Combustion Reports'!D$43-$AF$25)*($AF20-$AF$25)+0.03&lt;0.17,('Combustion Reports'!D$45-0.03)/('Combustion Reports'!D$43-$AF$25)*($AF20-$AF$25)+0.03,0.17)</f>
        <v>2.4999999999999998E-2</v>
      </c>
      <c r="AI20" s="237">
        <f>IF(('Combustion Reports'!E$45-0.03)/('Combustion Reports'!E$43-$AF$25)*($AF20-$AF$25)+0.03&lt;0.17,('Combustion Reports'!E$45-0.03)/('Combustion Reports'!E$43-$AF$25)*($AF20-$AF$25)+0.03,0.17)</f>
        <v>2.4999999999999998E-2</v>
      </c>
      <c r="AJ20" s="237">
        <f>IF(('Combustion Reports'!F$45-0.03)/('Combustion Reports'!F$43-$AF$25)*($AF20-$AF$25)+0.03&lt;0.17,('Combustion Reports'!F$45-0.03)/('Combustion Reports'!F$43-$AF$25)*($AF20-$AF$25)+0.03,0.17)</f>
        <v>2.4999999999999998E-2</v>
      </c>
      <c r="AK20" s="237">
        <f>IF(('Combustion Reports'!G$45-0.03)/('Combustion Reports'!G$43-$AF$25)*($AF20-$AF$25)+0.03&lt;0.17,('Combustion Reports'!G$45-0.03)/('Combustion Reports'!G$43-$AF$25)*($AF20-$AF$25)+0.03,0.17)</f>
        <v>2.4999999999999998E-2</v>
      </c>
      <c r="AL20" s="237">
        <f>IF(('Combustion Reports'!H$45-0.03)/('Combustion Reports'!H$43-$AF$25)*($AF20-$AF$25)+0.03&lt;0.17,('Combustion Reports'!H$45-0.03)/('Combustion Reports'!H$43-$AF$25)*($AF20-$AF$25)+0.03,0.17)</f>
        <v>2.4999999999999998E-2</v>
      </c>
      <c r="AM20" s="237">
        <f>IF(('Combustion Reports'!I$45-0.03)/('Combustion Reports'!I$43-$AF$25)*($AF20-$AF$25)+0.03&lt;0.17,('Combustion Reports'!I$45-0.03)/('Combustion Reports'!I$43-$AF$25)*($AF20-$AF$25)+0.03,0.17)</f>
        <v>2.4999999999999998E-2</v>
      </c>
      <c r="AN20" s="237">
        <f>IF(('Combustion Reports'!J$45-0.03)/('Combustion Reports'!J$43-$AF$25)*($AF20-$AF$25)+0.03&lt;0.17,('Combustion Reports'!J$45-0.03)/('Combustion Reports'!J$43-$AF$25)*($AF20-$AF$25)+0.03,0.17)</f>
        <v>2.4999999999999998E-2</v>
      </c>
      <c r="AO20" s="237">
        <f>IF(('Combustion Reports'!K$45-0.03)/('Combustion Reports'!K$43-$AF$25)*($AF20-$AF$25)+0.03&lt;0.17,('Combustion Reports'!K$45-0.03)/('Combustion Reports'!K$43-$AF$25)*($AF20-$AF$25)+0.03,0.17)</f>
        <v>2.4999999999999998E-2</v>
      </c>
      <c r="AP20" s="237">
        <f>IF(('Combustion Reports'!L$45-0.03)/('Combustion Reports'!L$43-$AF$25)*($AF20-$AF$25)+0.03&lt;0.17,('Combustion Reports'!L$45-0.03)/('Combustion Reports'!L$43-$AF$25)*($AF20-$AF$25)+0.03,0.17)</f>
        <v>2.4999999999999998E-2</v>
      </c>
      <c r="AR20" s="197">
        <v>65</v>
      </c>
      <c r="AS20" s="25">
        <v>767</v>
      </c>
      <c r="AT20" s="19">
        <v>100</v>
      </c>
      <c r="AU20" s="237">
        <f>IF(('Combustion Reports'!C$51-0.03)/('Combustion Reports'!C$49-$AT$25)*($AT20-$AT$25)+0.03&lt;0.17,('Combustion Reports'!C$51-0.03)/('Combustion Reports'!C$49-$AT$25)*($AT20-$AT$25)+0.03,0.17)</f>
        <v>2.4999999999999998E-2</v>
      </c>
      <c r="AV20" s="237">
        <f>IF(('Combustion Reports'!D$51-0.03)/('Combustion Reports'!D$49-$AT$25)*($AT20-$AT$25)+0.03&lt;0.17,('Combustion Reports'!D$51-0.03)/('Combustion Reports'!D$49-$AT$25)*($AT20-$AT$25)+0.03,0.17)</f>
        <v>2.4999999999999998E-2</v>
      </c>
      <c r="AW20" s="237">
        <f>IF(('Combustion Reports'!E$51-0.03)/('Combustion Reports'!E$49-$AT$25)*($AT20-$AT$25)+0.03&lt;0.17,('Combustion Reports'!E$51-0.03)/('Combustion Reports'!E$49-$AT$25)*($AT20-$AT$25)+0.03,0.17)</f>
        <v>2.4999999999999998E-2</v>
      </c>
      <c r="AX20" s="237">
        <f>IF(('Combustion Reports'!F$51-0.03)/('Combustion Reports'!F$49-$AT$25)*($AT20-$AT$25)+0.03&lt;0.17,('Combustion Reports'!F$51-0.03)/('Combustion Reports'!F$49-$AT$25)*($AT20-$AT$25)+0.03,0.17)</f>
        <v>2.4999999999999998E-2</v>
      </c>
      <c r="AY20" s="237">
        <f>IF(('Combustion Reports'!G$51-0.03)/('Combustion Reports'!G$49-$AT$25)*($AT20-$AT$25)+0.03&lt;0.17,('Combustion Reports'!G$51-0.03)/('Combustion Reports'!G$49-$AT$25)*($AT20-$AT$25)+0.03,0.17)</f>
        <v>2.4999999999999998E-2</v>
      </c>
      <c r="AZ20" s="237">
        <f>IF(('Combustion Reports'!H$51-0.03)/('Combustion Reports'!H$49-$AT$25)*($AT20-$AT$25)+0.03&lt;0.17,('Combustion Reports'!H$51-0.03)/('Combustion Reports'!H$49-$AT$25)*($AT20-$AT$25)+0.03,0.17)</f>
        <v>2.4999999999999998E-2</v>
      </c>
      <c r="BA20" s="237">
        <f>IF(('Combustion Reports'!I$51-0.03)/('Combustion Reports'!I$49-$AT$25)*($AT20-$AT$25)+0.03&lt;0.17,('Combustion Reports'!I$51-0.03)/('Combustion Reports'!I$49-$AT$25)*($AT20-$AT$25)+0.03,0.17)</f>
        <v>2.4999999999999998E-2</v>
      </c>
      <c r="BB20" s="237">
        <f>IF(('Combustion Reports'!J$51-0.03)/('Combustion Reports'!J$49-$AT$25)*($AT20-$AT$25)+0.03&lt;0.17,('Combustion Reports'!J$51-0.03)/('Combustion Reports'!J$49-$AT$25)*($AT20-$AT$25)+0.03,0.17)</f>
        <v>2.4999999999999998E-2</v>
      </c>
      <c r="BC20" s="237">
        <f>IF(('Combustion Reports'!K$51-0.03)/('Combustion Reports'!K$49-$AT$25)*($AT20-$AT$25)+0.03&lt;0.17,('Combustion Reports'!K$51-0.03)/('Combustion Reports'!K$49-$AT$25)*($AT20-$AT$25)+0.03,0.17)</f>
        <v>2.4999999999999998E-2</v>
      </c>
      <c r="BD20" s="237">
        <f>IF(('Combustion Reports'!L$51-0.03)/('Combustion Reports'!L$49-$AT$25)*($AT20-$AT$25)+0.03&lt;0.17,('Combustion Reports'!L$51-0.03)/('Combustion Reports'!L$49-$AT$25)*($AT20-$AT$25)+0.03,0.17)</f>
        <v>2.4999999999999998E-2</v>
      </c>
    </row>
    <row r="21" spans="2:56">
      <c r="B21" s="236">
        <v>70</v>
      </c>
      <c r="C21" s="234">
        <v>847</v>
      </c>
      <c r="D21" s="233">
        <v>105</v>
      </c>
      <c r="E21" s="237">
        <f>IF((('Combustion Reports'!C$33-0.03)/('Combustion Reports'!C$31-$D$25)*($D21-$D$25)+0.03)&lt;0.17,(('Combustion Reports'!C$33-0.03)/('Combustion Reports'!C$31-$D$25)*($D21-$D$25))+0.03,0.17)</f>
        <v>2.6249999999999999E-2</v>
      </c>
      <c r="F21" s="237">
        <f>IF((('Combustion Reports'!D$33-0.03)/('Combustion Reports'!D$31-$D$25)*($D21-$D$25)+0.03)&lt;0.17,(('Combustion Reports'!D$33-0.03)/('Combustion Reports'!D$31-$D$25)*($D21-$D$25))+0.03,0.17)</f>
        <v>2.6249999999999999E-2</v>
      </c>
      <c r="G21" s="237">
        <f>IF((('Combustion Reports'!E$33-0.03)/('Combustion Reports'!E$31-$D$25)*($D21-$D$25)+0.03)&lt;0.17,(('Combustion Reports'!E$33-0.03)/('Combustion Reports'!E$31-$D$25)*($D21-$D$25))+0.03,0.17)</f>
        <v>2.6249999999999999E-2</v>
      </c>
      <c r="H21" s="237">
        <f>IF((('Combustion Reports'!F$33-0.03)/('Combustion Reports'!F$31-$D$25)*($D21-$D$25)+0.03)&lt;0.17,(('Combustion Reports'!F$33-0.03)/('Combustion Reports'!F$31-$D$25)*($D21-$D$25))+0.03,0.17)</f>
        <v>2.6249999999999999E-2</v>
      </c>
      <c r="I21" s="237">
        <f>IF((('Combustion Reports'!G$33-0.03)/('Combustion Reports'!G$31-$D$25)*($D21-$D$25)+0.03)&lt;0.17,(('Combustion Reports'!G$33-0.03)/('Combustion Reports'!G$31-$D$25)*($D21-$D$25))+0.03,0.17)</f>
        <v>2.6249999999999999E-2</v>
      </c>
      <c r="J21" s="237">
        <f>IF((('Combustion Reports'!H$33-0.03)/('Combustion Reports'!H$31-$D$25)*($D21-$D$25)+0.03)&lt;0.17,(('Combustion Reports'!H$33-0.03)/('Combustion Reports'!H$31-$D$25)*($D21-$D$25))+0.03,0.17)</f>
        <v>2.6249999999999999E-2</v>
      </c>
      <c r="K21" s="237">
        <f>IF((('Combustion Reports'!I$33-0.03)/('Combustion Reports'!I$31-$D$25)*($D21-$D$25)+0.03)&lt;0.17,(('Combustion Reports'!I$33-0.03)/('Combustion Reports'!I$31-$D$25)*($D21-$D$25))+0.03,0.17)</f>
        <v>2.6249999999999999E-2</v>
      </c>
      <c r="L21" s="237">
        <f>IF((('Combustion Reports'!J$33-0.03)/('Combustion Reports'!J$31-$D$25)*($D21-$D$25)+0.03)&lt;0.17,(('Combustion Reports'!J$33-0.03)/('Combustion Reports'!J$31-$D$25)*($D21-$D$25))+0.03,0.17)</f>
        <v>2.6249999999999999E-2</v>
      </c>
      <c r="M21" s="237">
        <f>IF((('Combustion Reports'!K$33-0.03)/('Combustion Reports'!K$31-$D$25)*($D21-$D$25)+0.03)&lt;0.17,(('Combustion Reports'!K$33-0.03)/('Combustion Reports'!K$31-$D$25)*($D21-$D$25))+0.03,0.17)</f>
        <v>2.6249999999999999E-2</v>
      </c>
      <c r="N21" s="237">
        <f>IF((('Combustion Reports'!L$33-0.03)/('Combustion Reports'!L$31-$D$25)*($D21-$D$25)+0.03)&lt;0.17,(('Combustion Reports'!L$33-0.03)/('Combustion Reports'!L$31-$D$25)*($D21-$D$25))+0.03,0.17)</f>
        <v>2.6249999999999999E-2</v>
      </c>
      <c r="P21" s="197">
        <v>70</v>
      </c>
      <c r="Q21" s="25">
        <v>847</v>
      </c>
      <c r="R21" s="19">
        <v>105</v>
      </c>
      <c r="S21" s="237">
        <f>IF(('Combustion Reports'!C$39-0.03)/('Combustion Reports'!C$37-$R$25)*($R21-$R$25)+0.03&lt;0.17,('Combustion Reports'!C$39-0.03)/('Combustion Reports'!C$37-$R$25)*($R21-$R$25)+0.03,0.17)</f>
        <v>2.6249999999999999E-2</v>
      </c>
      <c r="T21" s="237">
        <f>IF(('Combustion Reports'!D$39-0.03)/('Combustion Reports'!D$37-$R$25)*($R21-$R$25)+0.03&lt;0.17,('Combustion Reports'!D$39-0.03)/('Combustion Reports'!D$37-$R$25)*($R21-$R$25)+0.03,0.17)</f>
        <v>2.6249999999999999E-2</v>
      </c>
      <c r="U21" s="237">
        <f>IF(('Combustion Reports'!E$39-0.03)/('Combustion Reports'!E$37-$R$25)*($R21-$R$25)+0.03&lt;0.17,('Combustion Reports'!E$39-0.03)/('Combustion Reports'!E$37-$R$25)*($R21-$R$25)+0.03,0.17)</f>
        <v>2.6249999999999999E-2</v>
      </c>
      <c r="V21" s="237">
        <f>IF(('Combustion Reports'!F$39-0.03)/('Combustion Reports'!F$37-$R$25)*($R21-$R$25)+0.03&lt;0.17,('Combustion Reports'!F$39-0.03)/('Combustion Reports'!F$37-$R$25)*($R21-$R$25)+0.03,0.17)</f>
        <v>2.6249999999999999E-2</v>
      </c>
      <c r="W21" s="237">
        <f>IF(('Combustion Reports'!G$39-0.03)/('Combustion Reports'!G$37-$R$25)*($R21-$R$25)+0.03&lt;0.17,('Combustion Reports'!G$39-0.03)/('Combustion Reports'!G$37-$R$25)*($R21-$R$25)+0.03,0.17)</f>
        <v>2.6249999999999999E-2</v>
      </c>
      <c r="X21" s="237">
        <f>IF(('Combustion Reports'!H$39-0.03)/('Combustion Reports'!H$37-$R$25)*($R21-$R$25)+0.03&lt;0.17,('Combustion Reports'!H$39-0.03)/('Combustion Reports'!H$37-$R$25)*($R21-$R$25)+0.03,0.17)</f>
        <v>2.6249999999999999E-2</v>
      </c>
      <c r="Y21" s="237">
        <f>IF(('Combustion Reports'!I$39-0.03)/('Combustion Reports'!I$37-$R$25)*($R21-$R$25)+0.03&lt;0.17,('Combustion Reports'!I$39-0.03)/('Combustion Reports'!I$37-$R$25)*($R21-$R$25)+0.03,0.17)</f>
        <v>2.6249999999999999E-2</v>
      </c>
      <c r="Z21" s="237">
        <f>IF(('Combustion Reports'!J$39-0.03)/('Combustion Reports'!J$37-$R$25)*($R21-$R$25)+0.03&lt;0.17,('Combustion Reports'!J$39-0.03)/('Combustion Reports'!J$37-$R$25)*($R21-$R$25)+0.03,0.17)</f>
        <v>2.6249999999999999E-2</v>
      </c>
      <c r="AA21" s="237">
        <f>IF(('Combustion Reports'!K$39-0.03)/('Combustion Reports'!K$37-$R$25)*($R21-$R$25)+0.03&lt;0.17,('Combustion Reports'!K$39-0.03)/('Combustion Reports'!K$37-$R$25)*($R21-$R$25)+0.03,0.17)</f>
        <v>2.6249999999999999E-2</v>
      </c>
      <c r="AB21" s="237">
        <f>IF(('Combustion Reports'!L$39-0.03)/('Combustion Reports'!L$37-$R$25)*($R21-$R$25)+0.03&lt;0.17,('Combustion Reports'!L$39-0.03)/('Combustion Reports'!L$37-$R$25)*($R21-$R$25)+0.03,0.17)</f>
        <v>2.6249999999999999E-2</v>
      </c>
      <c r="AD21" s="281">
        <v>70</v>
      </c>
      <c r="AE21" s="234">
        <v>847</v>
      </c>
      <c r="AF21" s="233">
        <v>105</v>
      </c>
      <c r="AG21" s="237">
        <f>IF(('Combustion Reports'!C$45-0.03)/('Combustion Reports'!C$43-$AF$25)*($AF21-$AF$25)+0.03&lt;0.17,('Combustion Reports'!C$45-0.03)/('Combustion Reports'!C$43-$AF$25)*($AF21-$AF$25)+0.03,0.17)</f>
        <v>2.6249999999999999E-2</v>
      </c>
      <c r="AH21" s="237">
        <f>IF(('Combustion Reports'!D$45-0.03)/('Combustion Reports'!D$43-$AF$25)*($AF21-$AF$25)+0.03&lt;0.17,('Combustion Reports'!D$45-0.03)/('Combustion Reports'!D$43-$AF$25)*($AF21-$AF$25)+0.03,0.17)</f>
        <v>2.6249999999999999E-2</v>
      </c>
      <c r="AI21" s="237">
        <f>IF(('Combustion Reports'!E$45-0.03)/('Combustion Reports'!E$43-$AF$25)*($AF21-$AF$25)+0.03&lt;0.17,('Combustion Reports'!E$45-0.03)/('Combustion Reports'!E$43-$AF$25)*($AF21-$AF$25)+0.03,0.17)</f>
        <v>2.6249999999999999E-2</v>
      </c>
      <c r="AJ21" s="237">
        <f>IF(('Combustion Reports'!F$45-0.03)/('Combustion Reports'!F$43-$AF$25)*($AF21-$AF$25)+0.03&lt;0.17,('Combustion Reports'!F$45-0.03)/('Combustion Reports'!F$43-$AF$25)*($AF21-$AF$25)+0.03,0.17)</f>
        <v>2.6249999999999999E-2</v>
      </c>
      <c r="AK21" s="237">
        <f>IF(('Combustion Reports'!G$45-0.03)/('Combustion Reports'!G$43-$AF$25)*($AF21-$AF$25)+0.03&lt;0.17,('Combustion Reports'!G$45-0.03)/('Combustion Reports'!G$43-$AF$25)*($AF21-$AF$25)+0.03,0.17)</f>
        <v>2.6249999999999999E-2</v>
      </c>
      <c r="AL21" s="237">
        <f>IF(('Combustion Reports'!H$45-0.03)/('Combustion Reports'!H$43-$AF$25)*($AF21-$AF$25)+0.03&lt;0.17,('Combustion Reports'!H$45-0.03)/('Combustion Reports'!H$43-$AF$25)*($AF21-$AF$25)+0.03,0.17)</f>
        <v>2.6249999999999999E-2</v>
      </c>
      <c r="AM21" s="237">
        <f>IF(('Combustion Reports'!I$45-0.03)/('Combustion Reports'!I$43-$AF$25)*($AF21-$AF$25)+0.03&lt;0.17,('Combustion Reports'!I$45-0.03)/('Combustion Reports'!I$43-$AF$25)*($AF21-$AF$25)+0.03,0.17)</f>
        <v>2.6249999999999999E-2</v>
      </c>
      <c r="AN21" s="237">
        <f>IF(('Combustion Reports'!J$45-0.03)/('Combustion Reports'!J$43-$AF$25)*($AF21-$AF$25)+0.03&lt;0.17,('Combustion Reports'!J$45-0.03)/('Combustion Reports'!J$43-$AF$25)*($AF21-$AF$25)+0.03,0.17)</f>
        <v>2.6249999999999999E-2</v>
      </c>
      <c r="AO21" s="237">
        <f>IF(('Combustion Reports'!K$45-0.03)/('Combustion Reports'!K$43-$AF$25)*($AF21-$AF$25)+0.03&lt;0.17,('Combustion Reports'!K$45-0.03)/('Combustion Reports'!K$43-$AF$25)*($AF21-$AF$25)+0.03,0.17)</f>
        <v>2.6249999999999999E-2</v>
      </c>
      <c r="AP21" s="237">
        <f>IF(('Combustion Reports'!L$45-0.03)/('Combustion Reports'!L$43-$AF$25)*($AF21-$AF$25)+0.03&lt;0.17,('Combustion Reports'!L$45-0.03)/('Combustion Reports'!L$43-$AF$25)*($AF21-$AF$25)+0.03,0.17)</f>
        <v>2.6249999999999999E-2</v>
      </c>
      <c r="AR21" s="197">
        <v>70</v>
      </c>
      <c r="AS21" s="25">
        <v>847</v>
      </c>
      <c r="AT21" s="19">
        <v>105</v>
      </c>
      <c r="AU21" s="237">
        <f>IF(('Combustion Reports'!C$51-0.03)/('Combustion Reports'!C$49-$AT$25)*($AT21-$AT$25)+0.03&lt;0.17,('Combustion Reports'!C$51-0.03)/('Combustion Reports'!C$49-$AT$25)*($AT21-$AT$25)+0.03,0.17)</f>
        <v>2.6249999999999999E-2</v>
      </c>
      <c r="AV21" s="237">
        <f>IF(('Combustion Reports'!D$51-0.03)/('Combustion Reports'!D$49-$AT$25)*($AT21-$AT$25)+0.03&lt;0.17,('Combustion Reports'!D$51-0.03)/('Combustion Reports'!D$49-$AT$25)*($AT21-$AT$25)+0.03,0.17)</f>
        <v>2.6249999999999999E-2</v>
      </c>
      <c r="AW21" s="237">
        <f>IF(('Combustion Reports'!E$51-0.03)/('Combustion Reports'!E$49-$AT$25)*($AT21-$AT$25)+0.03&lt;0.17,('Combustion Reports'!E$51-0.03)/('Combustion Reports'!E$49-$AT$25)*($AT21-$AT$25)+0.03,0.17)</f>
        <v>2.6249999999999999E-2</v>
      </c>
      <c r="AX21" s="237">
        <f>IF(('Combustion Reports'!F$51-0.03)/('Combustion Reports'!F$49-$AT$25)*($AT21-$AT$25)+0.03&lt;0.17,('Combustion Reports'!F$51-0.03)/('Combustion Reports'!F$49-$AT$25)*($AT21-$AT$25)+0.03,0.17)</f>
        <v>2.6249999999999999E-2</v>
      </c>
      <c r="AY21" s="237">
        <f>IF(('Combustion Reports'!G$51-0.03)/('Combustion Reports'!G$49-$AT$25)*($AT21-$AT$25)+0.03&lt;0.17,('Combustion Reports'!G$51-0.03)/('Combustion Reports'!G$49-$AT$25)*($AT21-$AT$25)+0.03,0.17)</f>
        <v>2.6249999999999999E-2</v>
      </c>
      <c r="AZ21" s="237">
        <f>IF(('Combustion Reports'!H$51-0.03)/('Combustion Reports'!H$49-$AT$25)*($AT21-$AT$25)+0.03&lt;0.17,('Combustion Reports'!H$51-0.03)/('Combustion Reports'!H$49-$AT$25)*($AT21-$AT$25)+0.03,0.17)</f>
        <v>2.6249999999999999E-2</v>
      </c>
      <c r="BA21" s="237">
        <f>IF(('Combustion Reports'!I$51-0.03)/('Combustion Reports'!I$49-$AT$25)*($AT21-$AT$25)+0.03&lt;0.17,('Combustion Reports'!I$51-0.03)/('Combustion Reports'!I$49-$AT$25)*($AT21-$AT$25)+0.03,0.17)</f>
        <v>2.6249999999999999E-2</v>
      </c>
      <c r="BB21" s="237">
        <f>IF(('Combustion Reports'!J$51-0.03)/('Combustion Reports'!J$49-$AT$25)*($AT21-$AT$25)+0.03&lt;0.17,('Combustion Reports'!J$51-0.03)/('Combustion Reports'!J$49-$AT$25)*($AT21-$AT$25)+0.03,0.17)</f>
        <v>2.6249999999999999E-2</v>
      </c>
      <c r="BC21" s="237">
        <f>IF(('Combustion Reports'!K$51-0.03)/('Combustion Reports'!K$49-$AT$25)*($AT21-$AT$25)+0.03&lt;0.17,('Combustion Reports'!K$51-0.03)/('Combustion Reports'!K$49-$AT$25)*($AT21-$AT$25)+0.03,0.17)</f>
        <v>2.6249999999999999E-2</v>
      </c>
      <c r="BD21" s="237">
        <f>IF(('Combustion Reports'!L$51-0.03)/('Combustion Reports'!L$49-$AT$25)*($AT21-$AT$25)+0.03&lt;0.17,('Combustion Reports'!L$51-0.03)/('Combustion Reports'!L$49-$AT$25)*($AT21-$AT$25)+0.03,0.17)</f>
        <v>2.6249999999999999E-2</v>
      </c>
    </row>
    <row r="22" spans="2:56">
      <c r="B22" s="236">
        <v>75</v>
      </c>
      <c r="C22" s="234">
        <v>751</v>
      </c>
      <c r="D22" s="233">
        <v>110</v>
      </c>
      <c r="E22" s="237">
        <f>IF((('Combustion Reports'!C$33-0.03)/('Combustion Reports'!C$31-$D$25)*($D22-$D$25)+0.03)&lt;0.17,(('Combustion Reports'!C$33-0.03)/('Combustion Reports'!C$31-$D$25)*($D22-$D$25))+0.03,0.17)</f>
        <v>2.75E-2</v>
      </c>
      <c r="F22" s="237">
        <f>IF((('Combustion Reports'!D$33-0.03)/('Combustion Reports'!D$31-$D$25)*($D22-$D$25)+0.03)&lt;0.17,(('Combustion Reports'!D$33-0.03)/('Combustion Reports'!D$31-$D$25)*($D22-$D$25))+0.03,0.17)</f>
        <v>2.75E-2</v>
      </c>
      <c r="G22" s="237">
        <f>IF((('Combustion Reports'!E$33-0.03)/('Combustion Reports'!E$31-$D$25)*($D22-$D$25)+0.03)&lt;0.17,(('Combustion Reports'!E$33-0.03)/('Combustion Reports'!E$31-$D$25)*($D22-$D$25))+0.03,0.17)</f>
        <v>2.75E-2</v>
      </c>
      <c r="H22" s="237">
        <f>IF((('Combustion Reports'!F$33-0.03)/('Combustion Reports'!F$31-$D$25)*($D22-$D$25)+0.03)&lt;0.17,(('Combustion Reports'!F$33-0.03)/('Combustion Reports'!F$31-$D$25)*($D22-$D$25))+0.03,0.17)</f>
        <v>2.75E-2</v>
      </c>
      <c r="I22" s="237">
        <f>IF((('Combustion Reports'!G$33-0.03)/('Combustion Reports'!G$31-$D$25)*($D22-$D$25)+0.03)&lt;0.17,(('Combustion Reports'!G$33-0.03)/('Combustion Reports'!G$31-$D$25)*($D22-$D$25))+0.03,0.17)</f>
        <v>2.75E-2</v>
      </c>
      <c r="J22" s="237">
        <f>IF((('Combustion Reports'!H$33-0.03)/('Combustion Reports'!H$31-$D$25)*($D22-$D$25)+0.03)&lt;0.17,(('Combustion Reports'!H$33-0.03)/('Combustion Reports'!H$31-$D$25)*($D22-$D$25))+0.03,0.17)</f>
        <v>2.75E-2</v>
      </c>
      <c r="K22" s="237">
        <f>IF((('Combustion Reports'!I$33-0.03)/('Combustion Reports'!I$31-$D$25)*($D22-$D$25)+0.03)&lt;0.17,(('Combustion Reports'!I$33-0.03)/('Combustion Reports'!I$31-$D$25)*($D22-$D$25))+0.03,0.17)</f>
        <v>2.75E-2</v>
      </c>
      <c r="L22" s="237">
        <f>IF((('Combustion Reports'!J$33-0.03)/('Combustion Reports'!J$31-$D$25)*($D22-$D$25)+0.03)&lt;0.17,(('Combustion Reports'!J$33-0.03)/('Combustion Reports'!J$31-$D$25)*($D22-$D$25))+0.03,0.17)</f>
        <v>2.75E-2</v>
      </c>
      <c r="M22" s="237">
        <f>IF((('Combustion Reports'!K$33-0.03)/('Combustion Reports'!K$31-$D$25)*($D22-$D$25)+0.03)&lt;0.17,(('Combustion Reports'!K$33-0.03)/('Combustion Reports'!K$31-$D$25)*($D22-$D$25))+0.03,0.17)</f>
        <v>2.75E-2</v>
      </c>
      <c r="N22" s="237">
        <f>IF((('Combustion Reports'!L$33-0.03)/('Combustion Reports'!L$31-$D$25)*($D22-$D$25)+0.03)&lt;0.17,(('Combustion Reports'!L$33-0.03)/('Combustion Reports'!L$31-$D$25)*($D22-$D$25))+0.03,0.17)</f>
        <v>2.75E-2</v>
      </c>
      <c r="P22" s="197">
        <v>75</v>
      </c>
      <c r="Q22" s="25">
        <v>751</v>
      </c>
      <c r="R22" s="19">
        <v>110</v>
      </c>
      <c r="S22" s="237">
        <f>IF(('Combustion Reports'!C$39-0.03)/('Combustion Reports'!C$37-$R$25)*($R22-$R$25)+0.03&lt;0.17,('Combustion Reports'!C$39-0.03)/('Combustion Reports'!C$37-$R$25)*($R22-$R$25)+0.03,0.17)</f>
        <v>2.75E-2</v>
      </c>
      <c r="T22" s="237">
        <f>IF(('Combustion Reports'!D$39-0.03)/('Combustion Reports'!D$37-$R$25)*($R22-$R$25)+0.03&lt;0.17,('Combustion Reports'!D$39-0.03)/('Combustion Reports'!D$37-$R$25)*($R22-$R$25)+0.03,0.17)</f>
        <v>2.75E-2</v>
      </c>
      <c r="U22" s="237">
        <f>IF(('Combustion Reports'!E$39-0.03)/('Combustion Reports'!E$37-$R$25)*($R22-$R$25)+0.03&lt;0.17,('Combustion Reports'!E$39-0.03)/('Combustion Reports'!E$37-$R$25)*($R22-$R$25)+0.03,0.17)</f>
        <v>2.75E-2</v>
      </c>
      <c r="V22" s="237">
        <f>IF(('Combustion Reports'!F$39-0.03)/('Combustion Reports'!F$37-$R$25)*($R22-$R$25)+0.03&lt;0.17,('Combustion Reports'!F$39-0.03)/('Combustion Reports'!F$37-$R$25)*($R22-$R$25)+0.03,0.17)</f>
        <v>2.75E-2</v>
      </c>
      <c r="W22" s="237">
        <f>IF(('Combustion Reports'!G$39-0.03)/('Combustion Reports'!G$37-$R$25)*($R22-$R$25)+0.03&lt;0.17,('Combustion Reports'!G$39-0.03)/('Combustion Reports'!G$37-$R$25)*($R22-$R$25)+0.03,0.17)</f>
        <v>2.75E-2</v>
      </c>
      <c r="X22" s="237">
        <f>IF(('Combustion Reports'!H$39-0.03)/('Combustion Reports'!H$37-$R$25)*($R22-$R$25)+0.03&lt;0.17,('Combustion Reports'!H$39-0.03)/('Combustion Reports'!H$37-$R$25)*($R22-$R$25)+0.03,0.17)</f>
        <v>2.75E-2</v>
      </c>
      <c r="Y22" s="237">
        <f>IF(('Combustion Reports'!I$39-0.03)/('Combustion Reports'!I$37-$R$25)*($R22-$R$25)+0.03&lt;0.17,('Combustion Reports'!I$39-0.03)/('Combustion Reports'!I$37-$R$25)*($R22-$R$25)+0.03,0.17)</f>
        <v>2.75E-2</v>
      </c>
      <c r="Z22" s="237">
        <f>IF(('Combustion Reports'!J$39-0.03)/('Combustion Reports'!J$37-$R$25)*($R22-$R$25)+0.03&lt;0.17,('Combustion Reports'!J$39-0.03)/('Combustion Reports'!J$37-$R$25)*($R22-$R$25)+0.03,0.17)</f>
        <v>2.75E-2</v>
      </c>
      <c r="AA22" s="237">
        <f>IF(('Combustion Reports'!K$39-0.03)/('Combustion Reports'!K$37-$R$25)*($R22-$R$25)+0.03&lt;0.17,('Combustion Reports'!K$39-0.03)/('Combustion Reports'!K$37-$R$25)*($R22-$R$25)+0.03,0.17)</f>
        <v>2.75E-2</v>
      </c>
      <c r="AB22" s="237">
        <f>IF(('Combustion Reports'!L$39-0.03)/('Combustion Reports'!L$37-$R$25)*($R22-$R$25)+0.03&lt;0.17,('Combustion Reports'!L$39-0.03)/('Combustion Reports'!L$37-$R$25)*($R22-$R$25)+0.03,0.17)</f>
        <v>2.75E-2</v>
      </c>
      <c r="AD22" s="281">
        <v>75</v>
      </c>
      <c r="AE22" s="234">
        <v>751</v>
      </c>
      <c r="AF22" s="233">
        <v>110</v>
      </c>
      <c r="AG22" s="237">
        <f>IF(('Combustion Reports'!C$45-0.03)/('Combustion Reports'!C$43-$AF$25)*($AF22-$AF$25)+0.03&lt;0.17,('Combustion Reports'!C$45-0.03)/('Combustion Reports'!C$43-$AF$25)*($AF22-$AF$25)+0.03,0.17)</f>
        <v>2.75E-2</v>
      </c>
      <c r="AH22" s="237">
        <f>IF(('Combustion Reports'!D$45-0.03)/('Combustion Reports'!D$43-$AF$25)*($AF22-$AF$25)+0.03&lt;0.17,('Combustion Reports'!D$45-0.03)/('Combustion Reports'!D$43-$AF$25)*($AF22-$AF$25)+0.03,0.17)</f>
        <v>2.75E-2</v>
      </c>
      <c r="AI22" s="237">
        <f>IF(('Combustion Reports'!E$45-0.03)/('Combustion Reports'!E$43-$AF$25)*($AF22-$AF$25)+0.03&lt;0.17,('Combustion Reports'!E$45-0.03)/('Combustion Reports'!E$43-$AF$25)*($AF22-$AF$25)+0.03,0.17)</f>
        <v>2.75E-2</v>
      </c>
      <c r="AJ22" s="237">
        <f>IF(('Combustion Reports'!F$45-0.03)/('Combustion Reports'!F$43-$AF$25)*($AF22-$AF$25)+0.03&lt;0.17,('Combustion Reports'!F$45-0.03)/('Combustion Reports'!F$43-$AF$25)*($AF22-$AF$25)+0.03,0.17)</f>
        <v>2.75E-2</v>
      </c>
      <c r="AK22" s="237">
        <f>IF(('Combustion Reports'!G$45-0.03)/('Combustion Reports'!G$43-$AF$25)*($AF22-$AF$25)+0.03&lt;0.17,('Combustion Reports'!G$45-0.03)/('Combustion Reports'!G$43-$AF$25)*($AF22-$AF$25)+0.03,0.17)</f>
        <v>2.75E-2</v>
      </c>
      <c r="AL22" s="237">
        <f>IF(('Combustion Reports'!H$45-0.03)/('Combustion Reports'!H$43-$AF$25)*($AF22-$AF$25)+0.03&lt;0.17,('Combustion Reports'!H$45-0.03)/('Combustion Reports'!H$43-$AF$25)*($AF22-$AF$25)+0.03,0.17)</f>
        <v>2.75E-2</v>
      </c>
      <c r="AM22" s="237">
        <f>IF(('Combustion Reports'!I$45-0.03)/('Combustion Reports'!I$43-$AF$25)*($AF22-$AF$25)+0.03&lt;0.17,('Combustion Reports'!I$45-0.03)/('Combustion Reports'!I$43-$AF$25)*($AF22-$AF$25)+0.03,0.17)</f>
        <v>2.75E-2</v>
      </c>
      <c r="AN22" s="237">
        <f>IF(('Combustion Reports'!J$45-0.03)/('Combustion Reports'!J$43-$AF$25)*($AF22-$AF$25)+0.03&lt;0.17,('Combustion Reports'!J$45-0.03)/('Combustion Reports'!J$43-$AF$25)*($AF22-$AF$25)+0.03,0.17)</f>
        <v>2.75E-2</v>
      </c>
      <c r="AO22" s="237">
        <f>IF(('Combustion Reports'!K$45-0.03)/('Combustion Reports'!K$43-$AF$25)*($AF22-$AF$25)+0.03&lt;0.17,('Combustion Reports'!K$45-0.03)/('Combustion Reports'!K$43-$AF$25)*($AF22-$AF$25)+0.03,0.17)</f>
        <v>2.75E-2</v>
      </c>
      <c r="AP22" s="237">
        <f>IF(('Combustion Reports'!L$45-0.03)/('Combustion Reports'!L$43-$AF$25)*($AF22-$AF$25)+0.03&lt;0.17,('Combustion Reports'!L$45-0.03)/('Combustion Reports'!L$43-$AF$25)*($AF22-$AF$25)+0.03,0.17)</f>
        <v>2.75E-2</v>
      </c>
      <c r="AR22" s="197">
        <v>75</v>
      </c>
      <c r="AS22" s="25">
        <v>751</v>
      </c>
      <c r="AT22" s="19">
        <v>110</v>
      </c>
      <c r="AU22" s="237">
        <f>IF(('Combustion Reports'!C$51-0.03)/('Combustion Reports'!C$49-$AT$25)*($AT22-$AT$25)+0.03&lt;0.17,('Combustion Reports'!C$51-0.03)/('Combustion Reports'!C$49-$AT$25)*($AT22-$AT$25)+0.03,0.17)</f>
        <v>2.75E-2</v>
      </c>
      <c r="AV22" s="237">
        <f>IF(('Combustion Reports'!D$51-0.03)/('Combustion Reports'!D$49-$AT$25)*($AT22-$AT$25)+0.03&lt;0.17,('Combustion Reports'!D$51-0.03)/('Combustion Reports'!D$49-$AT$25)*($AT22-$AT$25)+0.03,0.17)</f>
        <v>2.75E-2</v>
      </c>
      <c r="AW22" s="237">
        <f>IF(('Combustion Reports'!E$51-0.03)/('Combustion Reports'!E$49-$AT$25)*($AT22-$AT$25)+0.03&lt;0.17,('Combustion Reports'!E$51-0.03)/('Combustion Reports'!E$49-$AT$25)*($AT22-$AT$25)+0.03,0.17)</f>
        <v>2.75E-2</v>
      </c>
      <c r="AX22" s="237">
        <f>IF(('Combustion Reports'!F$51-0.03)/('Combustion Reports'!F$49-$AT$25)*($AT22-$AT$25)+0.03&lt;0.17,('Combustion Reports'!F$51-0.03)/('Combustion Reports'!F$49-$AT$25)*($AT22-$AT$25)+0.03,0.17)</f>
        <v>2.75E-2</v>
      </c>
      <c r="AY22" s="237">
        <f>IF(('Combustion Reports'!G$51-0.03)/('Combustion Reports'!G$49-$AT$25)*($AT22-$AT$25)+0.03&lt;0.17,('Combustion Reports'!G$51-0.03)/('Combustion Reports'!G$49-$AT$25)*($AT22-$AT$25)+0.03,0.17)</f>
        <v>2.75E-2</v>
      </c>
      <c r="AZ22" s="237">
        <f>IF(('Combustion Reports'!H$51-0.03)/('Combustion Reports'!H$49-$AT$25)*($AT22-$AT$25)+0.03&lt;0.17,('Combustion Reports'!H$51-0.03)/('Combustion Reports'!H$49-$AT$25)*($AT22-$AT$25)+0.03,0.17)</f>
        <v>2.75E-2</v>
      </c>
      <c r="BA22" s="237">
        <f>IF(('Combustion Reports'!I$51-0.03)/('Combustion Reports'!I$49-$AT$25)*($AT22-$AT$25)+0.03&lt;0.17,('Combustion Reports'!I$51-0.03)/('Combustion Reports'!I$49-$AT$25)*($AT22-$AT$25)+0.03,0.17)</f>
        <v>2.75E-2</v>
      </c>
      <c r="BB22" s="237">
        <f>IF(('Combustion Reports'!J$51-0.03)/('Combustion Reports'!J$49-$AT$25)*($AT22-$AT$25)+0.03&lt;0.17,('Combustion Reports'!J$51-0.03)/('Combustion Reports'!J$49-$AT$25)*($AT22-$AT$25)+0.03,0.17)</f>
        <v>2.75E-2</v>
      </c>
      <c r="BC22" s="237">
        <f>IF(('Combustion Reports'!K$51-0.03)/('Combustion Reports'!K$49-$AT$25)*($AT22-$AT$25)+0.03&lt;0.17,('Combustion Reports'!K$51-0.03)/('Combustion Reports'!K$49-$AT$25)*($AT22-$AT$25)+0.03,0.17)</f>
        <v>2.75E-2</v>
      </c>
      <c r="BD22" s="237">
        <f>IF(('Combustion Reports'!L$51-0.03)/('Combustion Reports'!L$49-$AT$25)*($AT22-$AT$25)+0.03&lt;0.17,('Combustion Reports'!L$51-0.03)/('Combustion Reports'!L$49-$AT$25)*($AT22-$AT$25)+0.03,0.17)</f>
        <v>2.75E-2</v>
      </c>
    </row>
    <row r="23" spans="2:56">
      <c r="B23" s="236">
        <v>80</v>
      </c>
      <c r="C23" s="234">
        <v>541</v>
      </c>
      <c r="D23" s="233">
        <v>115</v>
      </c>
      <c r="E23" s="237">
        <f>IF((('Combustion Reports'!C$33-0.03)/('Combustion Reports'!C$31-$D$25)*($D23-$D$25)+0.03)&lt;0.17,(('Combustion Reports'!C$33-0.03)/('Combustion Reports'!C$31-$D$25)*($D23-$D$25))+0.03,0.17)</f>
        <v>2.8749999999999998E-2</v>
      </c>
      <c r="F23" s="237">
        <f>IF((('Combustion Reports'!D$33-0.03)/('Combustion Reports'!D$31-$D$25)*($D23-$D$25)+0.03)&lt;0.17,(('Combustion Reports'!D$33-0.03)/('Combustion Reports'!D$31-$D$25)*($D23-$D$25))+0.03,0.17)</f>
        <v>2.8749999999999998E-2</v>
      </c>
      <c r="G23" s="237">
        <f>IF((('Combustion Reports'!E$33-0.03)/('Combustion Reports'!E$31-$D$25)*($D23-$D$25)+0.03)&lt;0.17,(('Combustion Reports'!E$33-0.03)/('Combustion Reports'!E$31-$D$25)*($D23-$D$25))+0.03,0.17)</f>
        <v>2.8749999999999998E-2</v>
      </c>
      <c r="H23" s="237">
        <f>IF((('Combustion Reports'!F$33-0.03)/('Combustion Reports'!F$31-$D$25)*($D23-$D$25)+0.03)&lt;0.17,(('Combustion Reports'!F$33-0.03)/('Combustion Reports'!F$31-$D$25)*($D23-$D$25))+0.03,0.17)</f>
        <v>2.8749999999999998E-2</v>
      </c>
      <c r="I23" s="237">
        <f>IF((('Combustion Reports'!G$33-0.03)/('Combustion Reports'!G$31-$D$25)*($D23-$D$25)+0.03)&lt;0.17,(('Combustion Reports'!G$33-0.03)/('Combustion Reports'!G$31-$D$25)*($D23-$D$25))+0.03,0.17)</f>
        <v>2.8749999999999998E-2</v>
      </c>
      <c r="J23" s="237">
        <f>IF((('Combustion Reports'!H$33-0.03)/('Combustion Reports'!H$31-$D$25)*($D23-$D$25)+0.03)&lt;0.17,(('Combustion Reports'!H$33-0.03)/('Combustion Reports'!H$31-$D$25)*($D23-$D$25))+0.03,0.17)</f>
        <v>2.8749999999999998E-2</v>
      </c>
      <c r="K23" s="237">
        <f>IF((('Combustion Reports'!I$33-0.03)/('Combustion Reports'!I$31-$D$25)*($D23-$D$25)+0.03)&lt;0.17,(('Combustion Reports'!I$33-0.03)/('Combustion Reports'!I$31-$D$25)*($D23-$D$25))+0.03,0.17)</f>
        <v>2.8749999999999998E-2</v>
      </c>
      <c r="L23" s="237">
        <f>IF((('Combustion Reports'!J$33-0.03)/('Combustion Reports'!J$31-$D$25)*($D23-$D$25)+0.03)&lt;0.17,(('Combustion Reports'!J$33-0.03)/('Combustion Reports'!J$31-$D$25)*($D23-$D$25))+0.03,0.17)</f>
        <v>2.8749999999999998E-2</v>
      </c>
      <c r="M23" s="237">
        <f>IF((('Combustion Reports'!K$33-0.03)/('Combustion Reports'!K$31-$D$25)*($D23-$D$25)+0.03)&lt;0.17,(('Combustion Reports'!K$33-0.03)/('Combustion Reports'!K$31-$D$25)*($D23-$D$25))+0.03,0.17)</f>
        <v>2.8749999999999998E-2</v>
      </c>
      <c r="N23" s="237">
        <f>IF((('Combustion Reports'!L$33-0.03)/('Combustion Reports'!L$31-$D$25)*($D23-$D$25)+0.03)&lt;0.17,(('Combustion Reports'!L$33-0.03)/('Combustion Reports'!L$31-$D$25)*($D23-$D$25))+0.03,0.17)</f>
        <v>2.8749999999999998E-2</v>
      </c>
      <c r="P23" s="197">
        <v>80</v>
      </c>
      <c r="Q23" s="25">
        <v>541</v>
      </c>
      <c r="R23" s="19">
        <v>115</v>
      </c>
      <c r="S23" s="237">
        <f>IF(('Combustion Reports'!C$39-0.03)/('Combustion Reports'!C$37-$R$25)*($R23-$R$25)+0.03&lt;0.17,('Combustion Reports'!C$39-0.03)/('Combustion Reports'!C$37-$R$25)*($R23-$R$25)+0.03,0.17)</f>
        <v>2.8749999999999998E-2</v>
      </c>
      <c r="T23" s="237">
        <f>IF(('Combustion Reports'!D$39-0.03)/('Combustion Reports'!D$37-$R$25)*($R23-$R$25)+0.03&lt;0.17,('Combustion Reports'!D$39-0.03)/('Combustion Reports'!D$37-$R$25)*($R23-$R$25)+0.03,0.17)</f>
        <v>2.8749999999999998E-2</v>
      </c>
      <c r="U23" s="237">
        <f>IF(('Combustion Reports'!E$39-0.03)/('Combustion Reports'!E$37-$R$25)*($R23-$R$25)+0.03&lt;0.17,('Combustion Reports'!E$39-0.03)/('Combustion Reports'!E$37-$R$25)*($R23-$R$25)+0.03,0.17)</f>
        <v>2.8749999999999998E-2</v>
      </c>
      <c r="V23" s="237">
        <f>IF(('Combustion Reports'!F$39-0.03)/('Combustion Reports'!F$37-$R$25)*($R23-$R$25)+0.03&lt;0.17,('Combustion Reports'!F$39-0.03)/('Combustion Reports'!F$37-$R$25)*($R23-$R$25)+0.03,0.17)</f>
        <v>2.8749999999999998E-2</v>
      </c>
      <c r="W23" s="237">
        <f>IF(('Combustion Reports'!G$39-0.03)/('Combustion Reports'!G$37-$R$25)*($R23-$R$25)+0.03&lt;0.17,('Combustion Reports'!G$39-0.03)/('Combustion Reports'!G$37-$R$25)*($R23-$R$25)+0.03,0.17)</f>
        <v>2.8749999999999998E-2</v>
      </c>
      <c r="X23" s="237">
        <f>IF(('Combustion Reports'!H$39-0.03)/('Combustion Reports'!H$37-$R$25)*($R23-$R$25)+0.03&lt;0.17,('Combustion Reports'!H$39-0.03)/('Combustion Reports'!H$37-$R$25)*($R23-$R$25)+0.03,0.17)</f>
        <v>2.8749999999999998E-2</v>
      </c>
      <c r="Y23" s="237">
        <f>IF(('Combustion Reports'!I$39-0.03)/('Combustion Reports'!I$37-$R$25)*($R23-$R$25)+0.03&lt;0.17,('Combustion Reports'!I$39-0.03)/('Combustion Reports'!I$37-$R$25)*($R23-$R$25)+0.03,0.17)</f>
        <v>2.8749999999999998E-2</v>
      </c>
      <c r="Z23" s="237">
        <f>IF(('Combustion Reports'!J$39-0.03)/('Combustion Reports'!J$37-$R$25)*($R23-$R$25)+0.03&lt;0.17,('Combustion Reports'!J$39-0.03)/('Combustion Reports'!J$37-$R$25)*($R23-$R$25)+0.03,0.17)</f>
        <v>2.8749999999999998E-2</v>
      </c>
      <c r="AA23" s="237">
        <f>IF(('Combustion Reports'!K$39-0.03)/('Combustion Reports'!K$37-$R$25)*($R23-$R$25)+0.03&lt;0.17,('Combustion Reports'!K$39-0.03)/('Combustion Reports'!K$37-$R$25)*($R23-$R$25)+0.03,0.17)</f>
        <v>2.8749999999999998E-2</v>
      </c>
      <c r="AB23" s="237">
        <f>IF(('Combustion Reports'!L$39-0.03)/('Combustion Reports'!L$37-$R$25)*($R23-$R$25)+0.03&lt;0.17,('Combustion Reports'!L$39-0.03)/('Combustion Reports'!L$37-$R$25)*($R23-$R$25)+0.03,0.17)</f>
        <v>2.8749999999999998E-2</v>
      </c>
      <c r="AD23" s="281">
        <v>80</v>
      </c>
      <c r="AE23" s="234">
        <v>541</v>
      </c>
      <c r="AF23" s="233">
        <v>115</v>
      </c>
      <c r="AG23" s="237">
        <f>IF(('Combustion Reports'!C$45-0.03)/('Combustion Reports'!C$43-$AF$25)*($AF23-$AF$25)+0.03&lt;0.17,('Combustion Reports'!C$45-0.03)/('Combustion Reports'!C$43-$AF$25)*($AF23-$AF$25)+0.03,0.17)</f>
        <v>2.8749999999999998E-2</v>
      </c>
      <c r="AH23" s="237">
        <f>IF(('Combustion Reports'!D$45-0.03)/('Combustion Reports'!D$43-$AF$25)*($AF23-$AF$25)+0.03&lt;0.17,('Combustion Reports'!D$45-0.03)/('Combustion Reports'!D$43-$AF$25)*($AF23-$AF$25)+0.03,0.17)</f>
        <v>2.8749999999999998E-2</v>
      </c>
      <c r="AI23" s="237">
        <f>IF(('Combustion Reports'!E$45-0.03)/('Combustion Reports'!E$43-$AF$25)*($AF23-$AF$25)+0.03&lt;0.17,('Combustion Reports'!E$45-0.03)/('Combustion Reports'!E$43-$AF$25)*($AF23-$AF$25)+0.03,0.17)</f>
        <v>2.8749999999999998E-2</v>
      </c>
      <c r="AJ23" s="237">
        <f>IF(('Combustion Reports'!F$45-0.03)/('Combustion Reports'!F$43-$AF$25)*($AF23-$AF$25)+0.03&lt;0.17,('Combustion Reports'!F$45-0.03)/('Combustion Reports'!F$43-$AF$25)*($AF23-$AF$25)+0.03,0.17)</f>
        <v>2.8749999999999998E-2</v>
      </c>
      <c r="AK23" s="237">
        <f>IF(('Combustion Reports'!G$45-0.03)/('Combustion Reports'!G$43-$AF$25)*($AF23-$AF$25)+0.03&lt;0.17,('Combustion Reports'!G$45-0.03)/('Combustion Reports'!G$43-$AF$25)*($AF23-$AF$25)+0.03,0.17)</f>
        <v>2.8749999999999998E-2</v>
      </c>
      <c r="AL23" s="237">
        <f>IF(('Combustion Reports'!H$45-0.03)/('Combustion Reports'!H$43-$AF$25)*($AF23-$AF$25)+0.03&lt;0.17,('Combustion Reports'!H$45-0.03)/('Combustion Reports'!H$43-$AF$25)*($AF23-$AF$25)+0.03,0.17)</f>
        <v>2.8749999999999998E-2</v>
      </c>
      <c r="AM23" s="237">
        <f>IF(('Combustion Reports'!I$45-0.03)/('Combustion Reports'!I$43-$AF$25)*($AF23-$AF$25)+0.03&lt;0.17,('Combustion Reports'!I$45-0.03)/('Combustion Reports'!I$43-$AF$25)*($AF23-$AF$25)+0.03,0.17)</f>
        <v>2.8749999999999998E-2</v>
      </c>
      <c r="AN23" s="237">
        <f>IF(('Combustion Reports'!J$45-0.03)/('Combustion Reports'!J$43-$AF$25)*($AF23-$AF$25)+0.03&lt;0.17,('Combustion Reports'!J$45-0.03)/('Combustion Reports'!J$43-$AF$25)*($AF23-$AF$25)+0.03,0.17)</f>
        <v>2.8749999999999998E-2</v>
      </c>
      <c r="AO23" s="237">
        <f>IF(('Combustion Reports'!K$45-0.03)/('Combustion Reports'!K$43-$AF$25)*($AF23-$AF$25)+0.03&lt;0.17,('Combustion Reports'!K$45-0.03)/('Combustion Reports'!K$43-$AF$25)*($AF23-$AF$25)+0.03,0.17)</f>
        <v>2.8749999999999998E-2</v>
      </c>
      <c r="AP23" s="237">
        <f>IF(('Combustion Reports'!L$45-0.03)/('Combustion Reports'!L$43-$AF$25)*($AF23-$AF$25)+0.03&lt;0.17,('Combustion Reports'!L$45-0.03)/('Combustion Reports'!L$43-$AF$25)*($AF23-$AF$25)+0.03,0.17)</f>
        <v>2.8749999999999998E-2</v>
      </c>
      <c r="AR23" s="197">
        <v>80</v>
      </c>
      <c r="AS23" s="25">
        <v>541</v>
      </c>
      <c r="AT23" s="19">
        <v>115</v>
      </c>
      <c r="AU23" s="237">
        <f>IF(('Combustion Reports'!C$51-0.03)/('Combustion Reports'!C$49-$AT$25)*($AT23-$AT$25)+0.03&lt;0.17,('Combustion Reports'!C$51-0.03)/('Combustion Reports'!C$49-$AT$25)*($AT23-$AT$25)+0.03,0.17)</f>
        <v>2.8749999999999998E-2</v>
      </c>
      <c r="AV23" s="237">
        <f>IF(('Combustion Reports'!D$51-0.03)/('Combustion Reports'!D$49-$AT$25)*($AT23-$AT$25)+0.03&lt;0.17,('Combustion Reports'!D$51-0.03)/('Combustion Reports'!D$49-$AT$25)*($AT23-$AT$25)+0.03,0.17)</f>
        <v>2.8749999999999998E-2</v>
      </c>
      <c r="AW23" s="237">
        <f>IF(('Combustion Reports'!E$51-0.03)/('Combustion Reports'!E$49-$AT$25)*($AT23-$AT$25)+0.03&lt;0.17,('Combustion Reports'!E$51-0.03)/('Combustion Reports'!E$49-$AT$25)*($AT23-$AT$25)+0.03,0.17)</f>
        <v>2.8749999999999998E-2</v>
      </c>
      <c r="AX23" s="237">
        <f>IF(('Combustion Reports'!F$51-0.03)/('Combustion Reports'!F$49-$AT$25)*($AT23-$AT$25)+0.03&lt;0.17,('Combustion Reports'!F$51-0.03)/('Combustion Reports'!F$49-$AT$25)*($AT23-$AT$25)+0.03,0.17)</f>
        <v>2.8749999999999998E-2</v>
      </c>
      <c r="AY23" s="237">
        <f>IF(('Combustion Reports'!G$51-0.03)/('Combustion Reports'!G$49-$AT$25)*($AT23-$AT$25)+0.03&lt;0.17,('Combustion Reports'!G$51-0.03)/('Combustion Reports'!G$49-$AT$25)*($AT23-$AT$25)+0.03,0.17)</f>
        <v>2.8749999999999998E-2</v>
      </c>
      <c r="AZ23" s="237">
        <f>IF(('Combustion Reports'!H$51-0.03)/('Combustion Reports'!H$49-$AT$25)*($AT23-$AT$25)+0.03&lt;0.17,('Combustion Reports'!H$51-0.03)/('Combustion Reports'!H$49-$AT$25)*($AT23-$AT$25)+0.03,0.17)</f>
        <v>2.8749999999999998E-2</v>
      </c>
      <c r="BA23" s="237">
        <f>IF(('Combustion Reports'!I$51-0.03)/('Combustion Reports'!I$49-$AT$25)*($AT23-$AT$25)+0.03&lt;0.17,('Combustion Reports'!I$51-0.03)/('Combustion Reports'!I$49-$AT$25)*($AT23-$AT$25)+0.03,0.17)</f>
        <v>2.8749999999999998E-2</v>
      </c>
      <c r="BB23" s="237">
        <f>IF(('Combustion Reports'!J$51-0.03)/('Combustion Reports'!J$49-$AT$25)*($AT23-$AT$25)+0.03&lt;0.17,('Combustion Reports'!J$51-0.03)/('Combustion Reports'!J$49-$AT$25)*($AT23-$AT$25)+0.03,0.17)</f>
        <v>2.8749999999999998E-2</v>
      </c>
      <c r="BC23" s="237">
        <f>IF(('Combustion Reports'!K$51-0.03)/('Combustion Reports'!K$49-$AT$25)*($AT23-$AT$25)+0.03&lt;0.17,('Combustion Reports'!K$51-0.03)/('Combustion Reports'!K$49-$AT$25)*($AT23-$AT$25)+0.03,0.17)</f>
        <v>2.8749999999999998E-2</v>
      </c>
      <c r="BD23" s="237">
        <f>IF(('Combustion Reports'!L$51-0.03)/('Combustion Reports'!L$49-$AT$25)*($AT23-$AT$25)+0.03&lt;0.17,('Combustion Reports'!L$51-0.03)/('Combustion Reports'!L$49-$AT$25)*($AT23-$AT$25)+0.03,0.17)</f>
        <v>2.8749999999999998E-2</v>
      </c>
    </row>
    <row r="24" spans="2:56">
      <c r="B24" s="236">
        <v>85</v>
      </c>
      <c r="C24" s="234">
        <v>312</v>
      </c>
      <c r="D24" s="233">
        <v>120</v>
      </c>
      <c r="E24" s="237">
        <f>IF((('Combustion Reports'!C$33-0.03)/('Combustion Reports'!C$31-$D$25)*($D24-$D$25)+0.03)&lt;0.17,(('Combustion Reports'!C$33-0.03)/('Combustion Reports'!C$31-$D$25)*($D24-$D$25))+0.03,0.17)</f>
        <v>0.03</v>
      </c>
      <c r="F24" s="237">
        <f>IF((('Combustion Reports'!D$33-0.03)/('Combustion Reports'!D$31-$D$25)*($D24-$D$25)+0.03)&lt;0.17,(('Combustion Reports'!D$33-0.03)/('Combustion Reports'!D$31-$D$25)*($D24-$D$25))+0.03,0.17)</f>
        <v>0.03</v>
      </c>
      <c r="G24" s="237">
        <f>IF((('Combustion Reports'!E$33-0.03)/('Combustion Reports'!E$31-$D$25)*($D24-$D$25)+0.03)&lt;0.17,(('Combustion Reports'!E$33-0.03)/('Combustion Reports'!E$31-$D$25)*($D24-$D$25))+0.03,0.17)</f>
        <v>0.03</v>
      </c>
      <c r="H24" s="237">
        <f>IF((('Combustion Reports'!F$33-0.03)/('Combustion Reports'!F$31-$D$25)*($D24-$D$25)+0.03)&lt;0.17,(('Combustion Reports'!F$33-0.03)/('Combustion Reports'!F$31-$D$25)*($D24-$D$25))+0.03,0.17)</f>
        <v>0.03</v>
      </c>
      <c r="I24" s="237">
        <f>IF((('Combustion Reports'!G$33-0.03)/('Combustion Reports'!G$31-$D$25)*($D24-$D$25)+0.03)&lt;0.17,(('Combustion Reports'!G$33-0.03)/('Combustion Reports'!G$31-$D$25)*($D24-$D$25))+0.03,0.17)</f>
        <v>0.03</v>
      </c>
      <c r="J24" s="237">
        <f>IF((('Combustion Reports'!H$33-0.03)/('Combustion Reports'!H$31-$D$25)*($D24-$D$25)+0.03)&lt;0.17,(('Combustion Reports'!H$33-0.03)/('Combustion Reports'!H$31-$D$25)*($D24-$D$25))+0.03,0.17)</f>
        <v>0.03</v>
      </c>
      <c r="K24" s="237">
        <f>IF((('Combustion Reports'!I$33-0.03)/('Combustion Reports'!I$31-$D$25)*($D24-$D$25)+0.03)&lt;0.17,(('Combustion Reports'!I$33-0.03)/('Combustion Reports'!I$31-$D$25)*($D24-$D$25))+0.03,0.17)</f>
        <v>0.03</v>
      </c>
      <c r="L24" s="237">
        <f>IF((('Combustion Reports'!J$33-0.03)/('Combustion Reports'!J$31-$D$25)*($D24-$D$25)+0.03)&lt;0.17,(('Combustion Reports'!J$33-0.03)/('Combustion Reports'!J$31-$D$25)*($D24-$D$25))+0.03,0.17)</f>
        <v>0.03</v>
      </c>
      <c r="M24" s="237">
        <f>IF((('Combustion Reports'!K$33-0.03)/('Combustion Reports'!K$31-$D$25)*($D24-$D$25)+0.03)&lt;0.17,(('Combustion Reports'!K$33-0.03)/('Combustion Reports'!K$31-$D$25)*($D24-$D$25))+0.03,0.17)</f>
        <v>0.03</v>
      </c>
      <c r="N24" s="237">
        <f>IF((('Combustion Reports'!L$33-0.03)/('Combustion Reports'!L$31-$D$25)*($D24-$D$25)+0.03)&lt;0.17,(('Combustion Reports'!L$33-0.03)/('Combustion Reports'!L$31-$D$25)*($D24-$D$25))+0.03,0.17)</f>
        <v>0.03</v>
      </c>
      <c r="P24" s="197">
        <v>85</v>
      </c>
      <c r="Q24" s="25">
        <v>312</v>
      </c>
      <c r="R24" s="19">
        <v>120</v>
      </c>
      <c r="S24" s="237">
        <f>IF(('Combustion Reports'!C$39-0.03)/('Combustion Reports'!C$37-$R$25)*($R24-$R$25)+0.03&lt;0.17,('Combustion Reports'!C$39-0.03)/('Combustion Reports'!C$37-$R$25)*($R24-$R$25)+0.03,0.17)</f>
        <v>0.03</v>
      </c>
      <c r="T24" s="237">
        <f>IF(('Combustion Reports'!D$39-0.03)/('Combustion Reports'!D$37-$R$25)*($R24-$R$25)+0.03&lt;0.17,('Combustion Reports'!D$39-0.03)/('Combustion Reports'!D$37-$R$25)*($R24-$R$25)+0.03,0.17)</f>
        <v>0.03</v>
      </c>
      <c r="U24" s="237">
        <f>IF(('Combustion Reports'!E$39-0.03)/('Combustion Reports'!E$37-$R$25)*($R24-$R$25)+0.03&lt;0.17,('Combustion Reports'!E$39-0.03)/('Combustion Reports'!E$37-$R$25)*($R24-$R$25)+0.03,0.17)</f>
        <v>0.03</v>
      </c>
      <c r="V24" s="237">
        <f>IF(('Combustion Reports'!F$39-0.03)/('Combustion Reports'!F$37-$R$25)*($R24-$R$25)+0.03&lt;0.17,('Combustion Reports'!F$39-0.03)/('Combustion Reports'!F$37-$R$25)*($R24-$R$25)+0.03,0.17)</f>
        <v>0.03</v>
      </c>
      <c r="W24" s="237">
        <f>IF(('Combustion Reports'!G$39-0.03)/('Combustion Reports'!G$37-$R$25)*($R24-$R$25)+0.03&lt;0.17,('Combustion Reports'!G$39-0.03)/('Combustion Reports'!G$37-$R$25)*($R24-$R$25)+0.03,0.17)</f>
        <v>0.03</v>
      </c>
      <c r="X24" s="237">
        <f>IF(('Combustion Reports'!H$39-0.03)/('Combustion Reports'!H$37-$R$25)*($R24-$R$25)+0.03&lt;0.17,('Combustion Reports'!H$39-0.03)/('Combustion Reports'!H$37-$R$25)*($R24-$R$25)+0.03,0.17)</f>
        <v>0.03</v>
      </c>
      <c r="Y24" s="237">
        <f>IF(('Combustion Reports'!I$39-0.03)/('Combustion Reports'!I$37-$R$25)*($R24-$R$25)+0.03&lt;0.17,('Combustion Reports'!I$39-0.03)/('Combustion Reports'!I$37-$R$25)*($R24-$R$25)+0.03,0.17)</f>
        <v>0.03</v>
      </c>
      <c r="Z24" s="237">
        <f>IF(('Combustion Reports'!J$39-0.03)/('Combustion Reports'!J$37-$R$25)*($R24-$R$25)+0.03&lt;0.17,('Combustion Reports'!J$39-0.03)/('Combustion Reports'!J$37-$R$25)*($R24-$R$25)+0.03,0.17)</f>
        <v>0.03</v>
      </c>
      <c r="AA24" s="237">
        <f>IF(('Combustion Reports'!K$39-0.03)/('Combustion Reports'!K$37-$R$25)*($R24-$R$25)+0.03&lt;0.17,('Combustion Reports'!K$39-0.03)/('Combustion Reports'!K$37-$R$25)*($R24-$R$25)+0.03,0.17)</f>
        <v>0.03</v>
      </c>
      <c r="AB24" s="237">
        <f>IF(('Combustion Reports'!L$39-0.03)/('Combustion Reports'!L$37-$R$25)*($R24-$R$25)+0.03&lt;0.17,('Combustion Reports'!L$39-0.03)/('Combustion Reports'!L$37-$R$25)*($R24-$R$25)+0.03,0.17)</f>
        <v>0.03</v>
      </c>
      <c r="AD24" s="281">
        <v>85</v>
      </c>
      <c r="AE24" s="234">
        <v>312</v>
      </c>
      <c r="AF24" s="233">
        <v>120</v>
      </c>
      <c r="AG24" s="237">
        <f>IF(('Combustion Reports'!C$45-0.03)/('Combustion Reports'!C$43-$AF$25)*($AF24-$AF$25)+0.03&lt;0.17,('Combustion Reports'!C$45-0.03)/('Combustion Reports'!C$43-$AF$25)*($AF24-$AF$25)+0.03,0.17)</f>
        <v>0.03</v>
      </c>
      <c r="AH24" s="237">
        <f>IF(('Combustion Reports'!D$45-0.03)/('Combustion Reports'!D$43-$AF$25)*($AF24-$AF$25)+0.03&lt;0.17,('Combustion Reports'!D$45-0.03)/('Combustion Reports'!D$43-$AF$25)*($AF24-$AF$25)+0.03,0.17)</f>
        <v>0.03</v>
      </c>
      <c r="AI24" s="237">
        <f>IF(('Combustion Reports'!E$45-0.03)/('Combustion Reports'!E$43-$AF$25)*($AF24-$AF$25)+0.03&lt;0.17,('Combustion Reports'!E$45-0.03)/('Combustion Reports'!E$43-$AF$25)*($AF24-$AF$25)+0.03,0.17)</f>
        <v>0.03</v>
      </c>
      <c r="AJ24" s="237">
        <f>IF(('Combustion Reports'!F$45-0.03)/('Combustion Reports'!F$43-$AF$25)*($AF24-$AF$25)+0.03&lt;0.17,('Combustion Reports'!F$45-0.03)/('Combustion Reports'!F$43-$AF$25)*($AF24-$AF$25)+0.03,0.17)</f>
        <v>0.03</v>
      </c>
      <c r="AK24" s="237">
        <f>IF(('Combustion Reports'!G$45-0.03)/('Combustion Reports'!G$43-$AF$25)*($AF24-$AF$25)+0.03&lt;0.17,('Combustion Reports'!G$45-0.03)/('Combustion Reports'!G$43-$AF$25)*($AF24-$AF$25)+0.03,0.17)</f>
        <v>0.03</v>
      </c>
      <c r="AL24" s="237">
        <f>IF(('Combustion Reports'!H$45-0.03)/('Combustion Reports'!H$43-$AF$25)*($AF24-$AF$25)+0.03&lt;0.17,('Combustion Reports'!H$45-0.03)/('Combustion Reports'!H$43-$AF$25)*($AF24-$AF$25)+0.03,0.17)</f>
        <v>0.03</v>
      </c>
      <c r="AM24" s="237">
        <f>IF(('Combustion Reports'!I$45-0.03)/('Combustion Reports'!I$43-$AF$25)*($AF24-$AF$25)+0.03&lt;0.17,('Combustion Reports'!I$45-0.03)/('Combustion Reports'!I$43-$AF$25)*($AF24-$AF$25)+0.03,0.17)</f>
        <v>0.03</v>
      </c>
      <c r="AN24" s="237">
        <f>IF(('Combustion Reports'!J$45-0.03)/('Combustion Reports'!J$43-$AF$25)*($AF24-$AF$25)+0.03&lt;0.17,('Combustion Reports'!J$45-0.03)/('Combustion Reports'!J$43-$AF$25)*($AF24-$AF$25)+0.03,0.17)</f>
        <v>0.03</v>
      </c>
      <c r="AO24" s="237">
        <f>IF(('Combustion Reports'!K$45-0.03)/('Combustion Reports'!K$43-$AF$25)*($AF24-$AF$25)+0.03&lt;0.17,('Combustion Reports'!K$45-0.03)/('Combustion Reports'!K$43-$AF$25)*($AF24-$AF$25)+0.03,0.17)</f>
        <v>0.03</v>
      </c>
      <c r="AP24" s="237">
        <f>IF(('Combustion Reports'!L$45-0.03)/('Combustion Reports'!L$43-$AF$25)*($AF24-$AF$25)+0.03&lt;0.17,('Combustion Reports'!L$45-0.03)/('Combustion Reports'!L$43-$AF$25)*($AF24-$AF$25)+0.03,0.17)</f>
        <v>0.03</v>
      </c>
      <c r="AR24" s="197">
        <v>85</v>
      </c>
      <c r="AS24" s="25">
        <v>312</v>
      </c>
      <c r="AT24" s="19">
        <v>120</v>
      </c>
      <c r="AU24" s="237">
        <f>IF(('Combustion Reports'!C$51-0.03)/('Combustion Reports'!C$49-$AT$25)*($AT24-$AT$25)+0.03&lt;0.17,('Combustion Reports'!C$51-0.03)/('Combustion Reports'!C$49-$AT$25)*($AT24-$AT$25)+0.03,0.17)</f>
        <v>0.03</v>
      </c>
      <c r="AV24" s="237">
        <f>IF(('Combustion Reports'!D$51-0.03)/('Combustion Reports'!D$49-$AT$25)*($AT24-$AT$25)+0.03&lt;0.17,('Combustion Reports'!D$51-0.03)/('Combustion Reports'!D$49-$AT$25)*($AT24-$AT$25)+0.03,0.17)</f>
        <v>0.03</v>
      </c>
      <c r="AW24" s="237">
        <f>IF(('Combustion Reports'!E$51-0.03)/('Combustion Reports'!E$49-$AT$25)*($AT24-$AT$25)+0.03&lt;0.17,('Combustion Reports'!E$51-0.03)/('Combustion Reports'!E$49-$AT$25)*($AT24-$AT$25)+0.03,0.17)</f>
        <v>0.03</v>
      </c>
      <c r="AX24" s="237">
        <f>IF(('Combustion Reports'!F$51-0.03)/('Combustion Reports'!F$49-$AT$25)*($AT24-$AT$25)+0.03&lt;0.17,('Combustion Reports'!F$51-0.03)/('Combustion Reports'!F$49-$AT$25)*($AT24-$AT$25)+0.03,0.17)</f>
        <v>0.03</v>
      </c>
      <c r="AY24" s="237">
        <f>IF(('Combustion Reports'!G$51-0.03)/('Combustion Reports'!G$49-$AT$25)*($AT24-$AT$25)+0.03&lt;0.17,('Combustion Reports'!G$51-0.03)/('Combustion Reports'!G$49-$AT$25)*($AT24-$AT$25)+0.03,0.17)</f>
        <v>0.03</v>
      </c>
      <c r="AZ24" s="237">
        <f>IF(('Combustion Reports'!H$51-0.03)/('Combustion Reports'!H$49-$AT$25)*($AT24-$AT$25)+0.03&lt;0.17,('Combustion Reports'!H$51-0.03)/('Combustion Reports'!H$49-$AT$25)*($AT24-$AT$25)+0.03,0.17)</f>
        <v>0.03</v>
      </c>
      <c r="BA24" s="237">
        <f>IF(('Combustion Reports'!I$51-0.03)/('Combustion Reports'!I$49-$AT$25)*($AT24-$AT$25)+0.03&lt;0.17,('Combustion Reports'!I$51-0.03)/('Combustion Reports'!I$49-$AT$25)*($AT24-$AT$25)+0.03,0.17)</f>
        <v>0.03</v>
      </c>
      <c r="BB24" s="237">
        <f>IF(('Combustion Reports'!J$51-0.03)/('Combustion Reports'!J$49-$AT$25)*($AT24-$AT$25)+0.03&lt;0.17,('Combustion Reports'!J$51-0.03)/('Combustion Reports'!J$49-$AT$25)*($AT24-$AT$25)+0.03,0.17)</f>
        <v>0.03</v>
      </c>
      <c r="BC24" s="237">
        <f>IF(('Combustion Reports'!K$51-0.03)/('Combustion Reports'!K$49-$AT$25)*($AT24-$AT$25)+0.03&lt;0.17,('Combustion Reports'!K$51-0.03)/('Combustion Reports'!K$49-$AT$25)*($AT24-$AT$25)+0.03,0.17)</f>
        <v>0.03</v>
      </c>
      <c r="BD24" s="237">
        <f>IF(('Combustion Reports'!L$51-0.03)/('Combustion Reports'!L$49-$AT$25)*($AT24-$AT$25)+0.03&lt;0.17,('Combustion Reports'!L$51-0.03)/('Combustion Reports'!L$49-$AT$25)*($AT24-$AT$25)+0.03,0.17)</f>
        <v>0.03</v>
      </c>
    </row>
    <row r="25" spans="2:56">
      <c r="B25" s="236">
        <v>90</v>
      </c>
      <c r="C25" s="234">
        <v>171</v>
      </c>
      <c r="D25" s="233">
        <v>120</v>
      </c>
      <c r="E25" s="237">
        <f>IF((('Combustion Reports'!C$33-0.03)/('Combustion Reports'!C$31-$D$25)*($D25-$D$25)+0.03)&lt;0.17,(('Combustion Reports'!C$33-0.03)/('Combustion Reports'!C$31-$D$25)*($D25-$D$25))+0.03,0.17)</f>
        <v>0.03</v>
      </c>
      <c r="F25" s="237">
        <f>IF((('Combustion Reports'!D$33-0.03)/('Combustion Reports'!D$31-$D$25)*($D25-$D$25)+0.03)&lt;0.17,(('Combustion Reports'!D$33-0.03)/('Combustion Reports'!D$31-$D$25)*($D25-$D$25))+0.03,0.17)</f>
        <v>0.03</v>
      </c>
      <c r="G25" s="237">
        <f>IF((('Combustion Reports'!E$33-0.03)/('Combustion Reports'!E$31-$D$25)*($D25-$D$25)+0.03)&lt;0.17,(('Combustion Reports'!E$33-0.03)/('Combustion Reports'!E$31-$D$25)*($D25-$D$25))+0.03,0.17)</f>
        <v>0.03</v>
      </c>
      <c r="H25" s="237">
        <f>IF((('Combustion Reports'!F$33-0.03)/('Combustion Reports'!F$31-$D$25)*($D25-$D$25)+0.03)&lt;0.17,(('Combustion Reports'!F$33-0.03)/('Combustion Reports'!F$31-$D$25)*($D25-$D$25))+0.03,0.17)</f>
        <v>0.03</v>
      </c>
      <c r="I25" s="237">
        <f>IF((('Combustion Reports'!G$33-0.03)/('Combustion Reports'!G$31-$D$25)*($D25-$D$25)+0.03)&lt;0.17,(('Combustion Reports'!G$33-0.03)/('Combustion Reports'!G$31-$D$25)*($D25-$D$25))+0.03,0.17)</f>
        <v>0.03</v>
      </c>
      <c r="J25" s="237">
        <f>IF((('Combustion Reports'!H$33-0.03)/('Combustion Reports'!H$31-$D$25)*($D25-$D$25)+0.03)&lt;0.17,(('Combustion Reports'!H$33-0.03)/('Combustion Reports'!H$31-$D$25)*($D25-$D$25))+0.03,0.17)</f>
        <v>0.03</v>
      </c>
      <c r="K25" s="237">
        <f>IF((('Combustion Reports'!I$33-0.03)/('Combustion Reports'!I$31-$D$25)*($D25-$D$25)+0.03)&lt;0.17,(('Combustion Reports'!I$33-0.03)/('Combustion Reports'!I$31-$D$25)*($D25-$D$25))+0.03,0.17)</f>
        <v>0.03</v>
      </c>
      <c r="L25" s="237">
        <f>IF((('Combustion Reports'!J$33-0.03)/('Combustion Reports'!J$31-$D$25)*($D25-$D$25)+0.03)&lt;0.17,(('Combustion Reports'!J$33-0.03)/('Combustion Reports'!J$31-$D$25)*($D25-$D$25))+0.03,0.17)</f>
        <v>0.03</v>
      </c>
      <c r="M25" s="237">
        <f>IF((('Combustion Reports'!K$33-0.03)/('Combustion Reports'!K$31-$D$25)*($D25-$D$25)+0.03)&lt;0.17,(('Combustion Reports'!K$33-0.03)/('Combustion Reports'!K$31-$D$25)*($D25-$D$25))+0.03,0.17)</f>
        <v>0.03</v>
      </c>
      <c r="N25" s="237">
        <f>IF((('Combustion Reports'!L$33-0.03)/('Combustion Reports'!L$31-$D$25)*($D25-$D$25)+0.03)&lt;0.17,(('Combustion Reports'!L$33-0.03)/('Combustion Reports'!L$31-$D$25)*($D25-$D$25))+0.03,0.17)</f>
        <v>0.03</v>
      </c>
      <c r="P25" s="197">
        <v>90</v>
      </c>
      <c r="Q25" s="25">
        <v>171</v>
      </c>
      <c r="R25" s="19">
        <v>120</v>
      </c>
      <c r="S25" s="237">
        <f>IF(('Combustion Reports'!C$39-0.03)/('Combustion Reports'!C$37-$R$25)*($R25-$R$25)+0.03&lt;0.17,('Combustion Reports'!C$39-0.03)/('Combustion Reports'!C$37-$R$25)*($R25-$R$25)+0.03,0.17)</f>
        <v>0.03</v>
      </c>
      <c r="T25" s="237">
        <f>IF(('Combustion Reports'!D$39-0.03)/('Combustion Reports'!D$37-$R$25)*($R25-$R$25)+0.03&lt;0.17,('Combustion Reports'!D$39-0.03)/('Combustion Reports'!D$37-$R$25)*($R25-$R$25)+0.03,0.17)</f>
        <v>0.03</v>
      </c>
      <c r="U25" s="237">
        <f>IF(('Combustion Reports'!E$39-0.03)/('Combustion Reports'!E$37-$R$25)*($R25-$R$25)+0.03&lt;0.17,('Combustion Reports'!E$39-0.03)/('Combustion Reports'!E$37-$R$25)*($R25-$R$25)+0.03,0.17)</f>
        <v>0.03</v>
      </c>
      <c r="V25" s="237">
        <f>IF(('Combustion Reports'!F$39-0.03)/('Combustion Reports'!F$37-$R$25)*($R25-$R$25)+0.03&lt;0.17,('Combustion Reports'!F$39-0.03)/('Combustion Reports'!F$37-$R$25)*($R25-$R$25)+0.03,0.17)</f>
        <v>0.03</v>
      </c>
      <c r="W25" s="237">
        <f>IF(('Combustion Reports'!G$39-0.03)/('Combustion Reports'!G$37-$R$25)*($R25-$R$25)+0.03&lt;0.17,('Combustion Reports'!G$39-0.03)/('Combustion Reports'!G$37-$R$25)*($R25-$R$25)+0.03,0.17)</f>
        <v>0.03</v>
      </c>
      <c r="X25" s="237">
        <f>IF(('Combustion Reports'!H$39-0.03)/('Combustion Reports'!H$37-$R$25)*($R25-$R$25)+0.03&lt;0.17,('Combustion Reports'!H$39-0.03)/('Combustion Reports'!H$37-$R$25)*($R25-$R$25)+0.03,0.17)</f>
        <v>0.03</v>
      </c>
      <c r="Y25" s="237">
        <f>IF(('Combustion Reports'!I$39-0.03)/('Combustion Reports'!I$37-$R$25)*($R25-$R$25)+0.03&lt;0.17,('Combustion Reports'!I$39-0.03)/('Combustion Reports'!I$37-$R$25)*($R25-$R$25)+0.03,0.17)</f>
        <v>0.03</v>
      </c>
      <c r="Z25" s="237">
        <f>IF(('Combustion Reports'!J$39-0.03)/('Combustion Reports'!J$37-$R$25)*($R25-$R$25)+0.03&lt;0.17,('Combustion Reports'!J$39-0.03)/('Combustion Reports'!J$37-$R$25)*($R25-$R$25)+0.03,0.17)</f>
        <v>0.03</v>
      </c>
      <c r="AA25" s="237">
        <f>IF(('Combustion Reports'!K$39-0.03)/('Combustion Reports'!K$37-$R$25)*($R25-$R$25)+0.03&lt;0.17,('Combustion Reports'!K$39-0.03)/('Combustion Reports'!K$37-$R$25)*($R25-$R$25)+0.03,0.17)</f>
        <v>0.03</v>
      </c>
      <c r="AB25" s="237">
        <f>IF(('Combustion Reports'!L$39-0.03)/('Combustion Reports'!L$37-$R$25)*($R25-$R$25)+0.03&lt;0.17,('Combustion Reports'!L$39-0.03)/('Combustion Reports'!L$37-$R$25)*($R25-$R$25)+0.03,0.17)</f>
        <v>0.03</v>
      </c>
      <c r="AD25" s="281">
        <v>90</v>
      </c>
      <c r="AE25" s="234">
        <v>171</v>
      </c>
      <c r="AF25" s="233">
        <v>120</v>
      </c>
      <c r="AG25" s="237">
        <f>IF(('Combustion Reports'!C$45-0.03)/('Combustion Reports'!C$43-$AF$25)*($AF25-$AF$25)+0.03&lt;0.17,('Combustion Reports'!C$45-0.03)/('Combustion Reports'!C$43-$AF$25)*($AF25-$AF$25)+0.03,0.17)</f>
        <v>0.03</v>
      </c>
      <c r="AH25" s="237">
        <f>IF(('Combustion Reports'!D$45-0.03)/('Combustion Reports'!D$43-$AF$25)*($AF25-$AF$25)+0.03&lt;0.17,('Combustion Reports'!D$45-0.03)/('Combustion Reports'!D$43-$AF$25)*($AF25-$AF$25)+0.03,0.17)</f>
        <v>0.03</v>
      </c>
      <c r="AI25" s="237">
        <f>IF(('Combustion Reports'!E$45-0.03)/('Combustion Reports'!E$43-$AF$25)*($AF25-$AF$25)+0.03&lt;0.17,('Combustion Reports'!E$45-0.03)/('Combustion Reports'!E$43-$AF$25)*($AF25-$AF$25)+0.03,0.17)</f>
        <v>0.03</v>
      </c>
      <c r="AJ25" s="237">
        <f>IF(('Combustion Reports'!F$45-0.03)/('Combustion Reports'!F$43-$AF$25)*($AF25-$AF$25)+0.03&lt;0.17,('Combustion Reports'!F$45-0.03)/('Combustion Reports'!F$43-$AF$25)*($AF25-$AF$25)+0.03,0.17)</f>
        <v>0.03</v>
      </c>
      <c r="AK25" s="237">
        <f>IF(('Combustion Reports'!G$45-0.03)/('Combustion Reports'!G$43-$AF$25)*($AF25-$AF$25)+0.03&lt;0.17,('Combustion Reports'!G$45-0.03)/('Combustion Reports'!G$43-$AF$25)*($AF25-$AF$25)+0.03,0.17)</f>
        <v>0.03</v>
      </c>
      <c r="AL25" s="237">
        <f>IF(('Combustion Reports'!H$45-0.03)/('Combustion Reports'!H$43-$AF$25)*($AF25-$AF$25)+0.03&lt;0.17,('Combustion Reports'!H$45-0.03)/('Combustion Reports'!H$43-$AF$25)*($AF25-$AF$25)+0.03,0.17)</f>
        <v>0.03</v>
      </c>
      <c r="AM25" s="237">
        <f>IF(('Combustion Reports'!I$45-0.03)/('Combustion Reports'!I$43-$AF$25)*($AF25-$AF$25)+0.03&lt;0.17,('Combustion Reports'!I$45-0.03)/('Combustion Reports'!I$43-$AF$25)*($AF25-$AF$25)+0.03,0.17)</f>
        <v>0.03</v>
      </c>
      <c r="AN25" s="237">
        <f>IF(('Combustion Reports'!J$45-0.03)/('Combustion Reports'!J$43-$AF$25)*($AF25-$AF$25)+0.03&lt;0.17,('Combustion Reports'!J$45-0.03)/('Combustion Reports'!J$43-$AF$25)*($AF25-$AF$25)+0.03,0.17)</f>
        <v>0.03</v>
      </c>
      <c r="AO25" s="237">
        <f>IF(('Combustion Reports'!K$45-0.03)/('Combustion Reports'!K$43-$AF$25)*($AF25-$AF$25)+0.03&lt;0.17,('Combustion Reports'!K$45-0.03)/('Combustion Reports'!K$43-$AF$25)*($AF25-$AF$25)+0.03,0.17)</f>
        <v>0.03</v>
      </c>
      <c r="AP25" s="237">
        <f>IF(('Combustion Reports'!L$45-0.03)/('Combustion Reports'!L$43-$AF$25)*($AF25-$AF$25)+0.03&lt;0.17,('Combustion Reports'!L$45-0.03)/('Combustion Reports'!L$43-$AF$25)*($AF25-$AF$25)+0.03,0.17)</f>
        <v>0.03</v>
      </c>
      <c r="AR25" s="197">
        <v>90</v>
      </c>
      <c r="AS25" s="25">
        <v>171</v>
      </c>
      <c r="AT25" s="19">
        <v>120</v>
      </c>
      <c r="AU25" s="237">
        <f>IF(('Combustion Reports'!C$51-0.03)/('Combustion Reports'!C$49-$AT$25)*($AT25-$AT$25)+0.03&lt;0.17,('Combustion Reports'!C$51-0.03)/('Combustion Reports'!C$49-$AT$25)*($AT25-$AT$25)+0.03,0.17)</f>
        <v>0.03</v>
      </c>
      <c r="AV25" s="237">
        <f>IF(('Combustion Reports'!D$51-0.03)/('Combustion Reports'!D$49-$AT$25)*($AT25-$AT$25)+0.03&lt;0.17,('Combustion Reports'!D$51-0.03)/('Combustion Reports'!D$49-$AT$25)*($AT25-$AT$25)+0.03,0.17)</f>
        <v>0.03</v>
      </c>
      <c r="AW25" s="237">
        <f>IF(('Combustion Reports'!E$51-0.03)/('Combustion Reports'!E$49-$AT$25)*($AT25-$AT$25)+0.03&lt;0.17,('Combustion Reports'!E$51-0.03)/('Combustion Reports'!E$49-$AT$25)*($AT25-$AT$25)+0.03,0.17)</f>
        <v>0.03</v>
      </c>
      <c r="AX25" s="237">
        <f>IF(('Combustion Reports'!F$51-0.03)/('Combustion Reports'!F$49-$AT$25)*($AT25-$AT$25)+0.03&lt;0.17,('Combustion Reports'!F$51-0.03)/('Combustion Reports'!F$49-$AT$25)*($AT25-$AT$25)+0.03,0.17)</f>
        <v>0.03</v>
      </c>
      <c r="AY25" s="237">
        <f>IF(('Combustion Reports'!G$51-0.03)/('Combustion Reports'!G$49-$AT$25)*($AT25-$AT$25)+0.03&lt;0.17,('Combustion Reports'!G$51-0.03)/('Combustion Reports'!G$49-$AT$25)*($AT25-$AT$25)+0.03,0.17)</f>
        <v>0.03</v>
      </c>
      <c r="AZ25" s="237">
        <f>IF(('Combustion Reports'!H$51-0.03)/('Combustion Reports'!H$49-$AT$25)*($AT25-$AT$25)+0.03&lt;0.17,('Combustion Reports'!H$51-0.03)/('Combustion Reports'!H$49-$AT$25)*($AT25-$AT$25)+0.03,0.17)</f>
        <v>0.03</v>
      </c>
      <c r="BA25" s="237">
        <f>IF(('Combustion Reports'!I$51-0.03)/('Combustion Reports'!I$49-$AT$25)*($AT25-$AT$25)+0.03&lt;0.17,('Combustion Reports'!I$51-0.03)/('Combustion Reports'!I$49-$AT$25)*($AT25-$AT$25)+0.03,0.17)</f>
        <v>0.03</v>
      </c>
      <c r="BB25" s="237">
        <f>IF(('Combustion Reports'!J$51-0.03)/('Combustion Reports'!J$49-$AT$25)*($AT25-$AT$25)+0.03&lt;0.17,('Combustion Reports'!J$51-0.03)/('Combustion Reports'!J$49-$AT$25)*($AT25-$AT$25)+0.03,0.17)</f>
        <v>0.03</v>
      </c>
      <c r="BC25" s="237">
        <f>IF(('Combustion Reports'!K$51-0.03)/('Combustion Reports'!K$49-$AT$25)*($AT25-$AT$25)+0.03&lt;0.17,('Combustion Reports'!K$51-0.03)/('Combustion Reports'!K$49-$AT$25)*($AT25-$AT$25)+0.03,0.17)</f>
        <v>0.03</v>
      </c>
      <c r="BD25" s="237">
        <f>IF(('Combustion Reports'!L$51-0.03)/('Combustion Reports'!L$49-$AT$25)*($AT25-$AT$25)+0.03&lt;0.17,('Combustion Reports'!L$51-0.03)/('Combustion Reports'!L$49-$AT$25)*($AT25-$AT$25)+0.03,0.17)</f>
        <v>0.03</v>
      </c>
    </row>
    <row r="26" spans="2:56" ht="13.5" thickBot="1">
      <c r="B26" s="18"/>
      <c r="C26" s="18"/>
      <c r="D26" s="18"/>
      <c r="E26" s="200"/>
      <c r="F26" s="200"/>
      <c r="G26" s="200"/>
      <c r="H26" s="191"/>
      <c r="X26" s="18"/>
      <c r="Y26" s="18"/>
      <c r="Z26" s="18"/>
      <c r="AA26" s="200"/>
      <c r="AB26" s="200"/>
      <c r="AC26" s="200"/>
      <c r="AL26" s="18"/>
      <c r="AM26" s="18"/>
      <c r="AN26" s="18"/>
      <c r="AO26" s="200"/>
      <c r="AP26" s="200"/>
      <c r="AZ26" s="18"/>
      <c r="BA26" s="18"/>
      <c r="BB26" s="18"/>
      <c r="BC26" s="200"/>
      <c r="BD26" s="200"/>
    </row>
    <row r="27" spans="2:56" ht="13.5" thickBot="1">
      <c r="B27" s="672" t="s">
        <v>82</v>
      </c>
      <c r="C27" s="673"/>
      <c r="D27" s="673"/>
      <c r="E27" s="673"/>
      <c r="F27" s="673"/>
      <c r="G27" s="673"/>
      <c r="H27" s="673"/>
      <c r="I27" s="673"/>
      <c r="J27" s="673"/>
      <c r="K27" s="673"/>
      <c r="L27" s="673"/>
      <c r="M27" s="673"/>
      <c r="N27" s="674"/>
      <c r="P27" s="672" t="s">
        <v>82</v>
      </c>
      <c r="Q27" s="673"/>
      <c r="R27" s="673"/>
      <c r="S27" s="673"/>
      <c r="T27" s="673"/>
      <c r="U27" s="673"/>
      <c r="V27" s="673"/>
      <c r="W27" s="673"/>
      <c r="X27" s="673"/>
      <c r="Y27" s="673"/>
      <c r="Z27" s="673"/>
      <c r="AA27" s="673"/>
      <c r="AB27" s="674"/>
      <c r="AD27" s="672" t="s">
        <v>82</v>
      </c>
      <c r="AE27" s="673"/>
      <c r="AF27" s="673"/>
      <c r="AG27" s="673"/>
      <c r="AH27" s="673"/>
      <c r="AI27" s="673"/>
      <c r="AJ27" s="673"/>
      <c r="AK27" s="673"/>
      <c r="AL27" s="673"/>
      <c r="AM27" s="673"/>
      <c r="AN27" s="673"/>
      <c r="AO27" s="673"/>
      <c r="AP27" s="674"/>
      <c r="AR27" s="672" t="s">
        <v>82</v>
      </c>
      <c r="AS27" s="673"/>
      <c r="AT27" s="673"/>
      <c r="AU27" s="673"/>
      <c r="AV27" s="673"/>
      <c r="AW27" s="673"/>
      <c r="AX27" s="673"/>
      <c r="AY27" s="673"/>
      <c r="AZ27" s="673"/>
      <c r="BA27" s="673"/>
      <c r="BB27" s="673"/>
      <c r="BC27" s="673"/>
      <c r="BD27" s="674"/>
    </row>
    <row r="28" spans="2:56" ht="13.5" thickBot="1">
      <c r="B28" s="192" t="s">
        <v>13</v>
      </c>
      <c r="C28" s="193" t="s">
        <v>14</v>
      </c>
      <c r="D28" s="231" t="s">
        <v>99</v>
      </c>
      <c r="E28" s="271" t="e">
        <f t="shared" ref="E28:N28" si="0">E4</f>
        <v>#DIV/0!</v>
      </c>
      <c r="F28" s="271" t="e">
        <f t="shared" si="0"/>
        <v>#DIV/0!</v>
      </c>
      <c r="G28" s="273" t="e">
        <f t="shared" si="0"/>
        <v>#DIV/0!</v>
      </c>
      <c r="H28" s="271" t="e">
        <f t="shared" si="0"/>
        <v>#DIV/0!</v>
      </c>
      <c r="I28" s="271" t="e">
        <f t="shared" si="0"/>
        <v>#DIV/0!</v>
      </c>
      <c r="J28" s="271" t="e">
        <f t="shared" si="0"/>
        <v>#DIV/0!</v>
      </c>
      <c r="K28" s="271" t="e">
        <f t="shared" si="0"/>
        <v>#DIV/0!</v>
      </c>
      <c r="L28" s="271" t="e">
        <f t="shared" si="0"/>
        <v>#DIV/0!</v>
      </c>
      <c r="M28" s="271" t="e">
        <f t="shared" si="0"/>
        <v>#DIV/0!</v>
      </c>
      <c r="N28" s="274" t="e">
        <f t="shared" si="0"/>
        <v>#DIV/0!</v>
      </c>
      <c r="P28" s="192" t="s">
        <v>13</v>
      </c>
      <c r="Q28" s="193" t="s">
        <v>14</v>
      </c>
      <c r="R28" s="231" t="s">
        <v>99</v>
      </c>
      <c r="S28" s="271" t="e">
        <f t="shared" ref="S28:AB28" si="1">S4</f>
        <v>#DIV/0!</v>
      </c>
      <c r="T28" s="271" t="e">
        <f t="shared" si="1"/>
        <v>#DIV/0!</v>
      </c>
      <c r="U28" s="273" t="e">
        <f t="shared" si="1"/>
        <v>#DIV/0!</v>
      </c>
      <c r="V28" s="271" t="e">
        <f t="shared" si="1"/>
        <v>#DIV/0!</v>
      </c>
      <c r="W28" s="271" t="e">
        <f t="shared" si="1"/>
        <v>#DIV/0!</v>
      </c>
      <c r="X28" s="271" t="e">
        <f t="shared" si="1"/>
        <v>#DIV/0!</v>
      </c>
      <c r="Y28" s="271" t="e">
        <f t="shared" si="1"/>
        <v>#DIV/0!</v>
      </c>
      <c r="Z28" s="271" t="e">
        <f t="shared" si="1"/>
        <v>#DIV/0!</v>
      </c>
      <c r="AA28" s="271" t="e">
        <f t="shared" si="1"/>
        <v>#DIV/0!</v>
      </c>
      <c r="AB28" s="274" t="e">
        <f t="shared" si="1"/>
        <v>#DIV/0!</v>
      </c>
      <c r="AD28" s="192" t="s">
        <v>13</v>
      </c>
      <c r="AE28" s="193" t="s">
        <v>14</v>
      </c>
      <c r="AF28" s="231" t="s">
        <v>99</v>
      </c>
      <c r="AG28" s="271" t="e">
        <f t="shared" ref="AG28:AP28" si="2">AG4</f>
        <v>#DIV/0!</v>
      </c>
      <c r="AH28" s="271" t="e">
        <f t="shared" si="2"/>
        <v>#DIV/0!</v>
      </c>
      <c r="AI28" s="273" t="e">
        <f t="shared" si="2"/>
        <v>#DIV/0!</v>
      </c>
      <c r="AJ28" s="271" t="e">
        <f t="shared" si="2"/>
        <v>#DIV/0!</v>
      </c>
      <c r="AK28" s="271" t="e">
        <f t="shared" si="2"/>
        <v>#DIV/0!</v>
      </c>
      <c r="AL28" s="271" t="e">
        <f t="shared" si="2"/>
        <v>#DIV/0!</v>
      </c>
      <c r="AM28" s="271" t="e">
        <f t="shared" si="2"/>
        <v>#DIV/0!</v>
      </c>
      <c r="AN28" s="271" t="e">
        <f t="shared" si="2"/>
        <v>#DIV/0!</v>
      </c>
      <c r="AO28" s="271" t="e">
        <f t="shared" si="2"/>
        <v>#DIV/0!</v>
      </c>
      <c r="AP28" s="275" t="e">
        <f t="shared" si="2"/>
        <v>#DIV/0!</v>
      </c>
      <c r="AR28" s="192" t="s">
        <v>13</v>
      </c>
      <c r="AS28" s="193" t="s">
        <v>14</v>
      </c>
      <c r="AT28" s="231" t="s">
        <v>99</v>
      </c>
      <c r="AU28" s="271" t="e">
        <f t="shared" ref="AU28:BD28" si="3">AU4</f>
        <v>#DIV/0!</v>
      </c>
      <c r="AV28" s="271" t="e">
        <f t="shared" si="3"/>
        <v>#DIV/0!</v>
      </c>
      <c r="AW28" s="273" t="e">
        <f t="shared" si="3"/>
        <v>#DIV/0!</v>
      </c>
      <c r="AX28" s="271" t="e">
        <f t="shared" si="3"/>
        <v>#DIV/0!</v>
      </c>
      <c r="AY28" s="271" t="e">
        <f t="shared" si="3"/>
        <v>#DIV/0!</v>
      </c>
      <c r="AZ28" s="271" t="e">
        <f t="shared" si="3"/>
        <v>#DIV/0!</v>
      </c>
      <c r="BA28" s="271" t="e">
        <f t="shared" si="3"/>
        <v>#DIV/0!</v>
      </c>
      <c r="BB28" s="271" t="e">
        <f t="shared" si="3"/>
        <v>#DIV/0!</v>
      </c>
      <c r="BC28" s="271" t="e">
        <f t="shared" si="3"/>
        <v>#DIV/0!</v>
      </c>
      <c r="BD28" s="274" t="e">
        <f t="shared" si="3"/>
        <v>#DIV/0!</v>
      </c>
    </row>
    <row r="29" spans="2:56">
      <c r="B29" s="245">
        <v>-10</v>
      </c>
      <c r="C29" s="246">
        <v>7</v>
      </c>
      <c r="D29" s="247">
        <f t="shared" ref="D29:D49" si="4">IF(B29&gt;50,B29,50)</f>
        <v>50</v>
      </c>
      <c r="E29" s="248" t="e">
        <f>1-(((INDEX('DOE Stack Loss Data'!$C$4:$V$43,MATCH('Combustion Reports'!C$34,'DOE Stack Loss Data'!$B$4:$B$43)+1,MATCH('Proposed Efficiency'!E5,'DOE Stack Loss Data'!$C$3:$V$3)+1)-INDEX('DOE Stack Loss Data'!$C$4:$V$43,MATCH('Combustion Reports'!C$34,'DOE Stack Loss Data'!$B$4:$B$43),MATCH('Proposed Efficiency'!E5,'DOE Stack Loss Data'!$C$3:$V$3)+1))/10*('Combustion Reports'!C$34-INDEX('DOE Stack Loss Data'!$B$4:$B$43,MATCH('Combustion Reports'!C$34,'DOE Stack Loss Data'!$B$4:$B$43),1))+INDEX('DOE Stack Loss Data'!$C$4:$V$43,MATCH('Combustion Reports'!C$34,'DOE Stack Loss Data'!$B$4:$B$43),MATCH('Proposed Efficiency'!E5,'DOE Stack Loss Data'!$C$3:$V$3)+1)-((INDEX('DOE Stack Loss Data'!$C$4:$V$43,MATCH('Combustion Reports'!C$34,'DOE Stack Loss Data'!$B$4:$B$43)+1,MATCH('Proposed Efficiency'!E5,'DOE Stack Loss Data'!$C$3:$V$3))-INDEX('DOE Stack Loss Data'!$C$4:$V$43,MATCH('Combustion Reports'!C$34,'DOE Stack Loss Data'!$B$4:$B$43),MATCH('Proposed Efficiency'!E5,'DOE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Efficiency'!E5,'DOE Stack Loss Data'!$C$3:$V$3))))/(INDEX('DOE Stack Loss Data'!$C$3:$V$3,1,MATCH('Proposed Efficiency'!E5,'DOE Stack Loss Data'!$C$3:$V$3)+1)-INDEX('DOE Stack Loss Data'!$C$3:$V$3,1,MATCH('Proposed Efficiency'!E5,'DOE Stack Loss Data'!$C$3:$V$3)))*('Proposed Efficiency'!E5-INDEX('DOE Stack Loss Data'!$C$3:$V$3,1,MATCH('Proposed Efficiency'!E5,'DOE Stack Loss Data'!$C$3:$V$3)))+(INDEX('DOE Stack Loss Data'!$C$4:$V$43,MATCH('Combustion Reports'!C$34,'DOE Stack Loss Data'!$B$4:$B$43)+1,MATCH('Proposed Efficiency'!E5,'DOE Stack Loss Data'!$C$3:$V$3))-INDEX('DOE Stack Loss Data'!$C$4:$V$43,MATCH('Combustion Reports'!C$34,'DOE Stack Loss Data'!$B$4:$B$43),MATCH('Proposed Efficiency'!E5,'DOE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Efficiency'!E5,'DOE Stack Loss Data'!$C$3:$V$3)))</f>
        <v>#N/A</v>
      </c>
      <c r="F29" s="248" t="e">
        <f>1-(((INDEX('DOE Stack Loss Data'!$C$4:$V$43,MATCH('Combustion Reports'!D$34,'DOE Stack Loss Data'!$B$4:$B$43)+1,MATCH('Proposed Efficiency'!F5,'DOE Stack Loss Data'!$C$3:$V$3)+1)-INDEX('DOE Stack Loss Data'!$C$4:$V$43,MATCH('Combustion Reports'!D$34,'DOE Stack Loss Data'!$B$4:$B$43),MATCH('Proposed Efficiency'!F5,'DOE Stack Loss Data'!$C$3:$V$3)+1))/10*('Combustion Reports'!D$34-INDEX('DOE Stack Loss Data'!$B$4:$B$43,MATCH('Combustion Reports'!D$34,'DOE Stack Loss Data'!$B$4:$B$43),1))+INDEX('DOE Stack Loss Data'!$C$4:$V$43,MATCH('Combustion Reports'!D$34,'DOE Stack Loss Data'!$B$4:$B$43),MATCH('Proposed Efficiency'!F5,'DOE Stack Loss Data'!$C$3:$V$3)+1)-((INDEX('DOE Stack Loss Data'!$C$4:$V$43,MATCH('Combustion Reports'!D$34,'DOE Stack Loss Data'!$B$4:$B$43)+1,MATCH('Proposed Efficiency'!F5,'DOE Stack Loss Data'!$C$3:$V$3))-INDEX('DOE Stack Loss Data'!$C$4:$V$43,MATCH('Combustion Reports'!D$34,'DOE Stack Loss Data'!$B$4:$B$43),MATCH('Proposed Efficiency'!F5,'DOE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Efficiency'!F5,'DOE Stack Loss Data'!$C$3:$V$3))))/(INDEX('DOE Stack Loss Data'!$C$3:$V$3,1,MATCH('Proposed Efficiency'!F5,'DOE Stack Loss Data'!$C$3:$V$3)+1)-INDEX('DOE Stack Loss Data'!$C$3:$V$3,1,MATCH('Proposed Efficiency'!F5,'DOE Stack Loss Data'!$C$3:$V$3)))*('Proposed Efficiency'!F5-INDEX('DOE Stack Loss Data'!$C$3:$V$3,1,MATCH('Proposed Efficiency'!F5,'DOE Stack Loss Data'!$C$3:$V$3)))+(INDEX('DOE Stack Loss Data'!$C$4:$V$43,MATCH('Combustion Reports'!D$34,'DOE Stack Loss Data'!$B$4:$B$43)+1,MATCH('Proposed Efficiency'!F5,'DOE Stack Loss Data'!$C$3:$V$3))-INDEX('DOE Stack Loss Data'!$C$4:$V$43,MATCH('Combustion Reports'!D$34,'DOE Stack Loss Data'!$B$4:$B$43),MATCH('Proposed Efficiency'!F5,'DOE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Efficiency'!F5,'DOE Stack Loss Data'!$C$3:$V$3)))</f>
        <v>#N/A</v>
      </c>
      <c r="G29" s="248" t="e">
        <f>1-(((INDEX('DOE Stack Loss Data'!$C$4:$V$43,MATCH('Combustion Reports'!E$34,'DOE Stack Loss Data'!$B$4:$B$43)+1,MATCH('Proposed Efficiency'!G5,'DOE Stack Loss Data'!$C$3:$V$3)+1)-INDEX('DOE Stack Loss Data'!$C$4:$V$43,MATCH('Combustion Reports'!E$34,'DOE Stack Loss Data'!$B$4:$B$43),MATCH('Proposed Efficiency'!G5,'DOE Stack Loss Data'!$C$3:$V$3)+1))/10*('Combustion Reports'!E$34-INDEX('DOE Stack Loss Data'!$B$4:$B$43,MATCH('Combustion Reports'!E$34,'DOE Stack Loss Data'!$B$4:$B$43),1))+INDEX('DOE Stack Loss Data'!$C$4:$V$43,MATCH('Combustion Reports'!E$34,'DOE Stack Loss Data'!$B$4:$B$43),MATCH('Proposed Efficiency'!G5,'DOE Stack Loss Data'!$C$3:$V$3)+1)-((INDEX('DOE Stack Loss Data'!$C$4:$V$43,MATCH('Combustion Reports'!E$34,'DOE Stack Loss Data'!$B$4:$B$43)+1,MATCH('Proposed Efficiency'!G5,'DOE Stack Loss Data'!$C$3:$V$3))-INDEX('DOE Stack Loss Data'!$C$4:$V$43,MATCH('Combustion Reports'!E$34,'DOE Stack Loss Data'!$B$4:$B$43),MATCH('Proposed Efficiency'!G5,'DOE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Efficiency'!G5,'DOE Stack Loss Data'!$C$3:$V$3))))/(INDEX('DOE Stack Loss Data'!$C$3:$V$3,1,MATCH('Proposed Efficiency'!G5,'DOE Stack Loss Data'!$C$3:$V$3)+1)-INDEX('DOE Stack Loss Data'!$C$3:$V$3,1,MATCH('Proposed Efficiency'!G5,'DOE Stack Loss Data'!$C$3:$V$3)))*('Proposed Efficiency'!G5-INDEX('DOE Stack Loss Data'!$C$3:$V$3,1,MATCH('Proposed Efficiency'!G5,'DOE Stack Loss Data'!$C$3:$V$3)))+(INDEX('DOE Stack Loss Data'!$C$4:$V$43,MATCH('Combustion Reports'!E$34,'DOE Stack Loss Data'!$B$4:$B$43)+1,MATCH('Proposed Efficiency'!G5,'DOE Stack Loss Data'!$C$3:$V$3))-INDEX('DOE Stack Loss Data'!$C$4:$V$43,MATCH('Combustion Reports'!E$34,'DOE Stack Loss Data'!$B$4:$B$43),MATCH('Proposed Efficiency'!G5,'DOE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Efficiency'!G5,'DOE Stack Loss Data'!$C$3:$V$3)))</f>
        <v>#N/A</v>
      </c>
      <c r="H29" s="248" t="e">
        <f>1-(((INDEX('DOE Stack Loss Data'!$C$4:$V$43,MATCH('Combustion Reports'!F$34,'DOE Stack Loss Data'!$B$4:$B$43)+1,MATCH('Proposed Efficiency'!H5,'DOE Stack Loss Data'!$C$3:$V$3)+1)-INDEX('DOE Stack Loss Data'!$C$4:$V$43,MATCH('Combustion Reports'!F$34,'DOE Stack Loss Data'!$B$4:$B$43),MATCH('Proposed Efficiency'!H5,'DOE Stack Loss Data'!$C$3:$V$3)+1))/10*('Combustion Reports'!F$34-INDEX('DOE Stack Loss Data'!$B$4:$B$43,MATCH('Combustion Reports'!F$34,'DOE Stack Loss Data'!$B$4:$B$43),1))+INDEX('DOE Stack Loss Data'!$C$4:$V$43,MATCH('Combustion Reports'!F$34,'DOE Stack Loss Data'!$B$4:$B$43),MATCH('Proposed Efficiency'!H5,'DOE Stack Loss Data'!$C$3:$V$3)+1)-((INDEX('DOE Stack Loss Data'!$C$4:$V$43,MATCH('Combustion Reports'!F$34,'DOE Stack Loss Data'!$B$4:$B$43)+1,MATCH('Proposed Efficiency'!H5,'DOE Stack Loss Data'!$C$3:$V$3))-INDEX('DOE Stack Loss Data'!$C$4:$V$43,MATCH('Combustion Reports'!F$34,'DOE Stack Loss Data'!$B$4:$B$43),MATCH('Proposed Efficiency'!H5,'DOE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Efficiency'!H5,'DOE Stack Loss Data'!$C$3:$V$3))))/(INDEX('DOE Stack Loss Data'!$C$3:$V$3,1,MATCH('Proposed Efficiency'!H5,'DOE Stack Loss Data'!$C$3:$V$3)+1)-INDEX('DOE Stack Loss Data'!$C$3:$V$3,1,MATCH('Proposed Efficiency'!H5,'DOE Stack Loss Data'!$C$3:$V$3)))*('Proposed Efficiency'!H5-INDEX('DOE Stack Loss Data'!$C$3:$V$3,1,MATCH('Proposed Efficiency'!H5,'DOE Stack Loss Data'!$C$3:$V$3)))+(INDEX('DOE Stack Loss Data'!$C$4:$V$43,MATCH('Combustion Reports'!F$34,'DOE Stack Loss Data'!$B$4:$B$43)+1,MATCH('Proposed Efficiency'!H5,'DOE Stack Loss Data'!$C$3:$V$3))-INDEX('DOE Stack Loss Data'!$C$4:$V$43,MATCH('Combustion Reports'!F$34,'DOE Stack Loss Data'!$B$4:$B$43),MATCH('Proposed Efficiency'!H5,'DOE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Efficiency'!H5,'DOE Stack Loss Data'!$C$3:$V$3)))</f>
        <v>#N/A</v>
      </c>
      <c r="I29" s="248" t="e">
        <f>1-(((INDEX('DOE Stack Loss Data'!$C$4:$V$43,MATCH('Combustion Reports'!G$34,'DOE Stack Loss Data'!$B$4:$B$43)+1,MATCH('Proposed Efficiency'!I5,'DOE Stack Loss Data'!$C$3:$V$3)+1)-INDEX('DOE Stack Loss Data'!$C$4:$V$43,MATCH('Combustion Reports'!G$34,'DOE Stack Loss Data'!$B$4:$B$43),MATCH('Proposed Efficiency'!I5,'DOE Stack Loss Data'!$C$3:$V$3)+1))/10*('Combustion Reports'!G$34-INDEX('DOE Stack Loss Data'!$B$4:$B$43,MATCH('Combustion Reports'!G$34,'DOE Stack Loss Data'!$B$4:$B$43),1))+INDEX('DOE Stack Loss Data'!$C$4:$V$43,MATCH('Combustion Reports'!G$34,'DOE Stack Loss Data'!$B$4:$B$43),MATCH('Proposed Efficiency'!I5,'DOE Stack Loss Data'!$C$3:$V$3)+1)-((INDEX('DOE Stack Loss Data'!$C$4:$V$43,MATCH('Combustion Reports'!G$34,'DOE Stack Loss Data'!$B$4:$B$43)+1,MATCH('Proposed Efficiency'!I5,'DOE Stack Loss Data'!$C$3:$V$3))-INDEX('DOE Stack Loss Data'!$C$4:$V$43,MATCH('Combustion Reports'!G$34,'DOE Stack Loss Data'!$B$4:$B$43),MATCH('Proposed Efficiency'!I5,'DOE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Efficiency'!I5,'DOE Stack Loss Data'!$C$3:$V$3))))/(INDEX('DOE Stack Loss Data'!$C$3:$V$3,1,MATCH('Proposed Efficiency'!I5,'DOE Stack Loss Data'!$C$3:$V$3)+1)-INDEX('DOE Stack Loss Data'!$C$3:$V$3,1,MATCH('Proposed Efficiency'!I5,'DOE Stack Loss Data'!$C$3:$V$3)))*('Proposed Efficiency'!I5-INDEX('DOE Stack Loss Data'!$C$3:$V$3,1,MATCH('Proposed Efficiency'!I5,'DOE Stack Loss Data'!$C$3:$V$3)))+(INDEX('DOE Stack Loss Data'!$C$4:$V$43,MATCH('Combustion Reports'!G$34,'DOE Stack Loss Data'!$B$4:$B$43)+1,MATCH('Proposed Efficiency'!I5,'DOE Stack Loss Data'!$C$3:$V$3))-INDEX('DOE Stack Loss Data'!$C$4:$V$43,MATCH('Combustion Reports'!G$34,'DOE Stack Loss Data'!$B$4:$B$43),MATCH('Proposed Efficiency'!I5,'DOE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Efficiency'!I5,'DOE Stack Loss Data'!$C$3:$V$3)))</f>
        <v>#N/A</v>
      </c>
      <c r="J29" s="248" t="e">
        <f>1-(((INDEX('DOE Stack Loss Data'!$C$4:$V$43,MATCH('Combustion Reports'!H$34,'DOE Stack Loss Data'!$B$4:$B$43)+1,MATCH('Proposed Efficiency'!J5,'DOE Stack Loss Data'!$C$3:$V$3)+1)-INDEX('DOE Stack Loss Data'!$C$4:$V$43,MATCH('Combustion Reports'!H$34,'DOE Stack Loss Data'!$B$4:$B$43),MATCH('Proposed Efficiency'!J5,'DOE Stack Loss Data'!$C$3:$V$3)+1))/10*('Combustion Reports'!H$34-INDEX('DOE Stack Loss Data'!$B$4:$B$43,MATCH('Combustion Reports'!H$34,'DOE Stack Loss Data'!$B$4:$B$43),1))+INDEX('DOE Stack Loss Data'!$C$4:$V$43,MATCH('Combustion Reports'!H$34,'DOE Stack Loss Data'!$B$4:$B$43),MATCH('Proposed Efficiency'!J5,'DOE Stack Loss Data'!$C$3:$V$3)+1)-((INDEX('DOE Stack Loss Data'!$C$4:$V$43,MATCH('Combustion Reports'!H$34,'DOE Stack Loss Data'!$B$4:$B$43)+1,MATCH('Proposed Efficiency'!J5,'DOE Stack Loss Data'!$C$3:$V$3))-INDEX('DOE Stack Loss Data'!$C$4:$V$43,MATCH('Combustion Reports'!H$34,'DOE Stack Loss Data'!$B$4:$B$43),MATCH('Proposed Efficiency'!J5,'DOE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Efficiency'!J5,'DOE Stack Loss Data'!$C$3:$V$3))))/(INDEX('DOE Stack Loss Data'!$C$3:$V$3,1,MATCH('Proposed Efficiency'!J5,'DOE Stack Loss Data'!$C$3:$V$3)+1)-INDEX('DOE Stack Loss Data'!$C$3:$V$3,1,MATCH('Proposed Efficiency'!J5,'DOE Stack Loss Data'!$C$3:$V$3)))*('Proposed Efficiency'!J5-INDEX('DOE Stack Loss Data'!$C$3:$V$3,1,MATCH('Proposed Efficiency'!J5,'DOE Stack Loss Data'!$C$3:$V$3)))+(INDEX('DOE Stack Loss Data'!$C$4:$V$43,MATCH('Combustion Reports'!H$34,'DOE Stack Loss Data'!$B$4:$B$43)+1,MATCH('Proposed Efficiency'!J5,'DOE Stack Loss Data'!$C$3:$V$3))-INDEX('DOE Stack Loss Data'!$C$4:$V$43,MATCH('Combustion Reports'!H$34,'DOE Stack Loss Data'!$B$4:$B$43),MATCH('Proposed Efficiency'!J5,'DOE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Efficiency'!J5,'DOE Stack Loss Data'!$C$3:$V$3)))</f>
        <v>#N/A</v>
      </c>
      <c r="K29" s="248" t="e">
        <f>1-(((INDEX('DOE Stack Loss Data'!$C$4:$V$43,MATCH('Combustion Reports'!I$34,'DOE Stack Loss Data'!$B$4:$B$43)+1,MATCH('Proposed Efficiency'!K5,'DOE Stack Loss Data'!$C$3:$V$3)+1)-INDEX('DOE Stack Loss Data'!$C$4:$V$43,MATCH('Combustion Reports'!I$34,'DOE Stack Loss Data'!$B$4:$B$43),MATCH('Proposed Efficiency'!K5,'DOE Stack Loss Data'!$C$3:$V$3)+1))/10*('Combustion Reports'!I$34-INDEX('DOE Stack Loss Data'!$B$4:$B$43,MATCH('Combustion Reports'!I$34,'DOE Stack Loss Data'!$B$4:$B$43),1))+INDEX('DOE Stack Loss Data'!$C$4:$V$43,MATCH('Combustion Reports'!I$34,'DOE Stack Loss Data'!$B$4:$B$43),MATCH('Proposed Efficiency'!K5,'DOE Stack Loss Data'!$C$3:$V$3)+1)-((INDEX('DOE Stack Loss Data'!$C$4:$V$43,MATCH('Combustion Reports'!I$34,'DOE Stack Loss Data'!$B$4:$B$43)+1,MATCH('Proposed Efficiency'!K5,'DOE Stack Loss Data'!$C$3:$V$3))-INDEX('DOE Stack Loss Data'!$C$4:$V$43,MATCH('Combustion Reports'!I$34,'DOE Stack Loss Data'!$B$4:$B$43),MATCH('Proposed Efficiency'!K5,'DOE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Efficiency'!K5,'DOE Stack Loss Data'!$C$3:$V$3))))/(INDEX('DOE Stack Loss Data'!$C$3:$V$3,1,MATCH('Proposed Efficiency'!K5,'DOE Stack Loss Data'!$C$3:$V$3)+1)-INDEX('DOE Stack Loss Data'!$C$3:$V$3,1,MATCH('Proposed Efficiency'!K5,'DOE Stack Loss Data'!$C$3:$V$3)))*('Proposed Efficiency'!K5-INDEX('DOE Stack Loss Data'!$C$3:$V$3,1,MATCH('Proposed Efficiency'!K5,'DOE Stack Loss Data'!$C$3:$V$3)))+(INDEX('DOE Stack Loss Data'!$C$4:$V$43,MATCH('Combustion Reports'!I$34,'DOE Stack Loss Data'!$B$4:$B$43)+1,MATCH('Proposed Efficiency'!K5,'DOE Stack Loss Data'!$C$3:$V$3))-INDEX('DOE Stack Loss Data'!$C$4:$V$43,MATCH('Combustion Reports'!I$34,'DOE Stack Loss Data'!$B$4:$B$43),MATCH('Proposed Efficiency'!K5,'DOE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Efficiency'!K5,'DOE Stack Loss Data'!$C$3:$V$3)))</f>
        <v>#N/A</v>
      </c>
      <c r="L29" s="248" t="e">
        <f>1-(((INDEX('DOE Stack Loss Data'!$C$4:$V$43,MATCH('Combustion Reports'!J$34,'DOE Stack Loss Data'!$B$4:$B$43)+1,MATCH('Proposed Efficiency'!L5,'DOE Stack Loss Data'!$C$3:$V$3)+1)-INDEX('DOE Stack Loss Data'!$C$4:$V$43,MATCH('Combustion Reports'!J$34,'DOE Stack Loss Data'!$B$4:$B$43),MATCH('Proposed Efficiency'!L5,'DOE Stack Loss Data'!$C$3:$V$3)+1))/10*('Combustion Reports'!J$34-INDEX('DOE Stack Loss Data'!$B$4:$B$43,MATCH('Combustion Reports'!J$34,'DOE Stack Loss Data'!$B$4:$B$43),1))+INDEX('DOE Stack Loss Data'!$C$4:$V$43,MATCH('Combustion Reports'!J$34,'DOE Stack Loss Data'!$B$4:$B$43),MATCH('Proposed Efficiency'!L5,'DOE Stack Loss Data'!$C$3:$V$3)+1)-((INDEX('DOE Stack Loss Data'!$C$4:$V$43,MATCH('Combustion Reports'!J$34,'DOE Stack Loss Data'!$B$4:$B$43)+1,MATCH('Proposed Efficiency'!L5,'DOE Stack Loss Data'!$C$3:$V$3))-INDEX('DOE Stack Loss Data'!$C$4:$V$43,MATCH('Combustion Reports'!J$34,'DOE Stack Loss Data'!$B$4:$B$43),MATCH('Proposed Efficiency'!L5,'DOE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Efficiency'!L5,'DOE Stack Loss Data'!$C$3:$V$3))))/(INDEX('DOE Stack Loss Data'!$C$3:$V$3,1,MATCH('Proposed Efficiency'!L5,'DOE Stack Loss Data'!$C$3:$V$3)+1)-INDEX('DOE Stack Loss Data'!$C$3:$V$3,1,MATCH('Proposed Efficiency'!L5,'DOE Stack Loss Data'!$C$3:$V$3)))*('Proposed Efficiency'!L5-INDEX('DOE Stack Loss Data'!$C$3:$V$3,1,MATCH('Proposed Efficiency'!L5,'DOE Stack Loss Data'!$C$3:$V$3)))+(INDEX('DOE Stack Loss Data'!$C$4:$V$43,MATCH('Combustion Reports'!J$34,'DOE Stack Loss Data'!$B$4:$B$43)+1,MATCH('Proposed Efficiency'!L5,'DOE Stack Loss Data'!$C$3:$V$3))-INDEX('DOE Stack Loss Data'!$C$4:$V$43,MATCH('Combustion Reports'!J$34,'DOE Stack Loss Data'!$B$4:$B$43),MATCH('Proposed Efficiency'!L5,'DOE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Efficiency'!L5,'DOE Stack Loss Data'!$C$3:$V$3)))</f>
        <v>#N/A</v>
      </c>
      <c r="M29" s="248" t="e">
        <f>1-(((INDEX('DOE Stack Loss Data'!$C$4:$V$43,MATCH('Combustion Reports'!K$34,'DOE Stack Loss Data'!$B$4:$B$43)+1,MATCH('Proposed Efficiency'!M5,'DOE Stack Loss Data'!$C$3:$V$3)+1)-INDEX('DOE Stack Loss Data'!$C$4:$V$43,MATCH('Combustion Reports'!K$34,'DOE Stack Loss Data'!$B$4:$B$43),MATCH('Proposed Efficiency'!M5,'DOE Stack Loss Data'!$C$3:$V$3)+1))/10*('Combustion Reports'!K$34-INDEX('DOE Stack Loss Data'!$B$4:$B$43,MATCH('Combustion Reports'!K$34,'DOE Stack Loss Data'!$B$4:$B$43),1))+INDEX('DOE Stack Loss Data'!$C$4:$V$43,MATCH('Combustion Reports'!K$34,'DOE Stack Loss Data'!$B$4:$B$43),MATCH('Proposed Efficiency'!M5,'DOE Stack Loss Data'!$C$3:$V$3)+1)-((INDEX('DOE Stack Loss Data'!$C$4:$V$43,MATCH('Combustion Reports'!K$34,'DOE Stack Loss Data'!$B$4:$B$43)+1,MATCH('Proposed Efficiency'!M5,'DOE Stack Loss Data'!$C$3:$V$3))-INDEX('DOE Stack Loss Data'!$C$4:$V$43,MATCH('Combustion Reports'!K$34,'DOE Stack Loss Data'!$B$4:$B$43),MATCH('Proposed Efficiency'!M5,'DOE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Efficiency'!M5,'DOE Stack Loss Data'!$C$3:$V$3))))/(INDEX('DOE Stack Loss Data'!$C$3:$V$3,1,MATCH('Proposed Efficiency'!M5,'DOE Stack Loss Data'!$C$3:$V$3)+1)-INDEX('DOE Stack Loss Data'!$C$3:$V$3,1,MATCH('Proposed Efficiency'!M5,'DOE Stack Loss Data'!$C$3:$V$3)))*('Proposed Efficiency'!M5-INDEX('DOE Stack Loss Data'!$C$3:$V$3,1,MATCH('Proposed Efficiency'!M5,'DOE Stack Loss Data'!$C$3:$V$3)))+(INDEX('DOE Stack Loss Data'!$C$4:$V$43,MATCH('Combustion Reports'!K$34,'DOE Stack Loss Data'!$B$4:$B$43)+1,MATCH('Proposed Efficiency'!M5,'DOE Stack Loss Data'!$C$3:$V$3))-INDEX('DOE Stack Loss Data'!$C$4:$V$43,MATCH('Combustion Reports'!K$34,'DOE Stack Loss Data'!$B$4:$B$43),MATCH('Proposed Efficiency'!M5,'DOE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Efficiency'!M5,'DOE Stack Loss Data'!$C$3:$V$3)))</f>
        <v>#N/A</v>
      </c>
      <c r="N29" s="249" t="e">
        <f>1-(((INDEX('DOE Stack Loss Data'!$C$4:$V$43,MATCH('Combustion Reports'!L$34,'DOE Stack Loss Data'!$B$4:$B$43)+1,MATCH('Proposed Efficiency'!N5,'DOE Stack Loss Data'!$C$3:$V$3)+1)-INDEX('DOE Stack Loss Data'!$C$4:$V$43,MATCH('Combustion Reports'!L$34,'DOE Stack Loss Data'!$B$4:$B$43),MATCH('Proposed Efficiency'!N5,'DOE Stack Loss Data'!$C$3:$V$3)+1))/10*('Combustion Reports'!L$34-INDEX('DOE Stack Loss Data'!$B$4:$B$43,MATCH('Combustion Reports'!L$34,'DOE Stack Loss Data'!$B$4:$B$43),1))+INDEX('DOE Stack Loss Data'!$C$4:$V$43,MATCH('Combustion Reports'!L$34,'DOE Stack Loss Data'!$B$4:$B$43),MATCH('Proposed Efficiency'!N5,'DOE Stack Loss Data'!$C$3:$V$3)+1)-((INDEX('DOE Stack Loss Data'!$C$4:$V$43,MATCH('Combustion Reports'!L$34,'DOE Stack Loss Data'!$B$4:$B$43)+1,MATCH('Proposed Efficiency'!N5,'DOE Stack Loss Data'!$C$3:$V$3))-INDEX('DOE Stack Loss Data'!$C$4:$V$43,MATCH('Combustion Reports'!L$34,'DOE Stack Loss Data'!$B$4:$B$43),MATCH('Proposed Efficiency'!N5,'DOE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Efficiency'!N5,'DOE Stack Loss Data'!$C$3:$V$3))))/(INDEX('DOE Stack Loss Data'!$C$3:$V$3,1,MATCH('Proposed Efficiency'!N5,'DOE Stack Loss Data'!$C$3:$V$3)+1)-INDEX('DOE Stack Loss Data'!$C$3:$V$3,1,MATCH('Proposed Efficiency'!N5,'DOE Stack Loss Data'!$C$3:$V$3)))*('Proposed Efficiency'!N5-INDEX('DOE Stack Loss Data'!$C$3:$V$3,1,MATCH('Proposed Efficiency'!N5,'DOE Stack Loss Data'!$C$3:$V$3)))+(INDEX('DOE Stack Loss Data'!$C$4:$V$43,MATCH('Combustion Reports'!L$34,'DOE Stack Loss Data'!$B$4:$B$43)+1,MATCH('Proposed Efficiency'!N5,'DOE Stack Loss Data'!$C$3:$V$3))-INDEX('DOE Stack Loss Data'!$C$4:$V$43,MATCH('Combustion Reports'!L$34,'DOE Stack Loss Data'!$B$4:$B$43),MATCH('Proposed Efficiency'!N5,'DOE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Efficiency'!N5,'DOE Stack Loss Data'!$C$3:$V$3)))</f>
        <v>#N/A</v>
      </c>
      <c r="P29" s="245">
        <v>-10</v>
      </c>
      <c r="Q29" s="246">
        <v>7</v>
      </c>
      <c r="R29" s="247">
        <f t="shared" ref="R29:R49" si="5">IF(P29&gt;50,P29,50)</f>
        <v>50</v>
      </c>
      <c r="S29" s="248" t="e">
        <f>1-(((INDEX('DOE Stack Loss Data'!$C$4:$V$43,MATCH('Combustion Reports'!$C$40,'DOE Stack Loss Data'!$B$4:$B$43)+1,MATCH('Proposed Efficiency'!S5,'DOE Stack Loss Data'!$C$3:$V$3)+1)-INDEX('DOE Stack Loss Data'!$C$4:$V$43,MATCH('Combustion Reports'!$C$40,'DOE Stack Loss Data'!$B$4:$B$43),MATCH('Proposed Efficiency'!S5,'DOE Stack Loss Data'!$C$3:$V$3)+1))/10*('Combustion Reports'!$C$40-INDEX('DOE Stack Loss Data'!$B$4:$B$43,MATCH('Combustion Reports'!$C$40,'DOE Stack Loss Data'!$B$4:$B$43),1))+INDEX('DOE Stack Loss Data'!$C$4:$V$43,MATCH('Combustion Reports'!$C$40,'DOE Stack Loss Data'!$B$4:$B$43),MATCH('Proposed Efficiency'!S5,'DOE Stack Loss Data'!$C$3:$V$3)+1)-((INDEX('DOE Stack Loss Data'!$C$4:$V$43,MATCH('Combustion Reports'!$C$40,'DOE Stack Loss Data'!$B$4:$B$43)+1,MATCH('Proposed Efficiency'!S5,'DOE Stack Loss Data'!$C$3:$V$3))-INDEX('DOE Stack Loss Data'!$C$4:$V$43,MATCH('Combustion Reports'!$C$40,'DOE Stack Loss Data'!$B$4:$B$43),MATCH('Proposed Efficiency'!S5,'DOE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Efficiency'!S5,'DOE Stack Loss Data'!$C$3:$V$3))))/(INDEX('DOE Stack Loss Data'!$C$3:$V$3,1,MATCH('Proposed Efficiency'!S5,'DOE Stack Loss Data'!$C$3:$V$3)+1)-INDEX('DOE Stack Loss Data'!$C$3:$V$3,1,MATCH('Proposed Efficiency'!S5,'DOE Stack Loss Data'!$C$3:$V$3)))*('Proposed Efficiency'!S5-INDEX('DOE Stack Loss Data'!$C$3:$V$3,1,MATCH('Proposed Efficiency'!S5,'DOE Stack Loss Data'!$C$3:$V$3)))+(INDEX('DOE Stack Loss Data'!$C$4:$V$43,MATCH('Combustion Reports'!$C$40,'DOE Stack Loss Data'!$B$4:$B$43)+1,MATCH('Proposed Efficiency'!S5,'DOE Stack Loss Data'!$C$3:$V$3))-INDEX('DOE Stack Loss Data'!$C$4:$V$43,MATCH('Combustion Reports'!$C$40,'DOE Stack Loss Data'!$B$4:$B$43),MATCH('Proposed Efficiency'!S5,'DOE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Efficiency'!S5,'DOE Stack Loss Data'!$C$3:$V$3)))</f>
        <v>#N/A</v>
      </c>
      <c r="T29" s="248" t="e">
        <f>1-(((INDEX('DOE Stack Loss Data'!$C$4:$V$43,MATCH('Combustion Reports'!$C$40,'DOE Stack Loss Data'!$B$4:$B$43)+1,MATCH('Proposed Efficiency'!T5,'DOE Stack Loss Data'!$C$3:$V$3)+1)-INDEX('DOE Stack Loss Data'!$C$4:$V$43,MATCH('Combustion Reports'!$C$40,'DOE Stack Loss Data'!$B$4:$B$43),MATCH('Proposed Efficiency'!T5,'DOE Stack Loss Data'!$C$3:$V$3)+1))/10*('Combustion Reports'!$C$40-INDEX('DOE Stack Loss Data'!$B$4:$B$43,MATCH('Combustion Reports'!$C$40,'DOE Stack Loss Data'!$B$4:$B$43),1))+INDEX('DOE Stack Loss Data'!$C$4:$V$43,MATCH('Combustion Reports'!$C$40,'DOE Stack Loss Data'!$B$4:$B$43),MATCH('Proposed Efficiency'!T5,'DOE Stack Loss Data'!$C$3:$V$3)+1)-((INDEX('DOE Stack Loss Data'!$C$4:$V$43,MATCH('Combustion Reports'!$C$40,'DOE Stack Loss Data'!$B$4:$B$43)+1,MATCH('Proposed Efficiency'!T5,'DOE Stack Loss Data'!$C$3:$V$3))-INDEX('DOE Stack Loss Data'!$C$4:$V$43,MATCH('Combustion Reports'!$C$40,'DOE Stack Loss Data'!$B$4:$B$43),MATCH('Proposed Efficiency'!T5,'DOE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Efficiency'!T5,'DOE Stack Loss Data'!$C$3:$V$3))))/(INDEX('DOE Stack Loss Data'!$C$3:$V$3,1,MATCH('Proposed Efficiency'!T5,'DOE Stack Loss Data'!$C$3:$V$3)+1)-INDEX('DOE Stack Loss Data'!$C$3:$V$3,1,MATCH('Proposed Efficiency'!T5,'DOE Stack Loss Data'!$C$3:$V$3)))*('Proposed Efficiency'!T5-INDEX('DOE Stack Loss Data'!$C$3:$V$3,1,MATCH('Proposed Efficiency'!T5,'DOE Stack Loss Data'!$C$3:$V$3)))+(INDEX('DOE Stack Loss Data'!$C$4:$V$43,MATCH('Combustion Reports'!$C$40,'DOE Stack Loss Data'!$B$4:$B$43)+1,MATCH('Proposed Efficiency'!T5,'DOE Stack Loss Data'!$C$3:$V$3))-INDEX('DOE Stack Loss Data'!$C$4:$V$43,MATCH('Combustion Reports'!$C$40,'DOE Stack Loss Data'!$B$4:$B$43),MATCH('Proposed Efficiency'!T5,'DOE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Efficiency'!T5,'DOE Stack Loss Data'!$C$3:$V$3)))</f>
        <v>#N/A</v>
      </c>
      <c r="U29" s="248" t="e">
        <f>1-(((INDEX('DOE Stack Loss Data'!$C$4:$V$43,MATCH('Combustion Reports'!$C$40,'DOE Stack Loss Data'!$B$4:$B$43)+1,MATCH('Proposed Efficiency'!U5,'DOE Stack Loss Data'!$C$3:$V$3)+1)-INDEX('DOE Stack Loss Data'!$C$4:$V$43,MATCH('Combustion Reports'!$C$40,'DOE Stack Loss Data'!$B$4:$B$43),MATCH('Proposed Efficiency'!U5,'DOE Stack Loss Data'!$C$3:$V$3)+1))/10*('Combustion Reports'!$C$40-INDEX('DOE Stack Loss Data'!$B$4:$B$43,MATCH('Combustion Reports'!$C$40,'DOE Stack Loss Data'!$B$4:$B$43),1))+INDEX('DOE Stack Loss Data'!$C$4:$V$43,MATCH('Combustion Reports'!$C$40,'DOE Stack Loss Data'!$B$4:$B$43),MATCH('Proposed Efficiency'!U5,'DOE Stack Loss Data'!$C$3:$V$3)+1)-((INDEX('DOE Stack Loss Data'!$C$4:$V$43,MATCH('Combustion Reports'!$C$40,'DOE Stack Loss Data'!$B$4:$B$43)+1,MATCH('Proposed Efficiency'!U5,'DOE Stack Loss Data'!$C$3:$V$3))-INDEX('DOE Stack Loss Data'!$C$4:$V$43,MATCH('Combustion Reports'!$C$40,'DOE Stack Loss Data'!$B$4:$B$43),MATCH('Proposed Efficiency'!U5,'DOE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Efficiency'!U5,'DOE Stack Loss Data'!$C$3:$V$3))))/(INDEX('DOE Stack Loss Data'!$C$3:$V$3,1,MATCH('Proposed Efficiency'!U5,'DOE Stack Loss Data'!$C$3:$V$3)+1)-INDEX('DOE Stack Loss Data'!$C$3:$V$3,1,MATCH('Proposed Efficiency'!U5,'DOE Stack Loss Data'!$C$3:$V$3)))*('Proposed Efficiency'!U5-INDEX('DOE Stack Loss Data'!$C$3:$V$3,1,MATCH('Proposed Efficiency'!U5,'DOE Stack Loss Data'!$C$3:$V$3)))+(INDEX('DOE Stack Loss Data'!$C$4:$V$43,MATCH('Combustion Reports'!$C$40,'DOE Stack Loss Data'!$B$4:$B$43)+1,MATCH('Proposed Efficiency'!U5,'DOE Stack Loss Data'!$C$3:$V$3))-INDEX('DOE Stack Loss Data'!$C$4:$V$43,MATCH('Combustion Reports'!$C$40,'DOE Stack Loss Data'!$B$4:$B$43),MATCH('Proposed Efficiency'!U5,'DOE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Efficiency'!U5,'DOE Stack Loss Data'!$C$3:$V$3)))</f>
        <v>#N/A</v>
      </c>
      <c r="V29" s="248" t="e">
        <f>1-(((INDEX('DOE Stack Loss Data'!$C$4:$V$43,MATCH('Combustion Reports'!$C$40,'DOE Stack Loss Data'!$B$4:$B$43)+1,MATCH('Proposed Efficiency'!V5,'DOE Stack Loss Data'!$C$3:$V$3)+1)-INDEX('DOE Stack Loss Data'!$C$4:$V$43,MATCH('Combustion Reports'!$C$40,'DOE Stack Loss Data'!$B$4:$B$43),MATCH('Proposed Efficiency'!V5,'DOE Stack Loss Data'!$C$3:$V$3)+1))/10*('Combustion Reports'!$C$40-INDEX('DOE Stack Loss Data'!$B$4:$B$43,MATCH('Combustion Reports'!$C$40,'DOE Stack Loss Data'!$B$4:$B$43),1))+INDEX('DOE Stack Loss Data'!$C$4:$V$43,MATCH('Combustion Reports'!$C$40,'DOE Stack Loss Data'!$B$4:$B$43),MATCH('Proposed Efficiency'!V5,'DOE Stack Loss Data'!$C$3:$V$3)+1)-((INDEX('DOE Stack Loss Data'!$C$4:$V$43,MATCH('Combustion Reports'!$C$40,'DOE Stack Loss Data'!$B$4:$B$43)+1,MATCH('Proposed Efficiency'!V5,'DOE Stack Loss Data'!$C$3:$V$3))-INDEX('DOE Stack Loss Data'!$C$4:$V$43,MATCH('Combustion Reports'!$C$40,'DOE Stack Loss Data'!$B$4:$B$43),MATCH('Proposed Efficiency'!V5,'DOE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Efficiency'!V5,'DOE Stack Loss Data'!$C$3:$V$3))))/(INDEX('DOE Stack Loss Data'!$C$3:$V$3,1,MATCH('Proposed Efficiency'!V5,'DOE Stack Loss Data'!$C$3:$V$3)+1)-INDEX('DOE Stack Loss Data'!$C$3:$V$3,1,MATCH('Proposed Efficiency'!V5,'DOE Stack Loss Data'!$C$3:$V$3)))*('Proposed Efficiency'!V5-INDEX('DOE Stack Loss Data'!$C$3:$V$3,1,MATCH('Proposed Efficiency'!V5,'DOE Stack Loss Data'!$C$3:$V$3)))+(INDEX('DOE Stack Loss Data'!$C$4:$V$43,MATCH('Combustion Reports'!$C$40,'DOE Stack Loss Data'!$B$4:$B$43)+1,MATCH('Proposed Efficiency'!V5,'DOE Stack Loss Data'!$C$3:$V$3))-INDEX('DOE Stack Loss Data'!$C$4:$V$43,MATCH('Combustion Reports'!$C$40,'DOE Stack Loss Data'!$B$4:$B$43),MATCH('Proposed Efficiency'!V5,'DOE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Efficiency'!V5,'DOE Stack Loss Data'!$C$3:$V$3)))</f>
        <v>#N/A</v>
      </c>
      <c r="W29" s="248" t="e">
        <f>1-(((INDEX('DOE Stack Loss Data'!$C$4:$V$43,MATCH('Combustion Reports'!$C$40,'DOE Stack Loss Data'!$B$4:$B$43)+1,MATCH('Proposed Efficiency'!W5,'DOE Stack Loss Data'!$C$3:$V$3)+1)-INDEX('DOE Stack Loss Data'!$C$4:$V$43,MATCH('Combustion Reports'!$C$40,'DOE Stack Loss Data'!$B$4:$B$43),MATCH('Proposed Efficiency'!W5,'DOE Stack Loss Data'!$C$3:$V$3)+1))/10*('Combustion Reports'!$C$40-INDEX('DOE Stack Loss Data'!$B$4:$B$43,MATCH('Combustion Reports'!$C$40,'DOE Stack Loss Data'!$B$4:$B$43),1))+INDEX('DOE Stack Loss Data'!$C$4:$V$43,MATCH('Combustion Reports'!$C$40,'DOE Stack Loss Data'!$B$4:$B$43),MATCH('Proposed Efficiency'!W5,'DOE Stack Loss Data'!$C$3:$V$3)+1)-((INDEX('DOE Stack Loss Data'!$C$4:$V$43,MATCH('Combustion Reports'!$C$40,'DOE Stack Loss Data'!$B$4:$B$43)+1,MATCH('Proposed Efficiency'!W5,'DOE Stack Loss Data'!$C$3:$V$3))-INDEX('DOE Stack Loss Data'!$C$4:$V$43,MATCH('Combustion Reports'!$C$40,'DOE Stack Loss Data'!$B$4:$B$43),MATCH('Proposed Efficiency'!W5,'DOE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Efficiency'!W5,'DOE Stack Loss Data'!$C$3:$V$3))))/(INDEX('DOE Stack Loss Data'!$C$3:$V$3,1,MATCH('Proposed Efficiency'!W5,'DOE Stack Loss Data'!$C$3:$V$3)+1)-INDEX('DOE Stack Loss Data'!$C$3:$V$3,1,MATCH('Proposed Efficiency'!W5,'DOE Stack Loss Data'!$C$3:$V$3)))*('Proposed Efficiency'!W5-INDEX('DOE Stack Loss Data'!$C$3:$V$3,1,MATCH('Proposed Efficiency'!W5,'DOE Stack Loss Data'!$C$3:$V$3)))+(INDEX('DOE Stack Loss Data'!$C$4:$V$43,MATCH('Combustion Reports'!$C$40,'DOE Stack Loss Data'!$B$4:$B$43)+1,MATCH('Proposed Efficiency'!W5,'DOE Stack Loss Data'!$C$3:$V$3))-INDEX('DOE Stack Loss Data'!$C$4:$V$43,MATCH('Combustion Reports'!$C$40,'DOE Stack Loss Data'!$B$4:$B$43),MATCH('Proposed Efficiency'!W5,'DOE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Efficiency'!W5,'DOE Stack Loss Data'!$C$3:$V$3)))</f>
        <v>#N/A</v>
      </c>
      <c r="X29" s="248" t="e">
        <f>1-(((INDEX('DOE Stack Loss Data'!$C$4:$V$43,MATCH('Combustion Reports'!$C$40,'DOE Stack Loss Data'!$B$4:$B$43)+1,MATCH('Proposed Efficiency'!X5,'DOE Stack Loss Data'!$C$3:$V$3)+1)-INDEX('DOE Stack Loss Data'!$C$4:$V$43,MATCH('Combustion Reports'!$C$40,'DOE Stack Loss Data'!$B$4:$B$43),MATCH('Proposed Efficiency'!X5,'DOE Stack Loss Data'!$C$3:$V$3)+1))/10*('Combustion Reports'!$C$40-INDEX('DOE Stack Loss Data'!$B$4:$B$43,MATCH('Combustion Reports'!$C$40,'DOE Stack Loss Data'!$B$4:$B$43),1))+INDEX('DOE Stack Loss Data'!$C$4:$V$43,MATCH('Combustion Reports'!$C$40,'DOE Stack Loss Data'!$B$4:$B$43),MATCH('Proposed Efficiency'!X5,'DOE Stack Loss Data'!$C$3:$V$3)+1)-((INDEX('DOE Stack Loss Data'!$C$4:$V$43,MATCH('Combustion Reports'!$C$40,'DOE Stack Loss Data'!$B$4:$B$43)+1,MATCH('Proposed Efficiency'!X5,'DOE Stack Loss Data'!$C$3:$V$3))-INDEX('DOE Stack Loss Data'!$C$4:$V$43,MATCH('Combustion Reports'!$C$40,'DOE Stack Loss Data'!$B$4:$B$43),MATCH('Proposed Efficiency'!X5,'DOE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Efficiency'!X5,'DOE Stack Loss Data'!$C$3:$V$3))))/(INDEX('DOE Stack Loss Data'!$C$3:$V$3,1,MATCH('Proposed Efficiency'!X5,'DOE Stack Loss Data'!$C$3:$V$3)+1)-INDEX('DOE Stack Loss Data'!$C$3:$V$3,1,MATCH('Proposed Efficiency'!X5,'DOE Stack Loss Data'!$C$3:$V$3)))*('Proposed Efficiency'!X5-INDEX('DOE Stack Loss Data'!$C$3:$V$3,1,MATCH('Proposed Efficiency'!X5,'DOE Stack Loss Data'!$C$3:$V$3)))+(INDEX('DOE Stack Loss Data'!$C$4:$V$43,MATCH('Combustion Reports'!$C$40,'DOE Stack Loss Data'!$B$4:$B$43)+1,MATCH('Proposed Efficiency'!X5,'DOE Stack Loss Data'!$C$3:$V$3))-INDEX('DOE Stack Loss Data'!$C$4:$V$43,MATCH('Combustion Reports'!$C$40,'DOE Stack Loss Data'!$B$4:$B$43),MATCH('Proposed Efficiency'!X5,'DOE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Efficiency'!X5,'DOE Stack Loss Data'!$C$3:$V$3)))</f>
        <v>#N/A</v>
      </c>
      <c r="Y29" s="248" t="e">
        <f>1-(((INDEX('DOE Stack Loss Data'!$C$4:$V$43,MATCH('Combustion Reports'!$C$40,'DOE Stack Loss Data'!$B$4:$B$43)+1,MATCH('Proposed Efficiency'!Y5,'DOE Stack Loss Data'!$C$3:$V$3)+1)-INDEX('DOE Stack Loss Data'!$C$4:$V$43,MATCH('Combustion Reports'!$C$40,'DOE Stack Loss Data'!$B$4:$B$43),MATCH('Proposed Efficiency'!Y5,'DOE Stack Loss Data'!$C$3:$V$3)+1))/10*('Combustion Reports'!$C$40-INDEX('DOE Stack Loss Data'!$B$4:$B$43,MATCH('Combustion Reports'!$C$40,'DOE Stack Loss Data'!$B$4:$B$43),1))+INDEX('DOE Stack Loss Data'!$C$4:$V$43,MATCH('Combustion Reports'!$C$40,'DOE Stack Loss Data'!$B$4:$B$43),MATCH('Proposed Efficiency'!Y5,'DOE Stack Loss Data'!$C$3:$V$3)+1)-((INDEX('DOE Stack Loss Data'!$C$4:$V$43,MATCH('Combustion Reports'!$C$40,'DOE Stack Loss Data'!$B$4:$B$43)+1,MATCH('Proposed Efficiency'!Y5,'DOE Stack Loss Data'!$C$3:$V$3))-INDEX('DOE Stack Loss Data'!$C$4:$V$43,MATCH('Combustion Reports'!$C$40,'DOE Stack Loss Data'!$B$4:$B$43),MATCH('Proposed Efficiency'!Y5,'DOE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Efficiency'!Y5,'DOE Stack Loss Data'!$C$3:$V$3))))/(INDEX('DOE Stack Loss Data'!$C$3:$V$3,1,MATCH('Proposed Efficiency'!Y5,'DOE Stack Loss Data'!$C$3:$V$3)+1)-INDEX('DOE Stack Loss Data'!$C$3:$V$3,1,MATCH('Proposed Efficiency'!Y5,'DOE Stack Loss Data'!$C$3:$V$3)))*('Proposed Efficiency'!Y5-INDEX('DOE Stack Loss Data'!$C$3:$V$3,1,MATCH('Proposed Efficiency'!Y5,'DOE Stack Loss Data'!$C$3:$V$3)))+(INDEX('DOE Stack Loss Data'!$C$4:$V$43,MATCH('Combustion Reports'!$C$40,'DOE Stack Loss Data'!$B$4:$B$43)+1,MATCH('Proposed Efficiency'!Y5,'DOE Stack Loss Data'!$C$3:$V$3))-INDEX('DOE Stack Loss Data'!$C$4:$V$43,MATCH('Combustion Reports'!$C$40,'DOE Stack Loss Data'!$B$4:$B$43),MATCH('Proposed Efficiency'!Y5,'DOE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Efficiency'!Y5,'DOE Stack Loss Data'!$C$3:$V$3)))</f>
        <v>#N/A</v>
      </c>
      <c r="Z29" s="248" t="e">
        <f>1-(((INDEX('DOE Stack Loss Data'!$C$4:$V$43,MATCH('Combustion Reports'!$C$40,'DOE Stack Loss Data'!$B$4:$B$43)+1,MATCH('Proposed Efficiency'!Z5,'DOE Stack Loss Data'!$C$3:$V$3)+1)-INDEX('DOE Stack Loss Data'!$C$4:$V$43,MATCH('Combustion Reports'!$C$40,'DOE Stack Loss Data'!$B$4:$B$43),MATCH('Proposed Efficiency'!Z5,'DOE Stack Loss Data'!$C$3:$V$3)+1))/10*('Combustion Reports'!$C$40-INDEX('DOE Stack Loss Data'!$B$4:$B$43,MATCH('Combustion Reports'!$C$40,'DOE Stack Loss Data'!$B$4:$B$43),1))+INDEX('DOE Stack Loss Data'!$C$4:$V$43,MATCH('Combustion Reports'!$C$40,'DOE Stack Loss Data'!$B$4:$B$43),MATCH('Proposed Efficiency'!Z5,'DOE Stack Loss Data'!$C$3:$V$3)+1)-((INDEX('DOE Stack Loss Data'!$C$4:$V$43,MATCH('Combustion Reports'!$C$40,'DOE Stack Loss Data'!$B$4:$B$43)+1,MATCH('Proposed Efficiency'!Z5,'DOE Stack Loss Data'!$C$3:$V$3))-INDEX('DOE Stack Loss Data'!$C$4:$V$43,MATCH('Combustion Reports'!$C$40,'DOE Stack Loss Data'!$B$4:$B$43),MATCH('Proposed Efficiency'!Z5,'DOE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Efficiency'!Z5,'DOE Stack Loss Data'!$C$3:$V$3))))/(INDEX('DOE Stack Loss Data'!$C$3:$V$3,1,MATCH('Proposed Efficiency'!Z5,'DOE Stack Loss Data'!$C$3:$V$3)+1)-INDEX('DOE Stack Loss Data'!$C$3:$V$3,1,MATCH('Proposed Efficiency'!Z5,'DOE Stack Loss Data'!$C$3:$V$3)))*('Proposed Efficiency'!Z5-INDEX('DOE Stack Loss Data'!$C$3:$V$3,1,MATCH('Proposed Efficiency'!Z5,'DOE Stack Loss Data'!$C$3:$V$3)))+(INDEX('DOE Stack Loss Data'!$C$4:$V$43,MATCH('Combustion Reports'!$C$40,'DOE Stack Loss Data'!$B$4:$B$43)+1,MATCH('Proposed Efficiency'!Z5,'DOE Stack Loss Data'!$C$3:$V$3))-INDEX('DOE Stack Loss Data'!$C$4:$V$43,MATCH('Combustion Reports'!$C$40,'DOE Stack Loss Data'!$B$4:$B$43),MATCH('Proposed Efficiency'!Z5,'DOE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Efficiency'!Z5,'DOE Stack Loss Data'!$C$3:$V$3)))</f>
        <v>#N/A</v>
      </c>
      <c r="AA29" s="248" t="e">
        <f>1-(((INDEX('DOE Stack Loss Data'!$C$4:$V$43,MATCH('Combustion Reports'!$C$40,'DOE Stack Loss Data'!$B$4:$B$43)+1,MATCH('Proposed Efficiency'!AA5,'DOE Stack Loss Data'!$C$3:$V$3)+1)-INDEX('DOE Stack Loss Data'!$C$4:$V$43,MATCH('Combustion Reports'!$C$40,'DOE Stack Loss Data'!$B$4:$B$43),MATCH('Proposed Efficiency'!AA5,'DOE Stack Loss Data'!$C$3:$V$3)+1))/10*('Combustion Reports'!$C$40-INDEX('DOE Stack Loss Data'!$B$4:$B$43,MATCH('Combustion Reports'!$C$40,'DOE Stack Loss Data'!$B$4:$B$43),1))+INDEX('DOE Stack Loss Data'!$C$4:$V$43,MATCH('Combustion Reports'!$C$40,'DOE Stack Loss Data'!$B$4:$B$43),MATCH('Proposed Efficiency'!AA5,'DOE Stack Loss Data'!$C$3:$V$3)+1)-((INDEX('DOE Stack Loss Data'!$C$4:$V$43,MATCH('Combustion Reports'!$C$40,'DOE Stack Loss Data'!$B$4:$B$43)+1,MATCH('Proposed Efficiency'!AA5,'DOE Stack Loss Data'!$C$3:$V$3))-INDEX('DOE Stack Loss Data'!$C$4:$V$43,MATCH('Combustion Reports'!$C$40,'DOE Stack Loss Data'!$B$4:$B$43),MATCH('Proposed Efficiency'!AA5,'DOE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Efficiency'!AA5,'DOE Stack Loss Data'!$C$3:$V$3))))/(INDEX('DOE Stack Loss Data'!$C$3:$V$3,1,MATCH('Proposed Efficiency'!AA5,'DOE Stack Loss Data'!$C$3:$V$3)+1)-INDEX('DOE Stack Loss Data'!$C$3:$V$3,1,MATCH('Proposed Efficiency'!AA5,'DOE Stack Loss Data'!$C$3:$V$3)))*('Proposed Efficiency'!AA5-INDEX('DOE Stack Loss Data'!$C$3:$V$3,1,MATCH('Proposed Efficiency'!AA5,'DOE Stack Loss Data'!$C$3:$V$3)))+(INDEX('DOE Stack Loss Data'!$C$4:$V$43,MATCH('Combustion Reports'!$C$40,'DOE Stack Loss Data'!$B$4:$B$43)+1,MATCH('Proposed Efficiency'!AA5,'DOE Stack Loss Data'!$C$3:$V$3))-INDEX('DOE Stack Loss Data'!$C$4:$V$43,MATCH('Combustion Reports'!$C$40,'DOE Stack Loss Data'!$B$4:$B$43),MATCH('Proposed Efficiency'!AA5,'DOE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Efficiency'!AA5,'DOE Stack Loss Data'!$C$3:$V$3)))</f>
        <v>#N/A</v>
      </c>
      <c r="AB29" s="249" t="e">
        <f>1-(((INDEX('DOE Stack Loss Data'!$C$4:$V$43,MATCH('Combustion Reports'!$C$40,'DOE Stack Loss Data'!$B$4:$B$43)+1,MATCH('Proposed Efficiency'!AB5,'DOE Stack Loss Data'!$C$3:$V$3)+1)-INDEX('DOE Stack Loss Data'!$C$4:$V$43,MATCH('Combustion Reports'!$C$40,'DOE Stack Loss Data'!$B$4:$B$43),MATCH('Proposed Efficiency'!AB5,'DOE Stack Loss Data'!$C$3:$V$3)+1))/10*('Combustion Reports'!$C$40-INDEX('DOE Stack Loss Data'!$B$4:$B$43,MATCH('Combustion Reports'!$C$40,'DOE Stack Loss Data'!$B$4:$B$43),1))+INDEX('DOE Stack Loss Data'!$C$4:$V$43,MATCH('Combustion Reports'!$C$40,'DOE Stack Loss Data'!$B$4:$B$43),MATCH('Proposed Efficiency'!AB5,'DOE Stack Loss Data'!$C$3:$V$3)+1)-((INDEX('DOE Stack Loss Data'!$C$4:$V$43,MATCH('Combustion Reports'!$C$40,'DOE Stack Loss Data'!$B$4:$B$43)+1,MATCH('Proposed Efficiency'!AB5,'DOE Stack Loss Data'!$C$3:$V$3))-INDEX('DOE Stack Loss Data'!$C$4:$V$43,MATCH('Combustion Reports'!$C$40,'DOE Stack Loss Data'!$B$4:$B$43),MATCH('Proposed Efficiency'!AB5,'DOE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Efficiency'!AB5,'DOE Stack Loss Data'!$C$3:$V$3))))/(INDEX('DOE Stack Loss Data'!$C$3:$V$3,1,MATCH('Proposed Efficiency'!AB5,'DOE Stack Loss Data'!$C$3:$V$3)+1)-INDEX('DOE Stack Loss Data'!$C$3:$V$3,1,MATCH('Proposed Efficiency'!AB5,'DOE Stack Loss Data'!$C$3:$V$3)))*('Proposed Efficiency'!AB5-INDEX('DOE Stack Loss Data'!$C$3:$V$3,1,MATCH('Proposed Efficiency'!AB5,'DOE Stack Loss Data'!$C$3:$V$3)))+(INDEX('DOE Stack Loss Data'!$C$4:$V$43,MATCH('Combustion Reports'!$C$40,'DOE Stack Loss Data'!$B$4:$B$43)+1,MATCH('Proposed Efficiency'!AB5,'DOE Stack Loss Data'!$C$3:$V$3))-INDEX('DOE Stack Loss Data'!$C$4:$V$43,MATCH('Combustion Reports'!$C$40,'DOE Stack Loss Data'!$B$4:$B$43),MATCH('Proposed Efficiency'!AB5,'DOE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Efficiency'!AB5,'DOE Stack Loss Data'!$C$3:$V$3)))</f>
        <v>#N/A</v>
      </c>
      <c r="AD29" s="245">
        <v>-10</v>
      </c>
      <c r="AE29" s="246">
        <v>7</v>
      </c>
      <c r="AF29" s="247">
        <f t="shared" ref="AF29:AF49" si="6">IF(AD29&gt;50,AD29,50)</f>
        <v>50</v>
      </c>
      <c r="AG29" s="248" t="e">
        <f>1-(((INDEX('DOE Stack Loss Data'!$C$4:$V$43,MATCH('Combustion Reports'!C$46,'DOE Stack Loss Data'!$B$4:$B$43)+1,MATCH('Proposed Efficiency'!AG5,'DOE Stack Loss Data'!$C$3:$V$3)+1)-INDEX('DOE Stack Loss Data'!$C$4:$V$43,MATCH('Combustion Reports'!C$46,'DOE Stack Loss Data'!$B$4:$B$43),MATCH('Proposed Efficiency'!AG5,'DOE Stack Loss Data'!$C$3:$V$3)+1))/10*('Combustion Reports'!C$46-INDEX('DOE Stack Loss Data'!$B$4:$B$43,MATCH('Combustion Reports'!C$46,'DOE Stack Loss Data'!$B$4:$B$43),1))+INDEX('DOE Stack Loss Data'!$C$4:$V$43,MATCH('Combustion Reports'!C$46,'DOE Stack Loss Data'!$B$4:$B$43),MATCH('Proposed Efficiency'!AG5,'DOE Stack Loss Data'!$C$3:$V$3)+1)-((INDEX('DOE Stack Loss Data'!$C$4:$V$43,MATCH('Combustion Reports'!C$46,'DOE Stack Loss Data'!$B$4:$B$43)+1,MATCH('Proposed Efficiency'!AG5,'DOE Stack Loss Data'!$C$3:$V$3))-INDEX('DOE Stack Loss Data'!$C$4:$V$43,MATCH('Combustion Reports'!C$46,'DOE Stack Loss Data'!$B$4:$B$43),MATCH('Proposed Efficiency'!AG5,'DOE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Efficiency'!AG5,'DOE Stack Loss Data'!$C$3:$V$3))))/(INDEX('DOE Stack Loss Data'!$C$3:$V$3,1,MATCH('Proposed Efficiency'!AG5,'DOE Stack Loss Data'!$C$3:$V$3)+1)-INDEX('DOE Stack Loss Data'!$C$3:$V$3,1,MATCH('Proposed Efficiency'!AG5,'DOE Stack Loss Data'!$C$3:$V$3)))*('Proposed Efficiency'!AG5-INDEX('DOE Stack Loss Data'!$C$3:$V$3,1,MATCH('Proposed Efficiency'!AG5,'DOE Stack Loss Data'!$C$3:$V$3)))+(INDEX('DOE Stack Loss Data'!$C$4:$V$43,MATCH('Combustion Reports'!C$46,'DOE Stack Loss Data'!$B$4:$B$43)+1,MATCH('Proposed Efficiency'!AG5,'DOE Stack Loss Data'!$C$3:$V$3))-INDEX('DOE Stack Loss Data'!$C$4:$V$43,MATCH('Combustion Reports'!C$46,'DOE Stack Loss Data'!$B$4:$B$43),MATCH('Proposed Efficiency'!AG5,'DOE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Efficiency'!AG5,'DOE Stack Loss Data'!$C$3:$V$3)))</f>
        <v>#N/A</v>
      </c>
      <c r="AH29" s="248" t="e">
        <f>1-(((INDEX('DOE Stack Loss Data'!$C$4:$V$43,MATCH('Combustion Reports'!D$46,'DOE Stack Loss Data'!$B$4:$B$43)+1,MATCH('Proposed Efficiency'!AH5,'DOE Stack Loss Data'!$C$3:$V$3)+1)-INDEX('DOE Stack Loss Data'!$C$4:$V$43,MATCH('Combustion Reports'!D$46,'DOE Stack Loss Data'!$B$4:$B$43),MATCH('Proposed Efficiency'!AH5,'DOE Stack Loss Data'!$C$3:$V$3)+1))/10*('Combustion Reports'!D$46-INDEX('DOE Stack Loss Data'!$B$4:$B$43,MATCH('Combustion Reports'!D$46,'DOE Stack Loss Data'!$B$4:$B$43),1))+INDEX('DOE Stack Loss Data'!$C$4:$V$43,MATCH('Combustion Reports'!D$46,'DOE Stack Loss Data'!$B$4:$B$43),MATCH('Proposed Efficiency'!AH5,'DOE Stack Loss Data'!$C$3:$V$3)+1)-((INDEX('DOE Stack Loss Data'!$C$4:$V$43,MATCH('Combustion Reports'!D$46,'DOE Stack Loss Data'!$B$4:$B$43)+1,MATCH('Proposed Efficiency'!AH5,'DOE Stack Loss Data'!$C$3:$V$3))-INDEX('DOE Stack Loss Data'!$C$4:$V$43,MATCH('Combustion Reports'!D$46,'DOE Stack Loss Data'!$B$4:$B$43),MATCH('Proposed Efficiency'!AH5,'DOE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Efficiency'!AH5,'DOE Stack Loss Data'!$C$3:$V$3))))/(INDEX('DOE Stack Loss Data'!$C$3:$V$3,1,MATCH('Proposed Efficiency'!AH5,'DOE Stack Loss Data'!$C$3:$V$3)+1)-INDEX('DOE Stack Loss Data'!$C$3:$V$3,1,MATCH('Proposed Efficiency'!AH5,'DOE Stack Loss Data'!$C$3:$V$3)))*('Proposed Efficiency'!AH5-INDEX('DOE Stack Loss Data'!$C$3:$V$3,1,MATCH('Proposed Efficiency'!AH5,'DOE Stack Loss Data'!$C$3:$V$3)))+(INDEX('DOE Stack Loss Data'!$C$4:$V$43,MATCH('Combustion Reports'!D$46,'DOE Stack Loss Data'!$B$4:$B$43)+1,MATCH('Proposed Efficiency'!AH5,'DOE Stack Loss Data'!$C$3:$V$3))-INDEX('DOE Stack Loss Data'!$C$4:$V$43,MATCH('Combustion Reports'!D$46,'DOE Stack Loss Data'!$B$4:$B$43),MATCH('Proposed Efficiency'!AH5,'DOE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Efficiency'!AH5,'DOE Stack Loss Data'!$C$3:$V$3)))</f>
        <v>#N/A</v>
      </c>
      <c r="AI29" s="248" t="e">
        <f>1-(((INDEX('DOE Stack Loss Data'!$C$4:$V$43,MATCH('Combustion Reports'!E$46,'DOE Stack Loss Data'!$B$4:$B$43)+1,MATCH('Proposed Efficiency'!AI5,'DOE Stack Loss Data'!$C$3:$V$3)+1)-INDEX('DOE Stack Loss Data'!$C$4:$V$43,MATCH('Combustion Reports'!E$46,'DOE Stack Loss Data'!$B$4:$B$43),MATCH('Proposed Efficiency'!AI5,'DOE Stack Loss Data'!$C$3:$V$3)+1))/10*('Combustion Reports'!E$46-INDEX('DOE Stack Loss Data'!$B$4:$B$43,MATCH('Combustion Reports'!E$46,'DOE Stack Loss Data'!$B$4:$B$43),1))+INDEX('DOE Stack Loss Data'!$C$4:$V$43,MATCH('Combustion Reports'!E$46,'DOE Stack Loss Data'!$B$4:$B$43),MATCH('Proposed Efficiency'!AI5,'DOE Stack Loss Data'!$C$3:$V$3)+1)-((INDEX('DOE Stack Loss Data'!$C$4:$V$43,MATCH('Combustion Reports'!E$46,'DOE Stack Loss Data'!$B$4:$B$43)+1,MATCH('Proposed Efficiency'!AI5,'DOE Stack Loss Data'!$C$3:$V$3))-INDEX('DOE Stack Loss Data'!$C$4:$V$43,MATCH('Combustion Reports'!E$46,'DOE Stack Loss Data'!$B$4:$B$43),MATCH('Proposed Efficiency'!AI5,'DOE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Efficiency'!AI5,'DOE Stack Loss Data'!$C$3:$V$3))))/(INDEX('DOE Stack Loss Data'!$C$3:$V$3,1,MATCH('Proposed Efficiency'!AI5,'DOE Stack Loss Data'!$C$3:$V$3)+1)-INDEX('DOE Stack Loss Data'!$C$3:$V$3,1,MATCH('Proposed Efficiency'!AI5,'DOE Stack Loss Data'!$C$3:$V$3)))*('Proposed Efficiency'!AI5-INDEX('DOE Stack Loss Data'!$C$3:$V$3,1,MATCH('Proposed Efficiency'!AI5,'DOE Stack Loss Data'!$C$3:$V$3)))+(INDEX('DOE Stack Loss Data'!$C$4:$V$43,MATCH('Combustion Reports'!E$46,'DOE Stack Loss Data'!$B$4:$B$43)+1,MATCH('Proposed Efficiency'!AI5,'DOE Stack Loss Data'!$C$3:$V$3))-INDEX('DOE Stack Loss Data'!$C$4:$V$43,MATCH('Combustion Reports'!E$46,'DOE Stack Loss Data'!$B$4:$B$43),MATCH('Proposed Efficiency'!AI5,'DOE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Efficiency'!AI5,'DOE Stack Loss Data'!$C$3:$V$3)))</f>
        <v>#N/A</v>
      </c>
      <c r="AJ29" s="248" t="e">
        <f>1-(((INDEX('DOE Stack Loss Data'!$C$4:$V$43,MATCH('Combustion Reports'!F$46,'DOE Stack Loss Data'!$B$4:$B$43)+1,MATCH('Proposed Efficiency'!AJ5,'DOE Stack Loss Data'!$C$3:$V$3)+1)-INDEX('DOE Stack Loss Data'!$C$4:$V$43,MATCH('Combustion Reports'!F$46,'DOE Stack Loss Data'!$B$4:$B$43),MATCH('Proposed Efficiency'!AJ5,'DOE Stack Loss Data'!$C$3:$V$3)+1))/10*('Combustion Reports'!F$46-INDEX('DOE Stack Loss Data'!$B$4:$B$43,MATCH('Combustion Reports'!F$46,'DOE Stack Loss Data'!$B$4:$B$43),1))+INDEX('DOE Stack Loss Data'!$C$4:$V$43,MATCH('Combustion Reports'!F$46,'DOE Stack Loss Data'!$B$4:$B$43),MATCH('Proposed Efficiency'!AJ5,'DOE Stack Loss Data'!$C$3:$V$3)+1)-((INDEX('DOE Stack Loss Data'!$C$4:$V$43,MATCH('Combustion Reports'!F$46,'DOE Stack Loss Data'!$B$4:$B$43)+1,MATCH('Proposed Efficiency'!AJ5,'DOE Stack Loss Data'!$C$3:$V$3))-INDEX('DOE Stack Loss Data'!$C$4:$V$43,MATCH('Combustion Reports'!F$46,'DOE Stack Loss Data'!$B$4:$B$43),MATCH('Proposed Efficiency'!AJ5,'DOE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Efficiency'!AJ5,'DOE Stack Loss Data'!$C$3:$V$3))))/(INDEX('DOE Stack Loss Data'!$C$3:$V$3,1,MATCH('Proposed Efficiency'!AJ5,'DOE Stack Loss Data'!$C$3:$V$3)+1)-INDEX('DOE Stack Loss Data'!$C$3:$V$3,1,MATCH('Proposed Efficiency'!AJ5,'DOE Stack Loss Data'!$C$3:$V$3)))*('Proposed Efficiency'!AJ5-INDEX('DOE Stack Loss Data'!$C$3:$V$3,1,MATCH('Proposed Efficiency'!AJ5,'DOE Stack Loss Data'!$C$3:$V$3)))+(INDEX('DOE Stack Loss Data'!$C$4:$V$43,MATCH('Combustion Reports'!F$46,'DOE Stack Loss Data'!$B$4:$B$43)+1,MATCH('Proposed Efficiency'!AJ5,'DOE Stack Loss Data'!$C$3:$V$3))-INDEX('DOE Stack Loss Data'!$C$4:$V$43,MATCH('Combustion Reports'!F$46,'DOE Stack Loss Data'!$B$4:$B$43),MATCH('Proposed Efficiency'!AJ5,'DOE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Efficiency'!AJ5,'DOE Stack Loss Data'!$C$3:$V$3)))</f>
        <v>#N/A</v>
      </c>
      <c r="AK29" s="248" t="e">
        <f>1-(((INDEX('DOE Stack Loss Data'!$C$4:$V$43,MATCH('Combustion Reports'!G$46,'DOE Stack Loss Data'!$B$4:$B$43)+1,MATCH('Proposed Efficiency'!AK5,'DOE Stack Loss Data'!$C$3:$V$3)+1)-INDEX('DOE Stack Loss Data'!$C$4:$V$43,MATCH('Combustion Reports'!G$46,'DOE Stack Loss Data'!$B$4:$B$43),MATCH('Proposed Efficiency'!AK5,'DOE Stack Loss Data'!$C$3:$V$3)+1))/10*('Combustion Reports'!G$46-INDEX('DOE Stack Loss Data'!$B$4:$B$43,MATCH('Combustion Reports'!G$46,'DOE Stack Loss Data'!$B$4:$B$43),1))+INDEX('DOE Stack Loss Data'!$C$4:$V$43,MATCH('Combustion Reports'!G$46,'DOE Stack Loss Data'!$B$4:$B$43),MATCH('Proposed Efficiency'!AK5,'DOE Stack Loss Data'!$C$3:$V$3)+1)-((INDEX('DOE Stack Loss Data'!$C$4:$V$43,MATCH('Combustion Reports'!G$46,'DOE Stack Loss Data'!$B$4:$B$43)+1,MATCH('Proposed Efficiency'!AK5,'DOE Stack Loss Data'!$C$3:$V$3))-INDEX('DOE Stack Loss Data'!$C$4:$V$43,MATCH('Combustion Reports'!G$46,'DOE Stack Loss Data'!$B$4:$B$43),MATCH('Proposed Efficiency'!AK5,'DOE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Efficiency'!AK5,'DOE Stack Loss Data'!$C$3:$V$3))))/(INDEX('DOE Stack Loss Data'!$C$3:$V$3,1,MATCH('Proposed Efficiency'!AK5,'DOE Stack Loss Data'!$C$3:$V$3)+1)-INDEX('DOE Stack Loss Data'!$C$3:$V$3,1,MATCH('Proposed Efficiency'!AK5,'DOE Stack Loss Data'!$C$3:$V$3)))*('Proposed Efficiency'!AK5-INDEX('DOE Stack Loss Data'!$C$3:$V$3,1,MATCH('Proposed Efficiency'!AK5,'DOE Stack Loss Data'!$C$3:$V$3)))+(INDEX('DOE Stack Loss Data'!$C$4:$V$43,MATCH('Combustion Reports'!G$46,'DOE Stack Loss Data'!$B$4:$B$43)+1,MATCH('Proposed Efficiency'!AK5,'DOE Stack Loss Data'!$C$3:$V$3))-INDEX('DOE Stack Loss Data'!$C$4:$V$43,MATCH('Combustion Reports'!G$46,'DOE Stack Loss Data'!$B$4:$B$43),MATCH('Proposed Efficiency'!AK5,'DOE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Efficiency'!AK5,'DOE Stack Loss Data'!$C$3:$V$3)))</f>
        <v>#N/A</v>
      </c>
      <c r="AL29" s="248" t="e">
        <f>1-(((INDEX('DOE Stack Loss Data'!$C$4:$V$43,MATCH('Combustion Reports'!H$46,'DOE Stack Loss Data'!$B$4:$B$43)+1,MATCH('Proposed Efficiency'!AL5,'DOE Stack Loss Data'!$C$3:$V$3)+1)-INDEX('DOE Stack Loss Data'!$C$4:$V$43,MATCH('Combustion Reports'!H$46,'DOE Stack Loss Data'!$B$4:$B$43),MATCH('Proposed Efficiency'!AL5,'DOE Stack Loss Data'!$C$3:$V$3)+1))/10*('Combustion Reports'!H$46-INDEX('DOE Stack Loss Data'!$B$4:$B$43,MATCH('Combustion Reports'!H$46,'DOE Stack Loss Data'!$B$4:$B$43),1))+INDEX('DOE Stack Loss Data'!$C$4:$V$43,MATCH('Combustion Reports'!H$46,'DOE Stack Loss Data'!$B$4:$B$43),MATCH('Proposed Efficiency'!AL5,'DOE Stack Loss Data'!$C$3:$V$3)+1)-((INDEX('DOE Stack Loss Data'!$C$4:$V$43,MATCH('Combustion Reports'!H$46,'DOE Stack Loss Data'!$B$4:$B$43)+1,MATCH('Proposed Efficiency'!AL5,'DOE Stack Loss Data'!$C$3:$V$3))-INDEX('DOE Stack Loss Data'!$C$4:$V$43,MATCH('Combustion Reports'!H$46,'DOE Stack Loss Data'!$B$4:$B$43),MATCH('Proposed Efficiency'!AL5,'DOE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Efficiency'!AL5,'DOE Stack Loss Data'!$C$3:$V$3))))/(INDEX('DOE Stack Loss Data'!$C$3:$V$3,1,MATCH('Proposed Efficiency'!AL5,'DOE Stack Loss Data'!$C$3:$V$3)+1)-INDEX('DOE Stack Loss Data'!$C$3:$V$3,1,MATCH('Proposed Efficiency'!AL5,'DOE Stack Loss Data'!$C$3:$V$3)))*('Proposed Efficiency'!AL5-INDEX('DOE Stack Loss Data'!$C$3:$V$3,1,MATCH('Proposed Efficiency'!AL5,'DOE Stack Loss Data'!$C$3:$V$3)))+(INDEX('DOE Stack Loss Data'!$C$4:$V$43,MATCH('Combustion Reports'!H$46,'DOE Stack Loss Data'!$B$4:$B$43)+1,MATCH('Proposed Efficiency'!AL5,'DOE Stack Loss Data'!$C$3:$V$3))-INDEX('DOE Stack Loss Data'!$C$4:$V$43,MATCH('Combustion Reports'!H$46,'DOE Stack Loss Data'!$B$4:$B$43),MATCH('Proposed Efficiency'!AL5,'DOE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Efficiency'!AL5,'DOE Stack Loss Data'!$C$3:$V$3)))</f>
        <v>#N/A</v>
      </c>
      <c r="AM29" s="248" t="e">
        <f>1-(((INDEX('DOE Stack Loss Data'!$C$4:$V$43,MATCH('Combustion Reports'!I$46,'DOE Stack Loss Data'!$B$4:$B$43)+1,MATCH('Proposed Efficiency'!AM5,'DOE Stack Loss Data'!$C$3:$V$3)+1)-INDEX('DOE Stack Loss Data'!$C$4:$V$43,MATCH('Combustion Reports'!I$46,'DOE Stack Loss Data'!$B$4:$B$43),MATCH('Proposed Efficiency'!AM5,'DOE Stack Loss Data'!$C$3:$V$3)+1))/10*('Combustion Reports'!I$46-INDEX('DOE Stack Loss Data'!$B$4:$B$43,MATCH('Combustion Reports'!I$46,'DOE Stack Loss Data'!$B$4:$B$43),1))+INDEX('DOE Stack Loss Data'!$C$4:$V$43,MATCH('Combustion Reports'!I$46,'DOE Stack Loss Data'!$B$4:$B$43),MATCH('Proposed Efficiency'!AM5,'DOE Stack Loss Data'!$C$3:$V$3)+1)-((INDEX('DOE Stack Loss Data'!$C$4:$V$43,MATCH('Combustion Reports'!I$46,'DOE Stack Loss Data'!$B$4:$B$43)+1,MATCH('Proposed Efficiency'!AM5,'DOE Stack Loss Data'!$C$3:$V$3))-INDEX('DOE Stack Loss Data'!$C$4:$V$43,MATCH('Combustion Reports'!I$46,'DOE Stack Loss Data'!$B$4:$B$43),MATCH('Proposed Efficiency'!AM5,'DOE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Efficiency'!AM5,'DOE Stack Loss Data'!$C$3:$V$3))))/(INDEX('DOE Stack Loss Data'!$C$3:$V$3,1,MATCH('Proposed Efficiency'!AM5,'DOE Stack Loss Data'!$C$3:$V$3)+1)-INDEX('DOE Stack Loss Data'!$C$3:$V$3,1,MATCH('Proposed Efficiency'!AM5,'DOE Stack Loss Data'!$C$3:$V$3)))*('Proposed Efficiency'!AM5-INDEX('DOE Stack Loss Data'!$C$3:$V$3,1,MATCH('Proposed Efficiency'!AM5,'DOE Stack Loss Data'!$C$3:$V$3)))+(INDEX('DOE Stack Loss Data'!$C$4:$V$43,MATCH('Combustion Reports'!I$46,'DOE Stack Loss Data'!$B$4:$B$43)+1,MATCH('Proposed Efficiency'!AM5,'DOE Stack Loss Data'!$C$3:$V$3))-INDEX('DOE Stack Loss Data'!$C$4:$V$43,MATCH('Combustion Reports'!I$46,'DOE Stack Loss Data'!$B$4:$B$43),MATCH('Proposed Efficiency'!AM5,'DOE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Efficiency'!AM5,'DOE Stack Loss Data'!$C$3:$V$3)))</f>
        <v>#N/A</v>
      </c>
      <c r="AN29" s="248" t="e">
        <f>1-(((INDEX('DOE Stack Loss Data'!$C$4:$V$43,MATCH('Combustion Reports'!J$46,'DOE Stack Loss Data'!$B$4:$B$43)+1,MATCH('Proposed Efficiency'!AN5,'DOE Stack Loss Data'!$C$3:$V$3)+1)-INDEX('DOE Stack Loss Data'!$C$4:$V$43,MATCH('Combustion Reports'!J$46,'DOE Stack Loss Data'!$B$4:$B$43),MATCH('Proposed Efficiency'!AN5,'DOE Stack Loss Data'!$C$3:$V$3)+1))/10*('Combustion Reports'!J$46-INDEX('DOE Stack Loss Data'!$B$4:$B$43,MATCH('Combustion Reports'!J$46,'DOE Stack Loss Data'!$B$4:$B$43),1))+INDEX('DOE Stack Loss Data'!$C$4:$V$43,MATCH('Combustion Reports'!J$46,'DOE Stack Loss Data'!$B$4:$B$43),MATCH('Proposed Efficiency'!AN5,'DOE Stack Loss Data'!$C$3:$V$3)+1)-((INDEX('DOE Stack Loss Data'!$C$4:$V$43,MATCH('Combustion Reports'!J$46,'DOE Stack Loss Data'!$B$4:$B$43)+1,MATCH('Proposed Efficiency'!AN5,'DOE Stack Loss Data'!$C$3:$V$3))-INDEX('DOE Stack Loss Data'!$C$4:$V$43,MATCH('Combustion Reports'!J$46,'DOE Stack Loss Data'!$B$4:$B$43),MATCH('Proposed Efficiency'!AN5,'DOE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Efficiency'!AN5,'DOE Stack Loss Data'!$C$3:$V$3))))/(INDEX('DOE Stack Loss Data'!$C$3:$V$3,1,MATCH('Proposed Efficiency'!AN5,'DOE Stack Loss Data'!$C$3:$V$3)+1)-INDEX('DOE Stack Loss Data'!$C$3:$V$3,1,MATCH('Proposed Efficiency'!AN5,'DOE Stack Loss Data'!$C$3:$V$3)))*('Proposed Efficiency'!AN5-INDEX('DOE Stack Loss Data'!$C$3:$V$3,1,MATCH('Proposed Efficiency'!AN5,'DOE Stack Loss Data'!$C$3:$V$3)))+(INDEX('DOE Stack Loss Data'!$C$4:$V$43,MATCH('Combustion Reports'!J$46,'DOE Stack Loss Data'!$B$4:$B$43)+1,MATCH('Proposed Efficiency'!AN5,'DOE Stack Loss Data'!$C$3:$V$3))-INDEX('DOE Stack Loss Data'!$C$4:$V$43,MATCH('Combustion Reports'!J$46,'DOE Stack Loss Data'!$B$4:$B$43),MATCH('Proposed Efficiency'!AN5,'DOE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Efficiency'!AN5,'DOE Stack Loss Data'!$C$3:$V$3)))</f>
        <v>#N/A</v>
      </c>
      <c r="AO29" s="248" t="e">
        <f>1-(((INDEX('DOE Stack Loss Data'!$C$4:$V$43,MATCH('Combustion Reports'!K$46,'DOE Stack Loss Data'!$B$4:$B$43)+1,MATCH('Proposed Efficiency'!AO5,'DOE Stack Loss Data'!$C$3:$V$3)+1)-INDEX('DOE Stack Loss Data'!$C$4:$V$43,MATCH('Combustion Reports'!K$46,'DOE Stack Loss Data'!$B$4:$B$43),MATCH('Proposed Efficiency'!AO5,'DOE Stack Loss Data'!$C$3:$V$3)+1))/10*('Combustion Reports'!K$46-INDEX('DOE Stack Loss Data'!$B$4:$B$43,MATCH('Combustion Reports'!K$46,'DOE Stack Loss Data'!$B$4:$B$43),1))+INDEX('DOE Stack Loss Data'!$C$4:$V$43,MATCH('Combustion Reports'!K$46,'DOE Stack Loss Data'!$B$4:$B$43),MATCH('Proposed Efficiency'!AO5,'DOE Stack Loss Data'!$C$3:$V$3)+1)-((INDEX('DOE Stack Loss Data'!$C$4:$V$43,MATCH('Combustion Reports'!K$46,'DOE Stack Loss Data'!$B$4:$B$43)+1,MATCH('Proposed Efficiency'!AO5,'DOE Stack Loss Data'!$C$3:$V$3))-INDEX('DOE Stack Loss Data'!$C$4:$V$43,MATCH('Combustion Reports'!K$46,'DOE Stack Loss Data'!$B$4:$B$43),MATCH('Proposed Efficiency'!AO5,'DOE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Efficiency'!AO5,'DOE Stack Loss Data'!$C$3:$V$3))))/(INDEX('DOE Stack Loss Data'!$C$3:$V$3,1,MATCH('Proposed Efficiency'!AO5,'DOE Stack Loss Data'!$C$3:$V$3)+1)-INDEX('DOE Stack Loss Data'!$C$3:$V$3,1,MATCH('Proposed Efficiency'!AO5,'DOE Stack Loss Data'!$C$3:$V$3)))*('Proposed Efficiency'!AO5-INDEX('DOE Stack Loss Data'!$C$3:$V$3,1,MATCH('Proposed Efficiency'!AO5,'DOE Stack Loss Data'!$C$3:$V$3)))+(INDEX('DOE Stack Loss Data'!$C$4:$V$43,MATCH('Combustion Reports'!K$46,'DOE Stack Loss Data'!$B$4:$B$43)+1,MATCH('Proposed Efficiency'!AO5,'DOE Stack Loss Data'!$C$3:$V$3))-INDEX('DOE Stack Loss Data'!$C$4:$V$43,MATCH('Combustion Reports'!K$46,'DOE Stack Loss Data'!$B$4:$B$43),MATCH('Proposed Efficiency'!AO5,'DOE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Efficiency'!AO5,'DOE Stack Loss Data'!$C$3:$V$3)))</f>
        <v>#N/A</v>
      </c>
      <c r="AP29" s="249" t="e">
        <f>1-(((INDEX('DOE Stack Loss Data'!$C$4:$V$43,MATCH('Combustion Reports'!L$46,'DOE Stack Loss Data'!$B$4:$B$43)+1,MATCH('Proposed Efficiency'!AP5,'DOE Stack Loss Data'!$C$3:$V$3)+1)-INDEX('DOE Stack Loss Data'!$C$4:$V$43,MATCH('Combustion Reports'!L$46,'DOE Stack Loss Data'!$B$4:$B$43),MATCH('Proposed Efficiency'!AP5,'DOE Stack Loss Data'!$C$3:$V$3)+1))/10*('Combustion Reports'!L$46-INDEX('DOE Stack Loss Data'!$B$4:$B$43,MATCH('Combustion Reports'!L$46,'DOE Stack Loss Data'!$B$4:$B$43),1))+INDEX('DOE Stack Loss Data'!$C$4:$V$43,MATCH('Combustion Reports'!L$46,'DOE Stack Loss Data'!$B$4:$B$43),MATCH('Proposed Efficiency'!AP5,'DOE Stack Loss Data'!$C$3:$V$3)+1)-((INDEX('DOE Stack Loss Data'!$C$4:$V$43,MATCH('Combustion Reports'!L$46,'DOE Stack Loss Data'!$B$4:$B$43)+1,MATCH('Proposed Efficiency'!AP5,'DOE Stack Loss Data'!$C$3:$V$3))-INDEX('DOE Stack Loss Data'!$C$4:$V$43,MATCH('Combustion Reports'!L$46,'DOE Stack Loss Data'!$B$4:$B$43),MATCH('Proposed Efficiency'!AP5,'DOE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Efficiency'!AP5,'DOE Stack Loss Data'!$C$3:$V$3))))/(INDEX('DOE Stack Loss Data'!$C$3:$V$3,1,MATCH('Proposed Efficiency'!AP5,'DOE Stack Loss Data'!$C$3:$V$3)+1)-INDEX('DOE Stack Loss Data'!$C$3:$V$3,1,MATCH('Proposed Efficiency'!AP5,'DOE Stack Loss Data'!$C$3:$V$3)))*('Proposed Efficiency'!AP5-INDEX('DOE Stack Loss Data'!$C$3:$V$3,1,MATCH('Proposed Efficiency'!AP5,'DOE Stack Loss Data'!$C$3:$V$3)))+(INDEX('DOE Stack Loss Data'!$C$4:$V$43,MATCH('Combustion Reports'!L$46,'DOE Stack Loss Data'!$B$4:$B$43)+1,MATCH('Proposed Efficiency'!AP5,'DOE Stack Loss Data'!$C$3:$V$3))-INDEX('DOE Stack Loss Data'!$C$4:$V$43,MATCH('Combustion Reports'!L$46,'DOE Stack Loss Data'!$B$4:$B$43),MATCH('Proposed Efficiency'!AP5,'DOE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Efficiency'!AP5,'DOE Stack Loss Data'!$C$3:$V$3)))</f>
        <v>#N/A</v>
      </c>
      <c r="AR29" s="245">
        <v>-10</v>
      </c>
      <c r="AS29" s="246">
        <v>7</v>
      </c>
      <c r="AT29" s="247">
        <f t="shared" ref="AT29:AT49" si="7">IF(AR29&gt;50,AR29,50)</f>
        <v>50</v>
      </c>
      <c r="AU29" s="248" t="e">
        <f>1-(((INDEX('DOE Stack Loss Data'!$C$4:$V$43,MATCH('Combustion Reports'!C$52,'DOE Stack Loss Data'!$B$4:$B$43)+1,MATCH('Proposed Efficiency'!AU5,'DOE Stack Loss Data'!$C$3:$V$3)+1)-INDEX('DOE Stack Loss Data'!$C$4:$V$43,MATCH('Combustion Reports'!C$52,'DOE Stack Loss Data'!$B$4:$B$43),MATCH('Proposed Efficiency'!AU5,'DOE Stack Loss Data'!$C$3:$V$3)+1))/10*('Combustion Reports'!C$52-INDEX('DOE Stack Loss Data'!$B$4:$B$43,MATCH('Combustion Reports'!C$52,'DOE Stack Loss Data'!$B$4:$B$43),1))+INDEX('DOE Stack Loss Data'!$C$4:$V$43,MATCH('Combustion Reports'!C$52,'DOE Stack Loss Data'!$B$4:$B$43),MATCH('Proposed Efficiency'!AU5,'DOE Stack Loss Data'!$C$3:$V$3)+1)-((INDEX('DOE Stack Loss Data'!$C$4:$V$43,MATCH('Combustion Reports'!C$52,'DOE Stack Loss Data'!$B$4:$B$43)+1,MATCH('Proposed Efficiency'!AU5,'DOE Stack Loss Data'!$C$3:$V$3))-INDEX('DOE Stack Loss Data'!$C$4:$V$43,MATCH('Combustion Reports'!C$52,'DOE Stack Loss Data'!$B$4:$B$43),MATCH('Proposed Efficiency'!AU5,'DOE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Efficiency'!AU5,'DOE Stack Loss Data'!$C$3:$V$3))))/(INDEX('DOE Stack Loss Data'!$C$3:$V$3,1,MATCH('Proposed Efficiency'!AU5,'DOE Stack Loss Data'!$C$3:$V$3)+1)-INDEX('DOE Stack Loss Data'!$C$3:$V$3,1,MATCH('Proposed Efficiency'!AU5,'DOE Stack Loss Data'!$C$3:$V$3)))*('Proposed Efficiency'!AU5-INDEX('DOE Stack Loss Data'!$C$3:$V$3,1,MATCH('Proposed Efficiency'!AU5,'DOE Stack Loss Data'!$C$3:$V$3)))+(INDEX('DOE Stack Loss Data'!$C$4:$V$43,MATCH('Combustion Reports'!C$52,'DOE Stack Loss Data'!$B$4:$B$43)+1,MATCH('Proposed Efficiency'!AU5,'DOE Stack Loss Data'!$C$3:$V$3))-INDEX('DOE Stack Loss Data'!$C$4:$V$43,MATCH('Combustion Reports'!C$52,'DOE Stack Loss Data'!$B$4:$B$43),MATCH('Proposed Efficiency'!AU5,'DOE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Efficiency'!AU5,'DOE Stack Loss Data'!$C$3:$V$3)))</f>
        <v>#N/A</v>
      </c>
      <c r="AV29" s="248" t="e">
        <f>1-(((INDEX('DOE Stack Loss Data'!$C$4:$V$43,MATCH('Combustion Reports'!D$52,'DOE Stack Loss Data'!$B$4:$B$43)+1,MATCH('Proposed Efficiency'!AV5,'DOE Stack Loss Data'!$C$3:$V$3)+1)-INDEX('DOE Stack Loss Data'!$C$4:$V$43,MATCH('Combustion Reports'!D$52,'DOE Stack Loss Data'!$B$4:$B$43),MATCH('Proposed Efficiency'!AV5,'DOE Stack Loss Data'!$C$3:$V$3)+1))/10*('Combustion Reports'!D$52-INDEX('DOE Stack Loss Data'!$B$4:$B$43,MATCH('Combustion Reports'!D$52,'DOE Stack Loss Data'!$B$4:$B$43),1))+INDEX('DOE Stack Loss Data'!$C$4:$V$43,MATCH('Combustion Reports'!D$52,'DOE Stack Loss Data'!$B$4:$B$43),MATCH('Proposed Efficiency'!AV5,'DOE Stack Loss Data'!$C$3:$V$3)+1)-((INDEX('DOE Stack Loss Data'!$C$4:$V$43,MATCH('Combustion Reports'!D$52,'DOE Stack Loss Data'!$B$4:$B$43)+1,MATCH('Proposed Efficiency'!AV5,'DOE Stack Loss Data'!$C$3:$V$3))-INDEX('DOE Stack Loss Data'!$C$4:$V$43,MATCH('Combustion Reports'!D$52,'DOE Stack Loss Data'!$B$4:$B$43),MATCH('Proposed Efficiency'!AV5,'DOE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Efficiency'!AV5,'DOE Stack Loss Data'!$C$3:$V$3))))/(INDEX('DOE Stack Loss Data'!$C$3:$V$3,1,MATCH('Proposed Efficiency'!AV5,'DOE Stack Loss Data'!$C$3:$V$3)+1)-INDEX('DOE Stack Loss Data'!$C$3:$V$3,1,MATCH('Proposed Efficiency'!AV5,'DOE Stack Loss Data'!$C$3:$V$3)))*('Proposed Efficiency'!AV5-INDEX('DOE Stack Loss Data'!$C$3:$V$3,1,MATCH('Proposed Efficiency'!AV5,'DOE Stack Loss Data'!$C$3:$V$3)))+(INDEX('DOE Stack Loss Data'!$C$4:$V$43,MATCH('Combustion Reports'!D$52,'DOE Stack Loss Data'!$B$4:$B$43)+1,MATCH('Proposed Efficiency'!AV5,'DOE Stack Loss Data'!$C$3:$V$3))-INDEX('DOE Stack Loss Data'!$C$4:$V$43,MATCH('Combustion Reports'!D$52,'DOE Stack Loss Data'!$B$4:$B$43),MATCH('Proposed Efficiency'!AV5,'DOE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Efficiency'!AV5,'DOE Stack Loss Data'!$C$3:$V$3)))</f>
        <v>#N/A</v>
      </c>
      <c r="AW29" s="248" t="e">
        <f>1-(((INDEX('DOE Stack Loss Data'!$C$4:$V$43,MATCH('Combustion Reports'!E$52,'DOE Stack Loss Data'!$B$4:$B$43)+1,MATCH('Proposed Efficiency'!AW5,'DOE Stack Loss Data'!$C$3:$V$3)+1)-INDEX('DOE Stack Loss Data'!$C$4:$V$43,MATCH('Combustion Reports'!E$52,'DOE Stack Loss Data'!$B$4:$B$43),MATCH('Proposed Efficiency'!AW5,'DOE Stack Loss Data'!$C$3:$V$3)+1))/10*('Combustion Reports'!E$52-INDEX('DOE Stack Loss Data'!$B$4:$B$43,MATCH('Combustion Reports'!E$52,'DOE Stack Loss Data'!$B$4:$B$43),1))+INDEX('DOE Stack Loss Data'!$C$4:$V$43,MATCH('Combustion Reports'!E$52,'DOE Stack Loss Data'!$B$4:$B$43),MATCH('Proposed Efficiency'!AW5,'DOE Stack Loss Data'!$C$3:$V$3)+1)-((INDEX('DOE Stack Loss Data'!$C$4:$V$43,MATCH('Combustion Reports'!E$52,'DOE Stack Loss Data'!$B$4:$B$43)+1,MATCH('Proposed Efficiency'!AW5,'DOE Stack Loss Data'!$C$3:$V$3))-INDEX('DOE Stack Loss Data'!$C$4:$V$43,MATCH('Combustion Reports'!E$52,'DOE Stack Loss Data'!$B$4:$B$43),MATCH('Proposed Efficiency'!AW5,'DOE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Efficiency'!AW5,'DOE Stack Loss Data'!$C$3:$V$3))))/(INDEX('DOE Stack Loss Data'!$C$3:$V$3,1,MATCH('Proposed Efficiency'!AW5,'DOE Stack Loss Data'!$C$3:$V$3)+1)-INDEX('DOE Stack Loss Data'!$C$3:$V$3,1,MATCH('Proposed Efficiency'!AW5,'DOE Stack Loss Data'!$C$3:$V$3)))*('Proposed Efficiency'!AW5-INDEX('DOE Stack Loss Data'!$C$3:$V$3,1,MATCH('Proposed Efficiency'!AW5,'DOE Stack Loss Data'!$C$3:$V$3)))+(INDEX('DOE Stack Loss Data'!$C$4:$V$43,MATCH('Combustion Reports'!E$52,'DOE Stack Loss Data'!$B$4:$B$43)+1,MATCH('Proposed Efficiency'!AW5,'DOE Stack Loss Data'!$C$3:$V$3))-INDEX('DOE Stack Loss Data'!$C$4:$V$43,MATCH('Combustion Reports'!E$52,'DOE Stack Loss Data'!$B$4:$B$43),MATCH('Proposed Efficiency'!AW5,'DOE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Efficiency'!AW5,'DOE Stack Loss Data'!$C$3:$V$3)))</f>
        <v>#N/A</v>
      </c>
      <c r="AX29" s="248" t="e">
        <f>1-(((INDEX('DOE Stack Loss Data'!$C$4:$V$43,MATCH('Combustion Reports'!F$52,'DOE Stack Loss Data'!$B$4:$B$43)+1,MATCH('Proposed Efficiency'!AX5,'DOE Stack Loss Data'!$C$3:$V$3)+1)-INDEX('DOE Stack Loss Data'!$C$4:$V$43,MATCH('Combustion Reports'!F$52,'DOE Stack Loss Data'!$B$4:$B$43),MATCH('Proposed Efficiency'!AX5,'DOE Stack Loss Data'!$C$3:$V$3)+1))/10*('Combustion Reports'!F$52-INDEX('DOE Stack Loss Data'!$B$4:$B$43,MATCH('Combustion Reports'!F$52,'DOE Stack Loss Data'!$B$4:$B$43),1))+INDEX('DOE Stack Loss Data'!$C$4:$V$43,MATCH('Combustion Reports'!F$52,'DOE Stack Loss Data'!$B$4:$B$43),MATCH('Proposed Efficiency'!AX5,'DOE Stack Loss Data'!$C$3:$V$3)+1)-((INDEX('DOE Stack Loss Data'!$C$4:$V$43,MATCH('Combustion Reports'!F$52,'DOE Stack Loss Data'!$B$4:$B$43)+1,MATCH('Proposed Efficiency'!AX5,'DOE Stack Loss Data'!$C$3:$V$3))-INDEX('DOE Stack Loss Data'!$C$4:$V$43,MATCH('Combustion Reports'!F$52,'DOE Stack Loss Data'!$B$4:$B$43),MATCH('Proposed Efficiency'!AX5,'DOE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Efficiency'!AX5,'DOE Stack Loss Data'!$C$3:$V$3))))/(INDEX('DOE Stack Loss Data'!$C$3:$V$3,1,MATCH('Proposed Efficiency'!AX5,'DOE Stack Loss Data'!$C$3:$V$3)+1)-INDEX('DOE Stack Loss Data'!$C$3:$V$3,1,MATCH('Proposed Efficiency'!AX5,'DOE Stack Loss Data'!$C$3:$V$3)))*('Proposed Efficiency'!AX5-INDEX('DOE Stack Loss Data'!$C$3:$V$3,1,MATCH('Proposed Efficiency'!AX5,'DOE Stack Loss Data'!$C$3:$V$3)))+(INDEX('DOE Stack Loss Data'!$C$4:$V$43,MATCH('Combustion Reports'!F$52,'DOE Stack Loss Data'!$B$4:$B$43)+1,MATCH('Proposed Efficiency'!AX5,'DOE Stack Loss Data'!$C$3:$V$3))-INDEX('DOE Stack Loss Data'!$C$4:$V$43,MATCH('Combustion Reports'!F$52,'DOE Stack Loss Data'!$B$4:$B$43),MATCH('Proposed Efficiency'!AX5,'DOE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Efficiency'!AX5,'DOE Stack Loss Data'!$C$3:$V$3)))</f>
        <v>#N/A</v>
      </c>
      <c r="AY29" s="248" t="e">
        <f>1-(((INDEX('DOE Stack Loss Data'!$C$4:$V$43,MATCH('Combustion Reports'!G$52,'DOE Stack Loss Data'!$B$4:$B$43)+1,MATCH('Proposed Efficiency'!AY5,'DOE Stack Loss Data'!$C$3:$V$3)+1)-INDEX('DOE Stack Loss Data'!$C$4:$V$43,MATCH('Combustion Reports'!G$52,'DOE Stack Loss Data'!$B$4:$B$43),MATCH('Proposed Efficiency'!AY5,'DOE Stack Loss Data'!$C$3:$V$3)+1))/10*('Combustion Reports'!G$52-INDEX('DOE Stack Loss Data'!$B$4:$B$43,MATCH('Combustion Reports'!G$52,'DOE Stack Loss Data'!$B$4:$B$43),1))+INDEX('DOE Stack Loss Data'!$C$4:$V$43,MATCH('Combustion Reports'!G$52,'DOE Stack Loss Data'!$B$4:$B$43),MATCH('Proposed Efficiency'!AY5,'DOE Stack Loss Data'!$C$3:$V$3)+1)-((INDEX('DOE Stack Loss Data'!$C$4:$V$43,MATCH('Combustion Reports'!G$52,'DOE Stack Loss Data'!$B$4:$B$43)+1,MATCH('Proposed Efficiency'!AY5,'DOE Stack Loss Data'!$C$3:$V$3))-INDEX('DOE Stack Loss Data'!$C$4:$V$43,MATCH('Combustion Reports'!G$52,'DOE Stack Loss Data'!$B$4:$B$43),MATCH('Proposed Efficiency'!AY5,'DOE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Efficiency'!AY5,'DOE Stack Loss Data'!$C$3:$V$3))))/(INDEX('DOE Stack Loss Data'!$C$3:$V$3,1,MATCH('Proposed Efficiency'!AY5,'DOE Stack Loss Data'!$C$3:$V$3)+1)-INDEX('DOE Stack Loss Data'!$C$3:$V$3,1,MATCH('Proposed Efficiency'!AY5,'DOE Stack Loss Data'!$C$3:$V$3)))*('Proposed Efficiency'!AY5-INDEX('DOE Stack Loss Data'!$C$3:$V$3,1,MATCH('Proposed Efficiency'!AY5,'DOE Stack Loss Data'!$C$3:$V$3)))+(INDEX('DOE Stack Loss Data'!$C$4:$V$43,MATCH('Combustion Reports'!G$52,'DOE Stack Loss Data'!$B$4:$B$43)+1,MATCH('Proposed Efficiency'!AY5,'DOE Stack Loss Data'!$C$3:$V$3))-INDEX('DOE Stack Loss Data'!$C$4:$V$43,MATCH('Combustion Reports'!G$52,'DOE Stack Loss Data'!$B$4:$B$43),MATCH('Proposed Efficiency'!AY5,'DOE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Efficiency'!AY5,'DOE Stack Loss Data'!$C$3:$V$3)))</f>
        <v>#N/A</v>
      </c>
      <c r="AZ29" s="248" t="e">
        <f>1-(((INDEX('DOE Stack Loss Data'!$C$4:$V$43,MATCH('Combustion Reports'!H$52,'DOE Stack Loss Data'!$B$4:$B$43)+1,MATCH('Proposed Efficiency'!AZ5,'DOE Stack Loss Data'!$C$3:$V$3)+1)-INDEX('DOE Stack Loss Data'!$C$4:$V$43,MATCH('Combustion Reports'!H$52,'DOE Stack Loss Data'!$B$4:$B$43),MATCH('Proposed Efficiency'!AZ5,'DOE Stack Loss Data'!$C$3:$V$3)+1))/10*('Combustion Reports'!H$52-INDEX('DOE Stack Loss Data'!$B$4:$B$43,MATCH('Combustion Reports'!H$52,'DOE Stack Loss Data'!$B$4:$B$43),1))+INDEX('DOE Stack Loss Data'!$C$4:$V$43,MATCH('Combustion Reports'!H$52,'DOE Stack Loss Data'!$B$4:$B$43),MATCH('Proposed Efficiency'!AZ5,'DOE Stack Loss Data'!$C$3:$V$3)+1)-((INDEX('DOE Stack Loss Data'!$C$4:$V$43,MATCH('Combustion Reports'!H$52,'DOE Stack Loss Data'!$B$4:$B$43)+1,MATCH('Proposed Efficiency'!AZ5,'DOE Stack Loss Data'!$C$3:$V$3))-INDEX('DOE Stack Loss Data'!$C$4:$V$43,MATCH('Combustion Reports'!H$52,'DOE Stack Loss Data'!$B$4:$B$43),MATCH('Proposed Efficiency'!AZ5,'DOE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Efficiency'!AZ5,'DOE Stack Loss Data'!$C$3:$V$3))))/(INDEX('DOE Stack Loss Data'!$C$3:$V$3,1,MATCH('Proposed Efficiency'!AZ5,'DOE Stack Loss Data'!$C$3:$V$3)+1)-INDEX('DOE Stack Loss Data'!$C$3:$V$3,1,MATCH('Proposed Efficiency'!AZ5,'DOE Stack Loss Data'!$C$3:$V$3)))*('Proposed Efficiency'!AZ5-INDEX('DOE Stack Loss Data'!$C$3:$V$3,1,MATCH('Proposed Efficiency'!AZ5,'DOE Stack Loss Data'!$C$3:$V$3)))+(INDEX('DOE Stack Loss Data'!$C$4:$V$43,MATCH('Combustion Reports'!H$52,'DOE Stack Loss Data'!$B$4:$B$43)+1,MATCH('Proposed Efficiency'!AZ5,'DOE Stack Loss Data'!$C$3:$V$3))-INDEX('DOE Stack Loss Data'!$C$4:$V$43,MATCH('Combustion Reports'!H$52,'DOE Stack Loss Data'!$B$4:$B$43),MATCH('Proposed Efficiency'!AZ5,'DOE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Efficiency'!AZ5,'DOE Stack Loss Data'!$C$3:$V$3)))</f>
        <v>#N/A</v>
      </c>
      <c r="BA29" s="248" t="e">
        <f>1-(((INDEX('DOE Stack Loss Data'!$C$4:$V$43,MATCH('Combustion Reports'!I$52,'DOE Stack Loss Data'!$B$4:$B$43)+1,MATCH('Proposed Efficiency'!BA5,'DOE Stack Loss Data'!$C$3:$V$3)+1)-INDEX('DOE Stack Loss Data'!$C$4:$V$43,MATCH('Combustion Reports'!I$52,'DOE Stack Loss Data'!$B$4:$B$43),MATCH('Proposed Efficiency'!BA5,'DOE Stack Loss Data'!$C$3:$V$3)+1))/10*('Combustion Reports'!I$52-INDEX('DOE Stack Loss Data'!$B$4:$B$43,MATCH('Combustion Reports'!I$52,'DOE Stack Loss Data'!$B$4:$B$43),1))+INDEX('DOE Stack Loss Data'!$C$4:$V$43,MATCH('Combustion Reports'!I$52,'DOE Stack Loss Data'!$B$4:$B$43),MATCH('Proposed Efficiency'!BA5,'DOE Stack Loss Data'!$C$3:$V$3)+1)-((INDEX('DOE Stack Loss Data'!$C$4:$V$43,MATCH('Combustion Reports'!I$52,'DOE Stack Loss Data'!$B$4:$B$43)+1,MATCH('Proposed Efficiency'!BA5,'DOE Stack Loss Data'!$C$3:$V$3))-INDEX('DOE Stack Loss Data'!$C$4:$V$43,MATCH('Combustion Reports'!I$52,'DOE Stack Loss Data'!$B$4:$B$43),MATCH('Proposed Efficiency'!BA5,'DOE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Efficiency'!BA5,'DOE Stack Loss Data'!$C$3:$V$3))))/(INDEX('DOE Stack Loss Data'!$C$3:$V$3,1,MATCH('Proposed Efficiency'!BA5,'DOE Stack Loss Data'!$C$3:$V$3)+1)-INDEX('DOE Stack Loss Data'!$C$3:$V$3,1,MATCH('Proposed Efficiency'!BA5,'DOE Stack Loss Data'!$C$3:$V$3)))*('Proposed Efficiency'!BA5-INDEX('DOE Stack Loss Data'!$C$3:$V$3,1,MATCH('Proposed Efficiency'!BA5,'DOE Stack Loss Data'!$C$3:$V$3)))+(INDEX('DOE Stack Loss Data'!$C$4:$V$43,MATCH('Combustion Reports'!I$52,'DOE Stack Loss Data'!$B$4:$B$43)+1,MATCH('Proposed Efficiency'!BA5,'DOE Stack Loss Data'!$C$3:$V$3))-INDEX('DOE Stack Loss Data'!$C$4:$V$43,MATCH('Combustion Reports'!I$52,'DOE Stack Loss Data'!$B$4:$B$43),MATCH('Proposed Efficiency'!BA5,'DOE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Efficiency'!BA5,'DOE Stack Loss Data'!$C$3:$V$3)))</f>
        <v>#N/A</v>
      </c>
      <c r="BB29" s="248" t="e">
        <f>1-(((INDEX('DOE Stack Loss Data'!$C$4:$V$43,MATCH('Combustion Reports'!J$52,'DOE Stack Loss Data'!$B$4:$B$43)+1,MATCH('Proposed Efficiency'!BB5,'DOE Stack Loss Data'!$C$3:$V$3)+1)-INDEX('DOE Stack Loss Data'!$C$4:$V$43,MATCH('Combustion Reports'!J$52,'DOE Stack Loss Data'!$B$4:$B$43),MATCH('Proposed Efficiency'!BB5,'DOE Stack Loss Data'!$C$3:$V$3)+1))/10*('Combustion Reports'!J$52-INDEX('DOE Stack Loss Data'!$B$4:$B$43,MATCH('Combustion Reports'!J$52,'DOE Stack Loss Data'!$B$4:$B$43),1))+INDEX('DOE Stack Loss Data'!$C$4:$V$43,MATCH('Combustion Reports'!J$52,'DOE Stack Loss Data'!$B$4:$B$43),MATCH('Proposed Efficiency'!BB5,'DOE Stack Loss Data'!$C$3:$V$3)+1)-((INDEX('DOE Stack Loss Data'!$C$4:$V$43,MATCH('Combustion Reports'!J$52,'DOE Stack Loss Data'!$B$4:$B$43)+1,MATCH('Proposed Efficiency'!BB5,'DOE Stack Loss Data'!$C$3:$V$3))-INDEX('DOE Stack Loss Data'!$C$4:$V$43,MATCH('Combustion Reports'!J$52,'DOE Stack Loss Data'!$B$4:$B$43),MATCH('Proposed Efficiency'!BB5,'DOE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Efficiency'!BB5,'DOE Stack Loss Data'!$C$3:$V$3))))/(INDEX('DOE Stack Loss Data'!$C$3:$V$3,1,MATCH('Proposed Efficiency'!BB5,'DOE Stack Loss Data'!$C$3:$V$3)+1)-INDEX('DOE Stack Loss Data'!$C$3:$V$3,1,MATCH('Proposed Efficiency'!BB5,'DOE Stack Loss Data'!$C$3:$V$3)))*('Proposed Efficiency'!BB5-INDEX('DOE Stack Loss Data'!$C$3:$V$3,1,MATCH('Proposed Efficiency'!BB5,'DOE Stack Loss Data'!$C$3:$V$3)))+(INDEX('DOE Stack Loss Data'!$C$4:$V$43,MATCH('Combustion Reports'!J$52,'DOE Stack Loss Data'!$B$4:$B$43)+1,MATCH('Proposed Efficiency'!BB5,'DOE Stack Loss Data'!$C$3:$V$3))-INDEX('DOE Stack Loss Data'!$C$4:$V$43,MATCH('Combustion Reports'!J$52,'DOE Stack Loss Data'!$B$4:$B$43),MATCH('Proposed Efficiency'!BB5,'DOE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Efficiency'!BB5,'DOE Stack Loss Data'!$C$3:$V$3)))</f>
        <v>#N/A</v>
      </c>
      <c r="BC29" s="248" t="e">
        <f>1-(((INDEX('DOE Stack Loss Data'!$C$4:$V$43,MATCH('Combustion Reports'!K$52,'DOE Stack Loss Data'!$B$4:$B$43)+1,MATCH('Proposed Efficiency'!BC5,'DOE Stack Loss Data'!$C$3:$V$3)+1)-INDEX('DOE Stack Loss Data'!$C$4:$V$43,MATCH('Combustion Reports'!K$52,'DOE Stack Loss Data'!$B$4:$B$43),MATCH('Proposed Efficiency'!BC5,'DOE Stack Loss Data'!$C$3:$V$3)+1))/10*('Combustion Reports'!K$52-INDEX('DOE Stack Loss Data'!$B$4:$B$43,MATCH('Combustion Reports'!K$52,'DOE Stack Loss Data'!$B$4:$B$43),1))+INDEX('DOE Stack Loss Data'!$C$4:$V$43,MATCH('Combustion Reports'!K$52,'DOE Stack Loss Data'!$B$4:$B$43),MATCH('Proposed Efficiency'!BC5,'DOE Stack Loss Data'!$C$3:$V$3)+1)-((INDEX('DOE Stack Loss Data'!$C$4:$V$43,MATCH('Combustion Reports'!K$52,'DOE Stack Loss Data'!$B$4:$B$43)+1,MATCH('Proposed Efficiency'!BC5,'DOE Stack Loss Data'!$C$3:$V$3))-INDEX('DOE Stack Loss Data'!$C$4:$V$43,MATCH('Combustion Reports'!K$52,'DOE Stack Loss Data'!$B$4:$B$43),MATCH('Proposed Efficiency'!BC5,'DOE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Efficiency'!BC5,'DOE Stack Loss Data'!$C$3:$V$3))))/(INDEX('DOE Stack Loss Data'!$C$3:$V$3,1,MATCH('Proposed Efficiency'!BC5,'DOE Stack Loss Data'!$C$3:$V$3)+1)-INDEX('DOE Stack Loss Data'!$C$3:$V$3,1,MATCH('Proposed Efficiency'!BC5,'DOE Stack Loss Data'!$C$3:$V$3)))*('Proposed Efficiency'!BC5-INDEX('DOE Stack Loss Data'!$C$3:$V$3,1,MATCH('Proposed Efficiency'!BC5,'DOE Stack Loss Data'!$C$3:$V$3)))+(INDEX('DOE Stack Loss Data'!$C$4:$V$43,MATCH('Combustion Reports'!K$52,'DOE Stack Loss Data'!$B$4:$B$43)+1,MATCH('Proposed Efficiency'!BC5,'DOE Stack Loss Data'!$C$3:$V$3))-INDEX('DOE Stack Loss Data'!$C$4:$V$43,MATCH('Combustion Reports'!K$52,'DOE Stack Loss Data'!$B$4:$B$43),MATCH('Proposed Efficiency'!BC5,'DOE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Efficiency'!BC5,'DOE Stack Loss Data'!$C$3:$V$3)))</f>
        <v>#N/A</v>
      </c>
      <c r="BD29" s="249" t="e">
        <f>1-(((INDEX('DOE Stack Loss Data'!$C$4:$V$43,MATCH('Combustion Reports'!L$52,'DOE Stack Loss Data'!$B$4:$B$43)+1,MATCH('Proposed Efficiency'!BD5,'DOE Stack Loss Data'!$C$3:$V$3)+1)-INDEX('DOE Stack Loss Data'!$C$4:$V$43,MATCH('Combustion Reports'!L$52,'DOE Stack Loss Data'!$B$4:$B$43),MATCH('Proposed Efficiency'!BD5,'DOE Stack Loss Data'!$C$3:$V$3)+1))/10*('Combustion Reports'!L$52-INDEX('DOE Stack Loss Data'!$B$4:$B$43,MATCH('Combustion Reports'!L$52,'DOE Stack Loss Data'!$B$4:$B$43),1))+INDEX('DOE Stack Loss Data'!$C$4:$V$43,MATCH('Combustion Reports'!L$52,'DOE Stack Loss Data'!$B$4:$B$43),MATCH('Proposed Efficiency'!BD5,'DOE Stack Loss Data'!$C$3:$V$3)+1)-((INDEX('DOE Stack Loss Data'!$C$4:$V$43,MATCH('Combustion Reports'!L$52,'DOE Stack Loss Data'!$B$4:$B$43)+1,MATCH('Proposed Efficiency'!BD5,'DOE Stack Loss Data'!$C$3:$V$3))-INDEX('DOE Stack Loss Data'!$C$4:$V$43,MATCH('Combustion Reports'!L$52,'DOE Stack Loss Data'!$B$4:$B$43),MATCH('Proposed Efficiency'!BD5,'DOE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Efficiency'!BD5,'DOE Stack Loss Data'!$C$3:$V$3))))/(INDEX('DOE Stack Loss Data'!$C$3:$V$3,1,MATCH('Proposed Efficiency'!BD5,'DOE Stack Loss Data'!$C$3:$V$3)+1)-INDEX('DOE Stack Loss Data'!$C$3:$V$3,1,MATCH('Proposed Efficiency'!BD5,'DOE Stack Loss Data'!$C$3:$V$3)))*('Proposed Efficiency'!BD5-INDEX('DOE Stack Loss Data'!$C$3:$V$3,1,MATCH('Proposed Efficiency'!BD5,'DOE Stack Loss Data'!$C$3:$V$3)))+(INDEX('DOE Stack Loss Data'!$C$4:$V$43,MATCH('Combustion Reports'!L$52,'DOE Stack Loss Data'!$B$4:$B$43)+1,MATCH('Proposed Efficiency'!BD5,'DOE Stack Loss Data'!$C$3:$V$3))-INDEX('DOE Stack Loss Data'!$C$4:$V$43,MATCH('Combustion Reports'!L$52,'DOE Stack Loss Data'!$B$4:$B$43),MATCH('Proposed Efficiency'!BD5,'DOE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Efficiency'!BD5,'DOE Stack Loss Data'!$C$3:$V$3)))</f>
        <v>#N/A</v>
      </c>
    </row>
    <row r="30" spans="2:56">
      <c r="B30" s="236">
        <v>-5</v>
      </c>
      <c r="C30" s="234">
        <v>9</v>
      </c>
      <c r="D30" s="233">
        <f t="shared" si="4"/>
        <v>50</v>
      </c>
      <c r="E30" s="237" t="e">
        <f>1-(((INDEX('DOE Stack Loss Data'!$C$4:$V$43,MATCH('Combustion Reports'!C$34,'DOE Stack Loss Data'!$B$4:$B$43)+1,MATCH('Proposed Efficiency'!E6,'DOE Stack Loss Data'!$C$3:$V$3)+1)-INDEX('DOE Stack Loss Data'!$C$4:$V$43,MATCH('Combustion Reports'!C$34,'DOE Stack Loss Data'!$B$4:$B$43),MATCH('Proposed Efficiency'!E6,'DOE Stack Loss Data'!$C$3:$V$3)+1))/10*('Combustion Reports'!C$34-INDEX('DOE Stack Loss Data'!$B$4:$B$43,MATCH('Combustion Reports'!C$34,'DOE Stack Loss Data'!$B$4:$B$43),1))+INDEX('DOE Stack Loss Data'!$C$4:$V$43,MATCH('Combustion Reports'!C$34,'DOE Stack Loss Data'!$B$4:$B$43),MATCH('Proposed Efficiency'!E6,'DOE Stack Loss Data'!$C$3:$V$3)+1)-((INDEX('DOE Stack Loss Data'!$C$4:$V$43,MATCH('Combustion Reports'!C$34,'DOE Stack Loss Data'!$B$4:$B$43)+1,MATCH('Proposed Efficiency'!E6,'DOE Stack Loss Data'!$C$3:$V$3))-INDEX('DOE Stack Loss Data'!$C$4:$V$43,MATCH('Combustion Reports'!C$34,'DOE Stack Loss Data'!$B$4:$B$43),MATCH('Proposed Efficiency'!E6,'DOE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Efficiency'!E6,'DOE Stack Loss Data'!$C$3:$V$3))))/(INDEX('DOE Stack Loss Data'!$C$3:$V$3,1,MATCH('Proposed Efficiency'!E6,'DOE Stack Loss Data'!$C$3:$V$3)+1)-INDEX('DOE Stack Loss Data'!$C$3:$V$3,1,MATCH('Proposed Efficiency'!E6,'DOE Stack Loss Data'!$C$3:$V$3)))*('Proposed Efficiency'!E6-INDEX('DOE Stack Loss Data'!$C$3:$V$3,1,MATCH('Proposed Efficiency'!E6,'DOE Stack Loss Data'!$C$3:$V$3)))+(INDEX('DOE Stack Loss Data'!$C$4:$V$43,MATCH('Combustion Reports'!C$34,'DOE Stack Loss Data'!$B$4:$B$43)+1,MATCH('Proposed Efficiency'!E6,'DOE Stack Loss Data'!$C$3:$V$3))-INDEX('DOE Stack Loss Data'!$C$4:$V$43,MATCH('Combustion Reports'!C$34,'DOE Stack Loss Data'!$B$4:$B$43),MATCH('Proposed Efficiency'!E6,'DOE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Efficiency'!E6,'DOE Stack Loss Data'!$C$3:$V$3)))</f>
        <v>#N/A</v>
      </c>
      <c r="F30" s="237" t="e">
        <f>1-(((INDEX('DOE Stack Loss Data'!$C$4:$V$43,MATCH('Combustion Reports'!D$34,'DOE Stack Loss Data'!$B$4:$B$43)+1,MATCH('Proposed Efficiency'!F6,'DOE Stack Loss Data'!$C$3:$V$3)+1)-INDEX('DOE Stack Loss Data'!$C$4:$V$43,MATCH('Combustion Reports'!D$34,'DOE Stack Loss Data'!$B$4:$B$43),MATCH('Proposed Efficiency'!F6,'DOE Stack Loss Data'!$C$3:$V$3)+1))/10*('Combustion Reports'!D$34-INDEX('DOE Stack Loss Data'!$B$4:$B$43,MATCH('Combustion Reports'!D$34,'DOE Stack Loss Data'!$B$4:$B$43),1))+INDEX('DOE Stack Loss Data'!$C$4:$V$43,MATCH('Combustion Reports'!D$34,'DOE Stack Loss Data'!$B$4:$B$43),MATCH('Proposed Efficiency'!F6,'DOE Stack Loss Data'!$C$3:$V$3)+1)-((INDEX('DOE Stack Loss Data'!$C$4:$V$43,MATCH('Combustion Reports'!D$34,'DOE Stack Loss Data'!$B$4:$B$43)+1,MATCH('Proposed Efficiency'!F6,'DOE Stack Loss Data'!$C$3:$V$3))-INDEX('DOE Stack Loss Data'!$C$4:$V$43,MATCH('Combustion Reports'!D$34,'DOE Stack Loss Data'!$B$4:$B$43),MATCH('Proposed Efficiency'!F6,'DOE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Efficiency'!F6,'DOE Stack Loss Data'!$C$3:$V$3))))/(INDEX('DOE Stack Loss Data'!$C$3:$V$3,1,MATCH('Proposed Efficiency'!F6,'DOE Stack Loss Data'!$C$3:$V$3)+1)-INDEX('DOE Stack Loss Data'!$C$3:$V$3,1,MATCH('Proposed Efficiency'!F6,'DOE Stack Loss Data'!$C$3:$V$3)))*('Proposed Efficiency'!F6-INDEX('DOE Stack Loss Data'!$C$3:$V$3,1,MATCH('Proposed Efficiency'!F6,'DOE Stack Loss Data'!$C$3:$V$3)))+(INDEX('DOE Stack Loss Data'!$C$4:$V$43,MATCH('Combustion Reports'!D$34,'DOE Stack Loss Data'!$B$4:$B$43)+1,MATCH('Proposed Efficiency'!F6,'DOE Stack Loss Data'!$C$3:$V$3))-INDEX('DOE Stack Loss Data'!$C$4:$V$43,MATCH('Combustion Reports'!D$34,'DOE Stack Loss Data'!$B$4:$B$43),MATCH('Proposed Efficiency'!F6,'DOE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Efficiency'!F6,'DOE Stack Loss Data'!$C$3:$V$3)))</f>
        <v>#N/A</v>
      </c>
      <c r="G30" s="237" t="e">
        <f>1-(((INDEX('DOE Stack Loss Data'!$C$4:$V$43,MATCH('Combustion Reports'!E$34,'DOE Stack Loss Data'!$B$4:$B$43)+1,MATCH('Proposed Efficiency'!G6,'DOE Stack Loss Data'!$C$3:$V$3)+1)-INDEX('DOE Stack Loss Data'!$C$4:$V$43,MATCH('Combustion Reports'!E$34,'DOE Stack Loss Data'!$B$4:$B$43),MATCH('Proposed Efficiency'!G6,'DOE Stack Loss Data'!$C$3:$V$3)+1))/10*('Combustion Reports'!E$34-INDEX('DOE Stack Loss Data'!$B$4:$B$43,MATCH('Combustion Reports'!E$34,'DOE Stack Loss Data'!$B$4:$B$43),1))+INDEX('DOE Stack Loss Data'!$C$4:$V$43,MATCH('Combustion Reports'!E$34,'DOE Stack Loss Data'!$B$4:$B$43),MATCH('Proposed Efficiency'!G6,'DOE Stack Loss Data'!$C$3:$V$3)+1)-((INDEX('DOE Stack Loss Data'!$C$4:$V$43,MATCH('Combustion Reports'!E$34,'DOE Stack Loss Data'!$B$4:$B$43)+1,MATCH('Proposed Efficiency'!G6,'DOE Stack Loss Data'!$C$3:$V$3))-INDEX('DOE Stack Loss Data'!$C$4:$V$43,MATCH('Combustion Reports'!E$34,'DOE Stack Loss Data'!$B$4:$B$43),MATCH('Proposed Efficiency'!G6,'DOE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Efficiency'!G6,'DOE Stack Loss Data'!$C$3:$V$3))))/(INDEX('DOE Stack Loss Data'!$C$3:$V$3,1,MATCH('Proposed Efficiency'!G6,'DOE Stack Loss Data'!$C$3:$V$3)+1)-INDEX('DOE Stack Loss Data'!$C$3:$V$3,1,MATCH('Proposed Efficiency'!G6,'DOE Stack Loss Data'!$C$3:$V$3)))*('Proposed Efficiency'!G6-INDEX('DOE Stack Loss Data'!$C$3:$V$3,1,MATCH('Proposed Efficiency'!G6,'DOE Stack Loss Data'!$C$3:$V$3)))+(INDEX('DOE Stack Loss Data'!$C$4:$V$43,MATCH('Combustion Reports'!E$34,'DOE Stack Loss Data'!$B$4:$B$43)+1,MATCH('Proposed Efficiency'!G6,'DOE Stack Loss Data'!$C$3:$V$3))-INDEX('DOE Stack Loss Data'!$C$4:$V$43,MATCH('Combustion Reports'!E$34,'DOE Stack Loss Data'!$B$4:$B$43),MATCH('Proposed Efficiency'!G6,'DOE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Efficiency'!G6,'DOE Stack Loss Data'!$C$3:$V$3)))</f>
        <v>#N/A</v>
      </c>
      <c r="H30" s="237" t="e">
        <f>1-(((INDEX('DOE Stack Loss Data'!$C$4:$V$43,MATCH('Combustion Reports'!F$34,'DOE Stack Loss Data'!$B$4:$B$43)+1,MATCH('Proposed Efficiency'!H6,'DOE Stack Loss Data'!$C$3:$V$3)+1)-INDEX('DOE Stack Loss Data'!$C$4:$V$43,MATCH('Combustion Reports'!F$34,'DOE Stack Loss Data'!$B$4:$B$43),MATCH('Proposed Efficiency'!H6,'DOE Stack Loss Data'!$C$3:$V$3)+1))/10*('Combustion Reports'!F$34-INDEX('DOE Stack Loss Data'!$B$4:$B$43,MATCH('Combustion Reports'!F$34,'DOE Stack Loss Data'!$B$4:$B$43),1))+INDEX('DOE Stack Loss Data'!$C$4:$V$43,MATCH('Combustion Reports'!F$34,'DOE Stack Loss Data'!$B$4:$B$43),MATCH('Proposed Efficiency'!H6,'DOE Stack Loss Data'!$C$3:$V$3)+1)-((INDEX('DOE Stack Loss Data'!$C$4:$V$43,MATCH('Combustion Reports'!F$34,'DOE Stack Loss Data'!$B$4:$B$43)+1,MATCH('Proposed Efficiency'!H6,'DOE Stack Loss Data'!$C$3:$V$3))-INDEX('DOE Stack Loss Data'!$C$4:$V$43,MATCH('Combustion Reports'!F$34,'DOE Stack Loss Data'!$B$4:$B$43),MATCH('Proposed Efficiency'!H6,'DOE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Efficiency'!H6,'DOE Stack Loss Data'!$C$3:$V$3))))/(INDEX('DOE Stack Loss Data'!$C$3:$V$3,1,MATCH('Proposed Efficiency'!H6,'DOE Stack Loss Data'!$C$3:$V$3)+1)-INDEX('DOE Stack Loss Data'!$C$3:$V$3,1,MATCH('Proposed Efficiency'!H6,'DOE Stack Loss Data'!$C$3:$V$3)))*('Proposed Efficiency'!H6-INDEX('DOE Stack Loss Data'!$C$3:$V$3,1,MATCH('Proposed Efficiency'!H6,'DOE Stack Loss Data'!$C$3:$V$3)))+(INDEX('DOE Stack Loss Data'!$C$4:$V$43,MATCH('Combustion Reports'!F$34,'DOE Stack Loss Data'!$B$4:$B$43)+1,MATCH('Proposed Efficiency'!H6,'DOE Stack Loss Data'!$C$3:$V$3))-INDEX('DOE Stack Loss Data'!$C$4:$V$43,MATCH('Combustion Reports'!F$34,'DOE Stack Loss Data'!$B$4:$B$43),MATCH('Proposed Efficiency'!H6,'DOE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Efficiency'!H6,'DOE Stack Loss Data'!$C$3:$V$3)))</f>
        <v>#N/A</v>
      </c>
      <c r="I30" s="237" t="e">
        <f>1-(((INDEX('DOE Stack Loss Data'!$C$4:$V$43,MATCH('Combustion Reports'!G$34,'DOE Stack Loss Data'!$B$4:$B$43)+1,MATCH('Proposed Efficiency'!I6,'DOE Stack Loss Data'!$C$3:$V$3)+1)-INDEX('DOE Stack Loss Data'!$C$4:$V$43,MATCH('Combustion Reports'!G$34,'DOE Stack Loss Data'!$B$4:$B$43),MATCH('Proposed Efficiency'!I6,'DOE Stack Loss Data'!$C$3:$V$3)+1))/10*('Combustion Reports'!G$34-INDEX('DOE Stack Loss Data'!$B$4:$B$43,MATCH('Combustion Reports'!G$34,'DOE Stack Loss Data'!$B$4:$B$43),1))+INDEX('DOE Stack Loss Data'!$C$4:$V$43,MATCH('Combustion Reports'!G$34,'DOE Stack Loss Data'!$B$4:$B$43),MATCH('Proposed Efficiency'!I6,'DOE Stack Loss Data'!$C$3:$V$3)+1)-((INDEX('DOE Stack Loss Data'!$C$4:$V$43,MATCH('Combustion Reports'!G$34,'DOE Stack Loss Data'!$B$4:$B$43)+1,MATCH('Proposed Efficiency'!I6,'DOE Stack Loss Data'!$C$3:$V$3))-INDEX('DOE Stack Loss Data'!$C$4:$V$43,MATCH('Combustion Reports'!G$34,'DOE Stack Loss Data'!$B$4:$B$43),MATCH('Proposed Efficiency'!I6,'DOE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Efficiency'!I6,'DOE Stack Loss Data'!$C$3:$V$3))))/(INDEX('DOE Stack Loss Data'!$C$3:$V$3,1,MATCH('Proposed Efficiency'!I6,'DOE Stack Loss Data'!$C$3:$V$3)+1)-INDEX('DOE Stack Loss Data'!$C$3:$V$3,1,MATCH('Proposed Efficiency'!I6,'DOE Stack Loss Data'!$C$3:$V$3)))*('Proposed Efficiency'!I6-INDEX('DOE Stack Loss Data'!$C$3:$V$3,1,MATCH('Proposed Efficiency'!I6,'DOE Stack Loss Data'!$C$3:$V$3)))+(INDEX('DOE Stack Loss Data'!$C$4:$V$43,MATCH('Combustion Reports'!G$34,'DOE Stack Loss Data'!$B$4:$B$43)+1,MATCH('Proposed Efficiency'!I6,'DOE Stack Loss Data'!$C$3:$V$3))-INDEX('DOE Stack Loss Data'!$C$4:$V$43,MATCH('Combustion Reports'!G$34,'DOE Stack Loss Data'!$B$4:$B$43),MATCH('Proposed Efficiency'!I6,'DOE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Efficiency'!I6,'DOE Stack Loss Data'!$C$3:$V$3)))</f>
        <v>#N/A</v>
      </c>
      <c r="J30" s="237" t="e">
        <f>1-(((INDEX('DOE Stack Loss Data'!$C$4:$V$43,MATCH('Combustion Reports'!H$34,'DOE Stack Loss Data'!$B$4:$B$43)+1,MATCH('Proposed Efficiency'!J6,'DOE Stack Loss Data'!$C$3:$V$3)+1)-INDEX('DOE Stack Loss Data'!$C$4:$V$43,MATCH('Combustion Reports'!H$34,'DOE Stack Loss Data'!$B$4:$B$43),MATCH('Proposed Efficiency'!J6,'DOE Stack Loss Data'!$C$3:$V$3)+1))/10*('Combustion Reports'!H$34-INDEX('DOE Stack Loss Data'!$B$4:$B$43,MATCH('Combustion Reports'!H$34,'DOE Stack Loss Data'!$B$4:$B$43),1))+INDEX('DOE Stack Loss Data'!$C$4:$V$43,MATCH('Combustion Reports'!H$34,'DOE Stack Loss Data'!$B$4:$B$43),MATCH('Proposed Efficiency'!J6,'DOE Stack Loss Data'!$C$3:$V$3)+1)-((INDEX('DOE Stack Loss Data'!$C$4:$V$43,MATCH('Combustion Reports'!H$34,'DOE Stack Loss Data'!$B$4:$B$43)+1,MATCH('Proposed Efficiency'!J6,'DOE Stack Loss Data'!$C$3:$V$3))-INDEX('DOE Stack Loss Data'!$C$4:$V$43,MATCH('Combustion Reports'!H$34,'DOE Stack Loss Data'!$B$4:$B$43),MATCH('Proposed Efficiency'!J6,'DOE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Efficiency'!J6,'DOE Stack Loss Data'!$C$3:$V$3))))/(INDEX('DOE Stack Loss Data'!$C$3:$V$3,1,MATCH('Proposed Efficiency'!J6,'DOE Stack Loss Data'!$C$3:$V$3)+1)-INDEX('DOE Stack Loss Data'!$C$3:$V$3,1,MATCH('Proposed Efficiency'!J6,'DOE Stack Loss Data'!$C$3:$V$3)))*('Proposed Efficiency'!J6-INDEX('DOE Stack Loss Data'!$C$3:$V$3,1,MATCH('Proposed Efficiency'!J6,'DOE Stack Loss Data'!$C$3:$V$3)))+(INDEX('DOE Stack Loss Data'!$C$4:$V$43,MATCH('Combustion Reports'!H$34,'DOE Stack Loss Data'!$B$4:$B$43)+1,MATCH('Proposed Efficiency'!J6,'DOE Stack Loss Data'!$C$3:$V$3))-INDEX('DOE Stack Loss Data'!$C$4:$V$43,MATCH('Combustion Reports'!H$34,'DOE Stack Loss Data'!$B$4:$B$43),MATCH('Proposed Efficiency'!J6,'DOE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Efficiency'!J6,'DOE Stack Loss Data'!$C$3:$V$3)))</f>
        <v>#N/A</v>
      </c>
      <c r="K30" s="237" t="e">
        <f>1-(((INDEX('DOE Stack Loss Data'!$C$4:$V$43,MATCH('Combustion Reports'!I$34,'DOE Stack Loss Data'!$B$4:$B$43)+1,MATCH('Proposed Efficiency'!K6,'DOE Stack Loss Data'!$C$3:$V$3)+1)-INDEX('DOE Stack Loss Data'!$C$4:$V$43,MATCH('Combustion Reports'!I$34,'DOE Stack Loss Data'!$B$4:$B$43),MATCH('Proposed Efficiency'!K6,'DOE Stack Loss Data'!$C$3:$V$3)+1))/10*('Combustion Reports'!I$34-INDEX('DOE Stack Loss Data'!$B$4:$B$43,MATCH('Combustion Reports'!I$34,'DOE Stack Loss Data'!$B$4:$B$43),1))+INDEX('DOE Stack Loss Data'!$C$4:$V$43,MATCH('Combustion Reports'!I$34,'DOE Stack Loss Data'!$B$4:$B$43),MATCH('Proposed Efficiency'!K6,'DOE Stack Loss Data'!$C$3:$V$3)+1)-((INDEX('DOE Stack Loss Data'!$C$4:$V$43,MATCH('Combustion Reports'!I$34,'DOE Stack Loss Data'!$B$4:$B$43)+1,MATCH('Proposed Efficiency'!K6,'DOE Stack Loss Data'!$C$3:$V$3))-INDEX('DOE Stack Loss Data'!$C$4:$V$43,MATCH('Combustion Reports'!I$34,'DOE Stack Loss Data'!$B$4:$B$43),MATCH('Proposed Efficiency'!K6,'DOE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Efficiency'!K6,'DOE Stack Loss Data'!$C$3:$V$3))))/(INDEX('DOE Stack Loss Data'!$C$3:$V$3,1,MATCH('Proposed Efficiency'!K6,'DOE Stack Loss Data'!$C$3:$V$3)+1)-INDEX('DOE Stack Loss Data'!$C$3:$V$3,1,MATCH('Proposed Efficiency'!K6,'DOE Stack Loss Data'!$C$3:$V$3)))*('Proposed Efficiency'!K6-INDEX('DOE Stack Loss Data'!$C$3:$V$3,1,MATCH('Proposed Efficiency'!K6,'DOE Stack Loss Data'!$C$3:$V$3)))+(INDEX('DOE Stack Loss Data'!$C$4:$V$43,MATCH('Combustion Reports'!I$34,'DOE Stack Loss Data'!$B$4:$B$43)+1,MATCH('Proposed Efficiency'!K6,'DOE Stack Loss Data'!$C$3:$V$3))-INDEX('DOE Stack Loss Data'!$C$4:$V$43,MATCH('Combustion Reports'!I$34,'DOE Stack Loss Data'!$B$4:$B$43),MATCH('Proposed Efficiency'!K6,'DOE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Efficiency'!K6,'DOE Stack Loss Data'!$C$3:$V$3)))</f>
        <v>#N/A</v>
      </c>
      <c r="L30" s="237" t="e">
        <f>1-(((INDEX('DOE Stack Loss Data'!$C$4:$V$43,MATCH('Combustion Reports'!J$34,'DOE Stack Loss Data'!$B$4:$B$43)+1,MATCH('Proposed Efficiency'!L6,'DOE Stack Loss Data'!$C$3:$V$3)+1)-INDEX('DOE Stack Loss Data'!$C$4:$V$43,MATCH('Combustion Reports'!J$34,'DOE Stack Loss Data'!$B$4:$B$43),MATCH('Proposed Efficiency'!L6,'DOE Stack Loss Data'!$C$3:$V$3)+1))/10*('Combustion Reports'!J$34-INDEX('DOE Stack Loss Data'!$B$4:$B$43,MATCH('Combustion Reports'!J$34,'DOE Stack Loss Data'!$B$4:$B$43),1))+INDEX('DOE Stack Loss Data'!$C$4:$V$43,MATCH('Combustion Reports'!J$34,'DOE Stack Loss Data'!$B$4:$B$43),MATCH('Proposed Efficiency'!L6,'DOE Stack Loss Data'!$C$3:$V$3)+1)-((INDEX('DOE Stack Loss Data'!$C$4:$V$43,MATCH('Combustion Reports'!J$34,'DOE Stack Loss Data'!$B$4:$B$43)+1,MATCH('Proposed Efficiency'!L6,'DOE Stack Loss Data'!$C$3:$V$3))-INDEX('DOE Stack Loss Data'!$C$4:$V$43,MATCH('Combustion Reports'!J$34,'DOE Stack Loss Data'!$B$4:$B$43),MATCH('Proposed Efficiency'!L6,'DOE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Efficiency'!L6,'DOE Stack Loss Data'!$C$3:$V$3))))/(INDEX('DOE Stack Loss Data'!$C$3:$V$3,1,MATCH('Proposed Efficiency'!L6,'DOE Stack Loss Data'!$C$3:$V$3)+1)-INDEX('DOE Stack Loss Data'!$C$3:$V$3,1,MATCH('Proposed Efficiency'!L6,'DOE Stack Loss Data'!$C$3:$V$3)))*('Proposed Efficiency'!L6-INDEX('DOE Stack Loss Data'!$C$3:$V$3,1,MATCH('Proposed Efficiency'!L6,'DOE Stack Loss Data'!$C$3:$V$3)))+(INDEX('DOE Stack Loss Data'!$C$4:$V$43,MATCH('Combustion Reports'!J$34,'DOE Stack Loss Data'!$B$4:$B$43)+1,MATCH('Proposed Efficiency'!L6,'DOE Stack Loss Data'!$C$3:$V$3))-INDEX('DOE Stack Loss Data'!$C$4:$V$43,MATCH('Combustion Reports'!J$34,'DOE Stack Loss Data'!$B$4:$B$43),MATCH('Proposed Efficiency'!L6,'DOE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Efficiency'!L6,'DOE Stack Loss Data'!$C$3:$V$3)))</f>
        <v>#N/A</v>
      </c>
      <c r="M30" s="237" t="e">
        <f>1-(((INDEX('DOE Stack Loss Data'!$C$4:$V$43,MATCH('Combustion Reports'!K$34,'DOE Stack Loss Data'!$B$4:$B$43)+1,MATCH('Proposed Efficiency'!M6,'DOE Stack Loss Data'!$C$3:$V$3)+1)-INDEX('DOE Stack Loss Data'!$C$4:$V$43,MATCH('Combustion Reports'!K$34,'DOE Stack Loss Data'!$B$4:$B$43),MATCH('Proposed Efficiency'!M6,'DOE Stack Loss Data'!$C$3:$V$3)+1))/10*('Combustion Reports'!K$34-INDEX('DOE Stack Loss Data'!$B$4:$B$43,MATCH('Combustion Reports'!K$34,'DOE Stack Loss Data'!$B$4:$B$43),1))+INDEX('DOE Stack Loss Data'!$C$4:$V$43,MATCH('Combustion Reports'!K$34,'DOE Stack Loss Data'!$B$4:$B$43),MATCH('Proposed Efficiency'!M6,'DOE Stack Loss Data'!$C$3:$V$3)+1)-((INDEX('DOE Stack Loss Data'!$C$4:$V$43,MATCH('Combustion Reports'!K$34,'DOE Stack Loss Data'!$B$4:$B$43)+1,MATCH('Proposed Efficiency'!M6,'DOE Stack Loss Data'!$C$3:$V$3))-INDEX('DOE Stack Loss Data'!$C$4:$V$43,MATCH('Combustion Reports'!K$34,'DOE Stack Loss Data'!$B$4:$B$43),MATCH('Proposed Efficiency'!M6,'DOE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Efficiency'!M6,'DOE Stack Loss Data'!$C$3:$V$3))))/(INDEX('DOE Stack Loss Data'!$C$3:$V$3,1,MATCH('Proposed Efficiency'!M6,'DOE Stack Loss Data'!$C$3:$V$3)+1)-INDEX('DOE Stack Loss Data'!$C$3:$V$3,1,MATCH('Proposed Efficiency'!M6,'DOE Stack Loss Data'!$C$3:$V$3)))*('Proposed Efficiency'!M6-INDEX('DOE Stack Loss Data'!$C$3:$V$3,1,MATCH('Proposed Efficiency'!M6,'DOE Stack Loss Data'!$C$3:$V$3)))+(INDEX('DOE Stack Loss Data'!$C$4:$V$43,MATCH('Combustion Reports'!K$34,'DOE Stack Loss Data'!$B$4:$B$43)+1,MATCH('Proposed Efficiency'!M6,'DOE Stack Loss Data'!$C$3:$V$3))-INDEX('DOE Stack Loss Data'!$C$4:$V$43,MATCH('Combustion Reports'!K$34,'DOE Stack Loss Data'!$B$4:$B$43),MATCH('Proposed Efficiency'!M6,'DOE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Efficiency'!M6,'DOE Stack Loss Data'!$C$3:$V$3)))</f>
        <v>#N/A</v>
      </c>
      <c r="N30" s="238" t="e">
        <f>1-(((INDEX('DOE Stack Loss Data'!$C$4:$V$43,MATCH('Combustion Reports'!L$34,'DOE Stack Loss Data'!$B$4:$B$43)+1,MATCH('Proposed Efficiency'!N6,'DOE Stack Loss Data'!$C$3:$V$3)+1)-INDEX('DOE Stack Loss Data'!$C$4:$V$43,MATCH('Combustion Reports'!L$34,'DOE Stack Loss Data'!$B$4:$B$43),MATCH('Proposed Efficiency'!N6,'DOE Stack Loss Data'!$C$3:$V$3)+1))/10*('Combustion Reports'!L$34-INDEX('DOE Stack Loss Data'!$B$4:$B$43,MATCH('Combustion Reports'!L$34,'DOE Stack Loss Data'!$B$4:$B$43),1))+INDEX('DOE Stack Loss Data'!$C$4:$V$43,MATCH('Combustion Reports'!L$34,'DOE Stack Loss Data'!$B$4:$B$43),MATCH('Proposed Efficiency'!N6,'DOE Stack Loss Data'!$C$3:$V$3)+1)-((INDEX('DOE Stack Loss Data'!$C$4:$V$43,MATCH('Combustion Reports'!L$34,'DOE Stack Loss Data'!$B$4:$B$43)+1,MATCH('Proposed Efficiency'!N6,'DOE Stack Loss Data'!$C$3:$V$3))-INDEX('DOE Stack Loss Data'!$C$4:$V$43,MATCH('Combustion Reports'!L$34,'DOE Stack Loss Data'!$B$4:$B$43),MATCH('Proposed Efficiency'!N6,'DOE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Efficiency'!N6,'DOE Stack Loss Data'!$C$3:$V$3))))/(INDEX('DOE Stack Loss Data'!$C$3:$V$3,1,MATCH('Proposed Efficiency'!N6,'DOE Stack Loss Data'!$C$3:$V$3)+1)-INDEX('DOE Stack Loss Data'!$C$3:$V$3,1,MATCH('Proposed Efficiency'!N6,'DOE Stack Loss Data'!$C$3:$V$3)))*('Proposed Efficiency'!N6-INDEX('DOE Stack Loss Data'!$C$3:$V$3,1,MATCH('Proposed Efficiency'!N6,'DOE Stack Loss Data'!$C$3:$V$3)))+(INDEX('DOE Stack Loss Data'!$C$4:$V$43,MATCH('Combustion Reports'!L$34,'DOE Stack Loss Data'!$B$4:$B$43)+1,MATCH('Proposed Efficiency'!N6,'DOE Stack Loss Data'!$C$3:$V$3))-INDEX('DOE Stack Loss Data'!$C$4:$V$43,MATCH('Combustion Reports'!L$34,'DOE Stack Loss Data'!$B$4:$B$43),MATCH('Proposed Efficiency'!N6,'DOE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Efficiency'!N6,'DOE Stack Loss Data'!$C$3:$V$3)))</f>
        <v>#N/A</v>
      </c>
      <c r="P30" s="236">
        <v>-5</v>
      </c>
      <c r="Q30" s="234">
        <v>9</v>
      </c>
      <c r="R30" s="233">
        <f t="shared" si="5"/>
        <v>50</v>
      </c>
      <c r="S30" s="237" t="e">
        <f>1-(((INDEX('DOE Stack Loss Data'!$C$4:$V$43,MATCH('Combustion Reports'!$C$40,'DOE Stack Loss Data'!$B$4:$B$43)+1,MATCH('Proposed Efficiency'!S6,'DOE Stack Loss Data'!$C$3:$V$3)+1)-INDEX('DOE Stack Loss Data'!$C$4:$V$43,MATCH('Combustion Reports'!$C$40,'DOE Stack Loss Data'!$B$4:$B$43),MATCH('Proposed Efficiency'!S6,'DOE Stack Loss Data'!$C$3:$V$3)+1))/10*('Combustion Reports'!$C$40-INDEX('DOE Stack Loss Data'!$B$4:$B$43,MATCH('Combustion Reports'!$C$40,'DOE Stack Loss Data'!$B$4:$B$43),1))+INDEX('DOE Stack Loss Data'!$C$4:$V$43,MATCH('Combustion Reports'!$C$40,'DOE Stack Loss Data'!$B$4:$B$43),MATCH('Proposed Efficiency'!S6,'DOE Stack Loss Data'!$C$3:$V$3)+1)-((INDEX('DOE Stack Loss Data'!$C$4:$V$43,MATCH('Combustion Reports'!$C$40,'DOE Stack Loss Data'!$B$4:$B$43)+1,MATCH('Proposed Efficiency'!S6,'DOE Stack Loss Data'!$C$3:$V$3))-INDEX('DOE Stack Loss Data'!$C$4:$V$43,MATCH('Combustion Reports'!$C$40,'DOE Stack Loss Data'!$B$4:$B$43),MATCH('Proposed Efficiency'!S6,'DOE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Efficiency'!S6,'DOE Stack Loss Data'!$C$3:$V$3))))/(INDEX('DOE Stack Loss Data'!$C$3:$V$3,1,MATCH('Proposed Efficiency'!S6,'DOE Stack Loss Data'!$C$3:$V$3)+1)-INDEX('DOE Stack Loss Data'!$C$3:$V$3,1,MATCH('Proposed Efficiency'!S6,'DOE Stack Loss Data'!$C$3:$V$3)))*('Proposed Efficiency'!S6-INDEX('DOE Stack Loss Data'!$C$3:$V$3,1,MATCH('Proposed Efficiency'!S6,'DOE Stack Loss Data'!$C$3:$V$3)))+(INDEX('DOE Stack Loss Data'!$C$4:$V$43,MATCH('Combustion Reports'!$C$40,'DOE Stack Loss Data'!$B$4:$B$43)+1,MATCH('Proposed Efficiency'!S6,'DOE Stack Loss Data'!$C$3:$V$3))-INDEX('DOE Stack Loss Data'!$C$4:$V$43,MATCH('Combustion Reports'!$C$40,'DOE Stack Loss Data'!$B$4:$B$43),MATCH('Proposed Efficiency'!S6,'DOE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Efficiency'!S6,'DOE Stack Loss Data'!$C$3:$V$3)))</f>
        <v>#N/A</v>
      </c>
      <c r="T30" s="237" t="e">
        <f>1-(((INDEX('DOE Stack Loss Data'!$C$4:$V$43,MATCH('Combustion Reports'!$C$40,'DOE Stack Loss Data'!$B$4:$B$43)+1,MATCH('Proposed Efficiency'!T6,'DOE Stack Loss Data'!$C$3:$V$3)+1)-INDEX('DOE Stack Loss Data'!$C$4:$V$43,MATCH('Combustion Reports'!$C$40,'DOE Stack Loss Data'!$B$4:$B$43),MATCH('Proposed Efficiency'!T6,'DOE Stack Loss Data'!$C$3:$V$3)+1))/10*('Combustion Reports'!$C$40-INDEX('DOE Stack Loss Data'!$B$4:$B$43,MATCH('Combustion Reports'!$C$40,'DOE Stack Loss Data'!$B$4:$B$43),1))+INDEX('DOE Stack Loss Data'!$C$4:$V$43,MATCH('Combustion Reports'!$C$40,'DOE Stack Loss Data'!$B$4:$B$43),MATCH('Proposed Efficiency'!T6,'DOE Stack Loss Data'!$C$3:$V$3)+1)-((INDEX('DOE Stack Loss Data'!$C$4:$V$43,MATCH('Combustion Reports'!$C$40,'DOE Stack Loss Data'!$B$4:$B$43)+1,MATCH('Proposed Efficiency'!T6,'DOE Stack Loss Data'!$C$3:$V$3))-INDEX('DOE Stack Loss Data'!$C$4:$V$43,MATCH('Combustion Reports'!$C$40,'DOE Stack Loss Data'!$B$4:$B$43),MATCH('Proposed Efficiency'!T6,'DOE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Efficiency'!T6,'DOE Stack Loss Data'!$C$3:$V$3))))/(INDEX('DOE Stack Loss Data'!$C$3:$V$3,1,MATCH('Proposed Efficiency'!T6,'DOE Stack Loss Data'!$C$3:$V$3)+1)-INDEX('DOE Stack Loss Data'!$C$3:$V$3,1,MATCH('Proposed Efficiency'!T6,'DOE Stack Loss Data'!$C$3:$V$3)))*('Proposed Efficiency'!T6-INDEX('DOE Stack Loss Data'!$C$3:$V$3,1,MATCH('Proposed Efficiency'!T6,'DOE Stack Loss Data'!$C$3:$V$3)))+(INDEX('DOE Stack Loss Data'!$C$4:$V$43,MATCH('Combustion Reports'!$C$40,'DOE Stack Loss Data'!$B$4:$B$43)+1,MATCH('Proposed Efficiency'!T6,'DOE Stack Loss Data'!$C$3:$V$3))-INDEX('DOE Stack Loss Data'!$C$4:$V$43,MATCH('Combustion Reports'!$C$40,'DOE Stack Loss Data'!$B$4:$B$43),MATCH('Proposed Efficiency'!T6,'DOE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Efficiency'!T6,'DOE Stack Loss Data'!$C$3:$V$3)))</f>
        <v>#N/A</v>
      </c>
      <c r="U30" s="237" t="e">
        <f>1-(((INDEX('DOE Stack Loss Data'!$C$4:$V$43,MATCH('Combustion Reports'!$C$40,'DOE Stack Loss Data'!$B$4:$B$43)+1,MATCH('Proposed Efficiency'!U6,'DOE Stack Loss Data'!$C$3:$V$3)+1)-INDEX('DOE Stack Loss Data'!$C$4:$V$43,MATCH('Combustion Reports'!$C$40,'DOE Stack Loss Data'!$B$4:$B$43),MATCH('Proposed Efficiency'!U6,'DOE Stack Loss Data'!$C$3:$V$3)+1))/10*('Combustion Reports'!$C$40-INDEX('DOE Stack Loss Data'!$B$4:$B$43,MATCH('Combustion Reports'!$C$40,'DOE Stack Loss Data'!$B$4:$B$43),1))+INDEX('DOE Stack Loss Data'!$C$4:$V$43,MATCH('Combustion Reports'!$C$40,'DOE Stack Loss Data'!$B$4:$B$43),MATCH('Proposed Efficiency'!U6,'DOE Stack Loss Data'!$C$3:$V$3)+1)-((INDEX('DOE Stack Loss Data'!$C$4:$V$43,MATCH('Combustion Reports'!$C$40,'DOE Stack Loss Data'!$B$4:$B$43)+1,MATCH('Proposed Efficiency'!U6,'DOE Stack Loss Data'!$C$3:$V$3))-INDEX('DOE Stack Loss Data'!$C$4:$V$43,MATCH('Combustion Reports'!$C$40,'DOE Stack Loss Data'!$B$4:$B$43),MATCH('Proposed Efficiency'!U6,'DOE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Efficiency'!U6,'DOE Stack Loss Data'!$C$3:$V$3))))/(INDEX('DOE Stack Loss Data'!$C$3:$V$3,1,MATCH('Proposed Efficiency'!U6,'DOE Stack Loss Data'!$C$3:$V$3)+1)-INDEX('DOE Stack Loss Data'!$C$3:$V$3,1,MATCH('Proposed Efficiency'!U6,'DOE Stack Loss Data'!$C$3:$V$3)))*('Proposed Efficiency'!U6-INDEX('DOE Stack Loss Data'!$C$3:$V$3,1,MATCH('Proposed Efficiency'!U6,'DOE Stack Loss Data'!$C$3:$V$3)))+(INDEX('DOE Stack Loss Data'!$C$4:$V$43,MATCH('Combustion Reports'!$C$40,'DOE Stack Loss Data'!$B$4:$B$43)+1,MATCH('Proposed Efficiency'!U6,'DOE Stack Loss Data'!$C$3:$V$3))-INDEX('DOE Stack Loss Data'!$C$4:$V$43,MATCH('Combustion Reports'!$C$40,'DOE Stack Loss Data'!$B$4:$B$43),MATCH('Proposed Efficiency'!U6,'DOE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Efficiency'!U6,'DOE Stack Loss Data'!$C$3:$V$3)))</f>
        <v>#N/A</v>
      </c>
      <c r="V30" s="237" t="e">
        <f>1-(((INDEX('DOE Stack Loss Data'!$C$4:$V$43,MATCH('Combustion Reports'!$C$40,'DOE Stack Loss Data'!$B$4:$B$43)+1,MATCH('Proposed Efficiency'!V6,'DOE Stack Loss Data'!$C$3:$V$3)+1)-INDEX('DOE Stack Loss Data'!$C$4:$V$43,MATCH('Combustion Reports'!$C$40,'DOE Stack Loss Data'!$B$4:$B$43),MATCH('Proposed Efficiency'!V6,'DOE Stack Loss Data'!$C$3:$V$3)+1))/10*('Combustion Reports'!$C$40-INDEX('DOE Stack Loss Data'!$B$4:$B$43,MATCH('Combustion Reports'!$C$40,'DOE Stack Loss Data'!$B$4:$B$43),1))+INDEX('DOE Stack Loss Data'!$C$4:$V$43,MATCH('Combustion Reports'!$C$40,'DOE Stack Loss Data'!$B$4:$B$43),MATCH('Proposed Efficiency'!V6,'DOE Stack Loss Data'!$C$3:$V$3)+1)-((INDEX('DOE Stack Loss Data'!$C$4:$V$43,MATCH('Combustion Reports'!$C$40,'DOE Stack Loss Data'!$B$4:$B$43)+1,MATCH('Proposed Efficiency'!V6,'DOE Stack Loss Data'!$C$3:$V$3))-INDEX('DOE Stack Loss Data'!$C$4:$V$43,MATCH('Combustion Reports'!$C$40,'DOE Stack Loss Data'!$B$4:$B$43),MATCH('Proposed Efficiency'!V6,'DOE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Efficiency'!V6,'DOE Stack Loss Data'!$C$3:$V$3))))/(INDEX('DOE Stack Loss Data'!$C$3:$V$3,1,MATCH('Proposed Efficiency'!V6,'DOE Stack Loss Data'!$C$3:$V$3)+1)-INDEX('DOE Stack Loss Data'!$C$3:$V$3,1,MATCH('Proposed Efficiency'!V6,'DOE Stack Loss Data'!$C$3:$V$3)))*('Proposed Efficiency'!V6-INDEX('DOE Stack Loss Data'!$C$3:$V$3,1,MATCH('Proposed Efficiency'!V6,'DOE Stack Loss Data'!$C$3:$V$3)))+(INDEX('DOE Stack Loss Data'!$C$4:$V$43,MATCH('Combustion Reports'!$C$40,'DOE Stack Loss Data'!$B$4:$B$43)+1,MATCH('Proposed Efficiency'!V6,'DOE Stack Loss Data'!$C$3:$V$3))-INDEX('DOE Stack Loss Data'!$C$4:$V$43,MATCH('Combustion Reports'!$C$40,'DOE Stack Loss Data'!$B$4:$B$43),MATCH('Proposed Efficiency'!V6,'DOE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Efficiency'!V6,'DOE Stack Loss Data'!$C$3:$V$3)))</f>
        <v>#N/A</v>
      </c>
      <c r="W30" s="237" t="e">
        <f>1-(((INDEX('DOE Stack Loss Data'!$C$4:$V$43,MATCH('Combustion Reports'!$C$40,'DOE Stack Loss Data'!$B$4:$B$43)+1,MATCH('Proposed Efficiency'!W6,'DOE Stack Loss Data'!$C$3:$V$3)+1)-INDEX('DOE Stack Loss Data'!$C$4:$V$43,MATCH('Combustion Reports'!$C$40,'DOE Stack Loss Data'!$B$4:$B$43),MATCH('Proposed Efficiency'!W6,'DOE Stack Loss Data'!$C$3:$V$3)+1))/10*('Combustion Reports'!$C$40-INDEX('DOE Stack Loss Data'!$B$4:$B$43,MATCH('Combustion Reports'!$C$40,'DOE Stack Loss Data'!$B$4:$B$43),1))+INDEX('DOE Stack Loss Data'!$C$4:$V$43,MATCH('Combustion Reports'!$C$40,'DOE Stack Loss Data'!$B$4:$B$43),MATCH('Proposed Efficiency'!W6,'DOE Stack Loss Data'!$C$3:$V$3)+1)-((INDEX('DOE Stack Loss Data'!$C$4:$V$43,MATCH('Combustion Reports'!$C$40,'DOE Stack Loss Data'!$B$4:$B$43)+1,MATCH('Proposed Efficiency'!W6,'DOE Stack Loss Data'!$C$3:$V$3))-INDEX('DOE Stack Loss Data'!$C$4:$V$43,MATCH('Combustion Reports'!$C$40,'DOE Stack Loss Data'!$B$4:$B$43),MATCH('Proposed Efficiency'!W6,'DOE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Efficiency'!W6,'DOE Stack Loss Data'!$C$3:$V$3))))/(INDEX('DOE Stack Loss Data'!$C$3:$V$3,1,MATCH('Proposed Efficiency'!W6,'DOE Stack Loss Data'!$C$3:$V$3)+1)-INDEX('DOE Stack Loss Data'!$C$3:$V$3,1,MATCH('Proposed Efficiency'!W6,'DOE Stack Loss Data'!$C$3:$V$3)))*('Proposed Efficiency'!W6-INDEX('DOE Stack Loss Data'!$C$3:$V$3,1,MATCH('Proposed Efficiency'!W6,'DOE Stack Loss Data'!$C$3:$V$3)))+(INDEX('DOE Stack Loss Data'!$C$4:$V$43,MATCH('Combustion Reports'!$C$40,'DOE Stack Loss Data'!$B$4:$B$43)+1,MATCH('Proposed Efficiency'!W6,'DOE Stack Loss Data'!$C$3:$V$3))-INDEX('DOE Stack Loss Data'!$C$4:$V$43,MATCH('Combustion Reports'!$C$40,'DOE Stack Loss Data'!$B$4:$B$43),MATCH('Proposed Efficiency'!W6,'DOE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Efficiency'!W6,'DOE Stack Loss Data'!$C$3:$V$3)))</f>
        <v>#N/A</v>
      </c>
      <c r="X30" s="237" t="e">
        <f>1-(((INDEX('DOE Stack Loss Data'!$C$4:$V$43,MATCH('Combustion Reports'!$C$40,'DOE Stack Loss Data'!$B$4:$B$43)+1,MATCH('Proposed Efficiency'!X6,'DOE Stack Loss Data'!$C$3:$V$3)+1)-INDEX('DOE Stack Loss Data'!$C$4:$V$43,MATCH('Combustion Reports'!$C$40,'DOE Stack Loss Data'!$B$4:$B$43),MATCH('Proposed Efficiency'!X6,'DOE Stack Loss Data'!$C$3:$V$3)+1))/10*('Combustion Reports'!$C$40-INDEX('DOE Stack Loss Data'!$B$4:$B$43,MATCH('Combustion Reports'!$C$40,'DOE Stack Loss Data'!$B$4:$B$43),1))+INDEX('DOE Stack Loss Data'!$C$4:$V$43,MATCH('Combustion Reports'!$C$40,'DOE Stack Loss Data'!$B$4:$B$43),MATCH('Proposed Efficiency'!X6,'DOE Stack Loss Data'!$C$3:$V$3)+1)-((INDEX('DOE Stack Loss Data'!$C$4:$V$43,MATCH('Combustion Reports'!$C$40,'DOE Stack Loss Data'!$B$4:$B$43)+1,MATCH('Proposed Efficiency'!X6,'DOE Stack Loss Data'!$C$3:$V$3))-INDEX('DOE Stack Loss Data'!$C$4:$V$43,MATCH('Combustion Reports'!$C$40,'DOE Stack Loss Data'!$B$4:$B$43),MATCH('Proposed Efficiency'!X6,'DOE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Efficiency'!X6,'DOE Stack Loss Data'!$C$3:$V$3))))/(INDEX('DOE Stack Loss Data'!$C$3:$V$3,1,MATCH('Proposed Efficiency'!X6,'DOE Stack Loss Data'!$C$3:$V$3)+1)-INDEX('DOE Stack Loss Data'!$C$3:$V$3,1,MATCH('Proposed Efficiency'!X6,'DOE Stack Loss Data'!$C$3:$V$3)))*('Proposed Efficiency'!X6-INDEX('DOE Stack Loss Data'!$C$3:$V$3,1,MATCH('Proposed Efficiency'!X6,'DOE Stack Loss Data'!$C$3:$V$3)))+(INDEX('DOE Stack Loss Data'!$C$4:$V$43,MATCH('Combustion Reports'!$C$40,'DOE Stack Loss Data'!$B$4:$B$43)+1,MATCH('Proposed Efficiency'!X6,'DOE Stack Loss Data'!$C$3:$V$3))-INDEX('DOE Stack Loss Data'!$C$4:$V$43,MATCH('Combustion Reports'!$C$40,'DOE Stack Loss Data'!$B$4:$B$43),MATCH('Proposed Efficiency'!X6,'DOE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Efficiency'!X6,'DOE Stack Loss Data'!$C$3:$V$3)))</f>
        <v>#N/A</v>
      </c>
      <c r="Y30" s="237" t="e">
        <f>1-(((INDEX('DOE Stack Loss Data'!$C$4:$V$43,MATCH('Combustion Reports'!$C$40,'DOE Stack Loss Data'!$B$4:$B$43)+1,MATCH('Proposed Efficiency'!Y6,'DOE Stack Loss Data'!$C$3:$V$3)+1)-INDEX('DOE Stack Loss Data'!$C$4:$V$43,MATCH('Combustion Reports'!$C$40,'DOE Stack Loss Data'!$B$4:$B$43),MATCH('Proposed Efficiency'!Y6,'DOE Stack Loss Data'!$C$3:$V$3)+1))/10*('Combustion Reports'!$C$40-INDEX('DOE Stack Loss Data'!$B$4:$B$43,MATCH('Combustion Reports'!$C$40,'DOE Stack Loss Data'!$B$4:$B$43),1))+INDEX('DOE Stack Loss Data'!$C$4:$V$43,MATCH('Combustion Reports'!$C$40,'DOE Stack Loss Data'!$B$4:$B$43),MATCH('Proposed Efficiency'!Y6,'DOE Stack Loss Data'!$C$3:$V$3)+1)-((INDEX('DOE Stack Loss Data'!$C$4:$V$43,MATCH('Combustion Reports'!$C$40,'DOE Stack Loss Data'!$B$4:$B$43)+1,MATCH('Proposed Efficiency'!Y6,'DOE Stack Loss Data'!$C$3:$V$3))-INDEX('DOE Stack Loss Data'!$C$4:$V$43,MATCH('Combustion Reports'!$C$40,'DOE Stack Loss Data'!$B$4:$B$43),MATCH('Proposed Efficiency'!Y6,'DOE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Efficiency'!Y6,'DOE Stack Loss Data'!$C$3:$V$3))))/(INDEX('DOE Stack Loss Data'!$C$3:$V$3,1,MATCH('Proposed Efficiency'!Y6,'DOE Stack Loss Data'!$C$3:$V$3)+1)-INDEX('DOE Stack Loss Data'!$C$3:$V$3,1,MATCH('Proposed Efficiency'!Y6,'DOE Stack Loss Data'!$C$3:$V$3)))*('Proposed Efficiency'!Y6-INDEX('DOE Stack Loss Data'!$C$3:$V$3,1,MATCH('Proposed Efficiency'!Y6,'DOE Stack Loss Data'!$C$3:$V$3)))+(INDEX('DOE Stack Loss Data'!$C$4:$V$43,MATCH('Combustion Reports'!$C$40,'DOE Stack Loss Data'!$B$4:$B$43)+1,MATCH('Proposed Efficiency'!Y6,'DOE Stack Loss Data'!$C$3:$V$3))-INDEX('DOE Stack Loss Data'!$C$4:$V$43,MATCH('Combustion Reports'!$C$40,'DOE Stack Loss Data'!$B$4:$B$43),MATCH('Proposed Efficiency'!Y6,'DOE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Efficiency'!Y6,'DOE Stack Loss Data'!$C$3:$V$3)))</f>
        <v>#N/A</v>
      </c>
      <c r="Z30" s="237" t="e">
        <f>1-(((INDEX('DOE Stack Loss Data'!$C$4:$V$43,MATCH('Combustion Reports'!$C$40,'DOE Stack Loss Data'!$B$4:$B$43)+1,MATCH('Proposed Efficiency'!Z6,'DOE Stack Loss Data'!$C$3:$V$3)+1)-INDEX('DOE Stack Loss Data'!$C$4:$V$43,MATCH('Combustion Reports'!$C$40,'DOE Stack Loss Data'!$B$4:$B$43),MATCH('Proposed Efficiency'!Z6,'DOE Stack Loss Data'!$C$3:$V$3)+1))/10*('Combustion Reports'!$C$40-INDEX('DOE Stack Loss Data'!$B$4:$B$43,MATCH('Combustion Reports'!$C$40,'DOE Stack Loss Data'!$B$4:$B$43),1))+INDEX('DOE Stack Loss Data'!$C$4:$V$43,MATCH('Combustion Reports'!$C$40,'DOE Stack Loss Data'!$B$4:$B$43),MATCH('Proposed Efficiency'!Z6,'DOE Stack Loss Data'!$C$3:$V$3)+1)-((INDEX('DOE Stack Loss Data'!$C$4:$V$43,MATCH('Combustion Reports'!$C$40,'DOE Stack Loss Data'!$B$4:$B$43)+1,MATCH('Proposed Efficiency'!Z6,'DOE Stack Loss Data'!$C$3:$V$3))-INDEX('DOE Stack Loss Data'!$C$4:$V$43,MATCH('Combustion Reports'!$C$40,'DOE Stack Loss Data'!$B$4:$B$43),MATCH('Proposed Efficiency'!Z6,'DOE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Efficiency'!Z6,'DOE Stack Loss Data'!$C$3:$V$3))))/(INDEX('DOE Stack Loss Data'!$C$3:$V$3,1,MATCH('Proposed Efficiency'!Z6,'DOE Stack Loss Data'!$C$3:$V$3)+1)-INDEX('DOE Stack Loss Data'!$C$3:$V$3,1,MATCH('Proposed Efficiency'!Z6,'DOE Stack Loss Data'!$C$3:$V$3)))*('Proposed Efficiency'!Z6-INDEX('DOE Stack Loss Data'!$C$3:$V$3,1,MATCH('Proposed Efficiency'!Z6,'DOE Stack Loss Data'!$C$3:$V$3)))+(INDEX('DOE Stack Loss Data'!$C$4:$V$43,MATCH('Combustion Reports'!$C$40,'DOE Stack Loss Data'!$B$4:$B$43)+1,MATCH('Proposed Efficiency'!Z6,'DOE Stack Loss Data'!$C$3:$V$3))-INDEX('DOE Stack Loss Data'!$C$4:$V$43,MATCH('Combustion Reports'!$C$40,'DOE Stack Loss Data'!$B$4:$B$43),MATCH('Proposed Efficiency'!Z6,'DOE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Efficiency'!Z6,'DOE Stack Loss Data'!$C$3:$V$3)))</f>
        <v>#N/A</v>
      </c>
      <c r="AA30" s="237" t="e">
        <f>1-(((INDEX('DOE Stack Loss Data'!$C$4:$V$43,MATCH('Combustion Reports'!$C$40,'DOE Stack Loss Data'!$B$4:$B$43)+1,MATCH('Proposed Efficiency'!AA6,'DOE Stack Loss Data'!$C$3:$V$3)+1)-INDEX('DOE Stack Loss Data'!$C$4:$V$43,MATCH('Combustion Reports'!$C$40,'DOE Stack Loss Data'!$B$4:$B$43),MATCH('Proposed Efficiency'!AA6,'DOE Stack Loss Data'!$C$3:$V$3)+1))/10*('Combustion Reports'!$C$40-INDEX('DOE Stack Loss Data'!$B$4:$B$43,MATCH('Combustion Reports'!$C$40,'DOE Stack Loss Data'!$B$4:$B$43),1))+INDEX('DOE Stack Loss Data'!$C$4:$V$43,MATCH('Combustion Reports'!$C$40,'DOE Stack Loss Data'!$B$4:$B$43),MATCH('Proposed Efficiency'!AA6,'DOE Stack Loss Data'!$C$3:$V$3)+1)-((INDEX('DOE Stack Loss Data'!$C$4:$V$43,MATCH('Combustion Reports'!$C$40,'DOE Stack Loss Data'!$B$4:$B$43)+1,MATCH('Proposed Efficiency'!AA6,'DOE Stack Loss Data'!$C$3:$V$3))-INDEX('DOE Stack Loss Data'!$C$4:$V$43,MATCH('Combustion Reports'!$C$40,'DOE Stack Loss Data'!$B$4:$B$43),MATCH('Proposed Efficiency'!AA6,'DOE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Efficiency'!AA6,'DOE Stack Loss Data'!$C$3:$V$3))))/(INDEX('DOE Stack Loss Data'!$C$3:$V$3,1,MATCH('Proposed Efficiency'!AA6,'DOE Stack Loss Data'!$C$3:$V$3)+1)-INDEX('DOE Stack Loss Data'!$C$3:$V$3,1,MATCH('Proposed Efficiency'!AA6,'DOE Stack Loss Data'!$C$3:$V$3)))*('Proposed Efficiency'!AA6-INDEX('DOE Stack Loss Data'!$C$3:$V$3,1,MATCH('Proposed Efficiency'!AA6,'DOE Stack Loss Data'!$C$3:$V$3)))+(INDEX('DOE Stack Loss Data'!$C$4:$V$43,MATCH('Combustion Reports'!$C$40,'DOE Stack Loss Data'!$B$4:$B$43)+1,MATCH('Proposed Efficiency'!AA6,'DOE Stack Loss Data'!$C$3:$V$3))-INDEX('DOE Stack Loss Data'!$C$4:$V$43,MATCH('Combustion Reports'!$C$40,'DOE Stack Loss Data'!$B$4:$B$43),MATCH('Proposed Efficiency'!AA6,'DOE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Efficiency'!AA6,'DOE Stack Loss Data'!$C$3:$V$3)))</f>
        <v>#N/A</v>
      </c>
      <c r="AB30" s="238" t="e">
        <f>1-(((INDEX('DOE Stack Loss Data'!$C$4:$V$43,MATCH('Combustion Reports'!$C$40,'DOE Stack Loss Data'!$B$4:$B$43)+1,MATCH('Proposed Efficiency'!AB6,'DOE Stack Loss Data'!$C$3:$V$3)+1)-INDEX('DOE Stack Loss Data'!$C$4:$V$43,MATCH('Combustion Reports'!$C$40,'DOE Stack Loss Data'!$B$4:$B$43),MATCH('Proposed Efficiency'!AB6,'DOE Stack Loss Data'!$C$3:$V$3)+1))/10*('Combustion Reports'!$C$40-INDEX('DOE Stack Loss Data'!$B$4:$B$43,MATCH('Combustion Reports'!$C$40,'DOE Stack Loss Data'!$B$4:$B$43),1))+INDEX('DOE Stack Loss Data'!$C$4:$V$43,MATCH('Combustion Reports'!$C$40,'DOE Stack Loss Data'!$B$4:$B$43),MATCH('Proposed Efficiency'!AB6,'DOE Stack Loss Data'!$C$3:$V$3)+1)-((INDEX('DOE Stack Loss Data'!$C$4:$V$43,MATCH('Combustion Reports'!$C$40,'DOE Stack Loss Data'!$B$4:$B$43)+1,MATCH('Proposed Efficiency'!AB6,'DOE Stack Loss Data'!$C$3:$V$3))-INDEX('DOE Stack Loss Data'!$C$4:$V$43,MATCH('Combustion Reports'!$C$40,'DOE Stack Loss Data'!$B$4:$B$43),MATCH('Proposed Efficiency'!AB6,'DOE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Efficiency'!AB6,'DOE Stack Loss Data'!$C$3:$V$3))))/(INDEX('DOE Stack Loss Data'!$C$3:$V$3,1,MATCH('Proposed Efficiency'!AB6,'DOE Stack Loss Data'!$C$3:$V$3)+1)-INDEX('DOE Stack Loss Data'!$C$3:$V$3,1,MATCH('Proposed Efficiency'!AB6,'DOE Stack Loss Data'!$C$3:$V$3)))*('Proposed Efficiency'!AB6-INDEX('DOE Stack Loss Data'!$C$3:$V$3,1,MATCH('Proposed Efficiency'!AB6,'DOE Stack Loss Data'!$C$3:$V$3)))+(INDEX('DOE Stack Loss Data'!$C$4:$V$43,MATCH('Combustion Reports'!$C$40,'DOE Stack Loss Data'!$B$4:$B$43)+1,MATCH('Proposed Efficiency'!AB6,'DOE Stack Loss Data'!$C$3:$V$3))-INDEX('DOE Stack Loss Data'!$C$4:$V$43,MATCH('Combustion Reports'!$C$40,'DOE Stack Loss Data'!$B$4:$B$43),MATCH('Proposed Efficiency'!AB6,'DOE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Efficiency'!AB6,'DOE Stack Loss Data'!$C$3:$V$3)))</f>
        <v>#N/A</v>
      </c>
      <c r="AD30" s="236">
        <v>-5</v>
      </c>
      <c r="AE30" s="234">
        <v>9</v>
      </c>
      <c r="AF30" s="233">
        <f t="shared" si="6"/>
        <v>50</v>
      </c>
      <c r="AG30" s="237" t="e">
        <f>1-(((INDEX('DOE Stack Loss Data'!$C$4:$V$43,MATCH('Combustion Reports'!C$46,'DOE Stack Loss Data'!$B$4:$B$43)+1,MATCH('Proposed Efficiency'!AG6,'DOE Stack Loss Data'!$C$3:$V$3)+1)-INDEX('DOE Stack Loss Data'!$C$4:$V$43,MATCH('Combustion Reports'!C$46,'DOE Stack Loss Data'!$B$4:$B$43),MATCH('Proposed Efficiency'!AG6,'DOE Stack Loss Data'!$C$3:$V$3)+1))/10*('Combustion Reports'!C$46-INDEX('DOE Stack Loss Data'!$B$4:$B$43,MATCH('Combustion Reports'!C$46,'DOE Stack Loss Data'!$B$4:$B$43),1))+INDEX('DOE Stack Loss Data'!$C$4:$V$43,MATCH('Combustion Reports'!C$46,'DOE Stack Loss Data'!$B$4:$B$43),MATCH('Proposed Efficiency'!AG6,'DOE Stack Loss Data'!$C$3:$V$3)+1)-((INDEX('DOE Stack Loss Data'!$C$4:$V$43,MATCH('Combustion Reports'!C$46,'DOE Stack Loss Data'!$B$4:$B$43)+1,MATCH('Proposed Efficiency'!AG6,'DOE Stack Loss Data'!$C$3:$V$3))-INDEX('DOE Stack Loss Data'!$C$4:$V$43,MATCH('Combustion Reports'!C$46,'DOE Stack Loss Data'!$B$4:$B$43),MATCH('Proposed Efficiency'!AG6,'DOE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Efficiency'!AG6,'DOE Stack Loss Data'!$C$3:$V$3))))/(INDEX('DOE Stack Loss Data'!$C$3:$V$3,1,MATCH('Proposed Efficiency'!AG6,'DOE Stack Loss Data'!$C$3:$V$3)+1)-INDEX('DOE Stack Loss Data'!$C$3:$V$3,1,MATCH('Proposed Efficiency'!AG6,'DOE Stack Loss Data'!$C$3:$V$3)))*('Proposed Efficiency'!AG6-INDEX('DOE Stack Loss Data'!$C$3:$V$3,1,MATCH('Proposed Efficiency'!AG6,'DOE Stack Loss Data'!$C$3:$V$3)))+(INDEX('DOE Stack Loss Data'!$C$4:$V$43,MATCH('Combustion Reports'!C$46,'DOE Stack Loss Data'!$B$4:$B$43)+1,MATCH('Proposed Efficiency'!AG6,'DOE Stack Loss Data'!$C$3:$V$3))-INDEX('DOE Stack Loss Data'!$C$4:$V$43,MATCH('Combustion Reports'!C$46,'DOE Stack Loss Data'!$B$4:$B$43),MATCH('Proposed Efficiency'!AG6,'DOE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Efficiency'!AG6,'DOE Stack Loss Data'!$C$3:$V$3)))</f>
        <v>#N/A</v>
      </c>
      <c r="AH30" s="237" t="e">
        <f>1-(((INDEX('DOE Stack Loss Data'!$C$4:$V$43,MATCH('Combustion Reports'!D$46,'DOE Stack Loss Data'!$B$4:$B$43)+1,MATCH('Proposed Efficiency'!AH6,'DOE Stack Loss Data'!$C$3:$V$3)+1)-INDEX('DOE Stack Loss Data'!$C$4:$V$43,MATCH('Combustion Reports'!D$46,'DOE Stack Loss Data'!$B$4:$B$43),MATCH('Proposed Efficiency'!AH6,'DOE Stack Loss Data'!$C$3:$V$3)+1))/10*('Combustion Reports'!D$46-INDEX('DOE Stack Loss Data'!$B$4:$B$43,MATCH('Combustion Reports'!D$46,'DOE Stack Loss Data'!$B$4:$B$43),1))+INDEX('DOE Stack Loss Data'!$C$4:$V$43,MATCH('Combustion Reports'!D$46,'DOE Stack Loss Data'!$B$4:$B$43),MATCH('Proposed Efficiency'!AH6,'DOE Stack Loss Data'!$C$3:$V$3)+1)-((INDEX('DOE Stack Loss Data'!$C$4:$V$43,MATCH('Combustion Reports'!D$46,'DOE Stack Loss Data'!$B$4:$B$43)+1,MATCH('Proposed Efficiency'!AH6,'DOE Stack Loss Data'!$C$3:$V$3))-INDEX('DOE Stack Loss Data'!$C$4:$V$43,MATCH('Combustion Reports'!D$46,'DOE Stack Loss Data'!$B$4:$B$43),MATCH('Proposed Efficiency'!AH6,'DOE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Efficiency'!AH6,'DOE Stack Loss Data'!$C$3:$V$3))))/(INDEX('DOE Stack Loss Data'!$C$3:$V$3,1,MATCH('Proposed Efficiency'!AH6,'DOE Stack Loss Data'!$C$3:$V$3)+1)-INDEX('DOE Stack Loss Data'!$C$3:$V$3,1,MATCH('Proposed Efficiency'!AH6,'DOE Stack Loss Data'!$C$3:$V$3)))*('Proposed Efficiency'!AH6-INDEX('DOE Stack Loss Data'!$C$3:$V$3,1,MATCH('Proposed Efficiency'!AH6,'DOE Stack Loss Data'!$C$3:$V$3)))+(INDEX('DOE Stack Loss Data'!$C$4:$V$43,MATCH('Combustion Reports'!D$46,'DOE Stack Loss Data'!$B$4:$B$43)+1,MATCH('Proposed Efficiency'!AH6,'DOE Stack Loss Data'!$C$3:$V$3))-INDEX('DOE Stack Loss Data'!$C$4:$V$43,MATCH('Combustion Reports'!D$46,'DOE Stack Loss Data'!$B$4:$B$43),MATCH('Proposed Efficiency'!AH6,'DOE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Efficiency'!AH6,'DOE Stack Loss Data'!$C$3:$V$3)))</f>
        <v>#N/A</v>
      </c>
      <c r="AI30" s="237" t="e">
        <f>1-(((INDEX('DOE Stack Loss Data'!$C$4:$V$43,MATCH('Combustion Reports'!E$46,'DOE Stack Loss Data'!$B$4:$B$43)+1,MATCH('Proposed Efficiency'!AI6,'DOE Stack Loss Data'!$C$3:$V$3)+1)-INDEX('DOE Stack Loss Data'!$C$4:$V$43,MATCH('Combustion Reports'!E$46,'DOE Stack Loss Data'!$B$4:$B$43),MATCH('Proposed Efficiency'!AI6,'DOE Stack Loss Data'!$C$3:$V$3)+1))/10*('Combustion Reports'!E$46-INDEX('DOE Stack Loss Data'!$B$4:$B$43,MATCH('Combustion Reports'!E$46,'DOE Stack Loss Data'!$B$4:$B$43),1))+INDEX('DOE Stack Loss Data'!$C$4:$V$43,MATCH('Combustion Reports'!E$46,'DOE Stack Loss Data'!$B$4:$B$43),MATCH('Proposed Efficiency'!AI6,'DOE Stack Loss Data'!$C$3:$V$3)+1)-((INDEX('DOE Stack Loss Data'!$C$4:$V$43,MATCH('Combustion Reports'!E$46,'DOE Stack Loss Data'!$B$4:$B$43)+1,MATCH('Proposed Efficiency'!AI6,'DOE Stack Loss Data'!$C$3:$V$3))-INDEX('DOE Stack Loss Data'!$C$4:$V$43,MATCH('Combustion Reports'!E$46,'DOE Stack Loss Data'!$B$4:$B$43),MATCH('Proposed Efficiency'!AI6,'DOE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Efficiency'!AI6,'DOE Stack Loss Data'!$C$3:$V$3))))/(INDEX('DOE Stack Loss Data'!$C$3:$V$3,1,MATCH('Proposed Efficiency'!AI6,'DOE Stack Loss Data'!$C$3:$V$3)+1)-INDEX('DOE Stack Loss Data'!$C$3:$V$3,1,MATCH('Proposed Efficiency'!AI6,'DOE Stack Loss Data'!$C$3:$V$3)))*('Proposed Efficiency'!AI6-INDEX('DOE Stack Loss Data'!$C$3:$V$3,1,MATCH('Proposed Efficiency'!AI6,'DOE Stack Loss Data'!$C$3:$V$3)))+(INDEX('DOE Stack Loss Data'!$C$4:$V$43,MATCH('Combustion Reports'!E$46,'DOE Stack Loss Data'!$B$4:$B$43)+1,MATCH('Proposed Efficiency'!AI6,'DOE Stack Loss Data'!$C$3:$V$3))-INDEX('DOE Stack Loss Data'!$C$4:$V$43,MATCH('Combustion Reports'!E$46,'DOE Stack Loss Data'!$B$4:$B$43),MATCH('Proposed Efficiency'!AI6,'DOE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Efficiency'!AI6,'DOE Stack Loss Data'!$C$3:$V$3)))</f>
        <v>#N/A</v>
      </c>
      <c r="AJ30" s="237" t="e">
        <f>1-(((INDEX('DOE Stack Loss Data'!$C$4:$V$43,MATCH('Combustion Reports'!F$46,'DOE Stack Loss Data'!$B$4:$B$43)+1,MATCH('Proposed Efficiency'!AJ6,'DOE Stack Loss Data'!$C$3:$V$3)+1)-INDEX('DOE Stack Loss Data'!$C$4:$V$43,MATCH('Combustion Reports'!F$46,'DOE Stack Loss Data'!$B$4:$B$43),MATCH('Proposed Efficiency'!AJ6,'DOE Stack Loss Data'!$C$3:$V$3)+1))/10*('Combustion Reports'!F$46-INDEX('DOE Stack Loss Data'!$B$4:$B$43,MATCH('Combustion Reports'!F$46,'DOE Stack Loss Data'!$B$4:$B$43),1))+INDEX('DOE Stack Loss Data'!$C$4:$V$43,MATCH('Combustion Reports'!F$46,'DOE Stack Loss Data'!$B$4:$B$43),MATCH('Proposed Efficiency'!AJ6,'DOE Stack Loss Data'!$C$3:$V$3)+1)-((INDEX('DOE Stack Loss Data'!$C$4:$V$43,MATCH('Combustion Reports'!F$46,'DOE Stack Loss Data'!$B$4:$B$43)+1,MATCH('Proposed Efficiency'!AJ6,'DOE Stack Loss Data'!$C$3:$V$3))-INDEX('DOE Stack Loss Data'!$C$4:$V$43,MATCH('Combustion Reports'!F$46,'DOE Stack Loss Data'!$B$4:$B$43),MATCH('Proposed Efficiency'!AJ6,'DOE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Efficiency'!AJ6,'DOE Stack Loss Data'!$C$3:$V$3))))/(INDEX('DOE Stack Loss Data'!$C$3:$V$3,1,MATCH('Proposed Efficiency'!AJ6,'DOE Stack Loss Data'!$C$3:$V$3)+1)-INDEX('DOE Stack Loss Data'!$C$3:$V$3,1,MATCH('Proposed Efficiency'!AJ6,'DOE Stack Loss Data'!$C$3:$V$3)))*('Proposed Efficiency'!AJ6-INDEX('DOE Stack Loss Data'!$C$3:$V$3,1,MATCH('Proposed Efficiency'!AJ6,'DOE Stack Loss Data'!$C$3:$V$3)))+(INDEX('DOE Stack Loss Data'!$C$4:$V$43,MATCH('Combustion Reports'!F$46,'DOE Stack Loss Data'!$B$4:$B$43)+1,MATCH('Proposed Efficiency'!AJ6,'DOE Stack Loss Data'!$C$3:$V$3))-INDEX('DOE Stack Loss Data'!$C$4:$V$43,MATCH('Combustion Reports'!F$46,'DOE Stack Loss Data'!$B$4:$B$43),MATCH('Proposed Efficiency'!AJ6,'DOE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Efficiency'!AJ6,'DOE Stack Loss Data'!$C$3:$V$3)))</f>
        <v>#N/A</v>
      </c>
      <c r="AK30" s="237" t="e">
        <f>1-(((INDEX('DOE Stack Loss Data'!$C$4:$V$43,MATCH('Combustion Reports'!G$46,'DOE Stack Loss Data'!$B$4:$B$43)+1,MATCH('Proposed Efficiency'!AK6,'DOE Stack Loss Data'!$C$3:$V$3)+1)-INDEX('DOE Stack Loss Data'!$C$4:$V$43,MATCH('Combustion Reports'!G$46,'DOE Stack Loss Data'!$B$4:$B$43),MATCH('Proposed Efficiency'!AK6,'DOE Stack Loss Data'!$C$3:$V$3)+1))/10*('Combustion Reports'!G$46-INDEX('DOE Stack Loss Data'!$B$4:$B$43,MATCH('Combustion Reports'!G$46,'DOE Stack Loss Data'!$B$4:$B$43),1))+INDEX('DOE Stack Loss Data'!$C$4:$V$43,MATCH('Combustion Reports'!G$46,'DOE Stack Loss Data'!$B$4:$B$43),MATCH('Proposed Efficiency'!AK6,'DOE Stack Loss Data'!$C$3:$V$3)+1)-((INDEX('DOE Stack Loss Data'!$C$4:$V$43,MATCH('Combustion Reports'!G$46,'DOE Stack Loss Data'!$B$4:$B$43)+1,MATCH('Proposed Efficiency'!AK6,'DOE Stack Loss Data'!$C$3:$V$3))-INDEX('DOE Stack Loss Data'!$C$4:$V$43,MATCH('Combustion Reports'!G$46,'DOE Stack Loss Data'!$B$4:$B$43),MATCH('Proposed Efficiency'!AK6,'DOE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Efficiency'!AK6,'DOE Stack Loss Data'!$C$3:$V$3))))/(INDEX('DOE Stack Loss Data'!$C$3:$V$3,1,MATCH('Proposed Efficiency'!AK6,'DOE Stack Loss Data'!$C$3:$V$3)+1)-INDEX('DOE Stack Loss Data'!$C$3:$V$3,1,MATCH('Proposed Efficiency'!AK6,'DOE Stack Loss Data'!$C$3:$V$3)))*('Proposed Efficiency'!AK6-INDEX('DOE Stack Loss Data'!$C$3:$V$3,1,MATCH('Proposed Efficiency'!AK6,'DOE Stack Loss Data'!$C$3:$V$3)))+(INDEX('DOE Stack Loss Data'!$C$4:$V$43,MATCH('Combustion Reports'!G$46,'DOE Stack Loss Data'!$B$4:$B$43)+1,MATCH('Proposed Efficiency'!AK6,'DOE Stack Loss Data'!$C$3:$V$3))-INDEX('DOE Stack Loss Data'!$C$4:$V$43,MATCH('Combustion Reports'!G$46,'DOE Stack Loss Data'!$B$4:$B$43),MATCH('Proposed Efficiency'!AK6,'DOE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Efficiency'!AK6,'DOE Stack Loss Data'!$C$3:$V$3)))</f>
        <v>#N/A</v>
      </c>
      <c r="AL30" s="237" t="e">
        <f>1-(((INDEX('DOE Stack Loss Data'!$C$4:$V$43,MATCH('Combustion Reports'!H$46,'DOE Stack Loss Data'!$B$4:$B$43)+1,MATCH('Proposed Efficiency'!AL6,'DOE Stack Loss Data'!$C$3:$V$3)+1)-INDEX('DOE Stack Loss Data'!$C$4:$V$43,MATCH('Combustion Reports'!H$46,'DOE Stack Loss Data'!$B$4:$B$43),MATCH('Proposed Efficiency'!AL6,'DOE Stack Loss Data'!$C$3:$V$3)+1))/10*('Combustion Reports'!H$46-INDEX('DOE Stack Loss Data'!$B$4:$B$43,MATCH('Combustion Reports'!H$46,'DOE Stack Loss Data'!$B$4:$B$43),1))+INDEX('DOE Stack Loss Data'!$C$4:$V$43,MATCH('Combustion Reports'!H$46,'DOE Stack Loss Data'!$B$4:$B$43),MATCH('Proposed Efficiency'!AL6,'DOE Stack Loss Data'!$C$3:$V$3)+1)-((INDEX('DOE Stack Loss Data'!$C$4:$V$43,MATCH('Combustion Reports'!H$46,'DOE Stack Loss Data'!$B$4:$B$43)+1,MATCH('Proposed Efficiency'!AL6,'DOE Stack Loss Data'!$C$3:$V$3))-INDEX('DOE Stack Loss Data'!$C$4:$V$43,MATCH('Combustion Reports'!H$46,'DOE Stack Loss Data'!$B$4:$B$43),MATCH('Proposed Efficiency'!AL6,'DOE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Efficiency'!AL6,'DOE Stack Loss Data'!$C$3:$V$3))))/(INDEX('DOE Stack Loss Data'!$C$3:$V$3,1,MATCH('Proposed Efficiency'!AL6,'DOE Stack Loss Data'!$C$3:$V$3)+1)-INDEX('DOE Stack Loss Data'!$C$3:$V$3,1,MATCH('Proposed Efficiency'!AL6,'DOE Stack Loss Data'!$C$3:$V$3)))*('Proposed Efficiency'!AL6-INDEX('DOE Stack Loss Data'!$C$3:$V$3,1,MATCH('Proposed Efficiency'!AL6,'DOE Stack Loss Data'!$C$3:$V$3)))+(INDEX('DOE Stack Loss Data'!$C$4:$V$43,MATCH('Combustion Reports'!H$46,'DOE Stack Loss Data'!$B$4:$B$43)+1,MATCH('Proposed Efficiency'!AL6,'DOE Stack Loss Data'!$C$3:$V$3))-INDEX('DOE Stack Loss Data'!$C$4:$V$43,MATCH('Combustion Reports'!H$46,'DOE Stack Loss Data'!$B$4:$B$43),MATCH('Proposed Efficiency'!AL6,'DOE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Efficiency'!AL6,'DOE Stack Loss Data'!$C$3:$V$3)))</f>
        <v>#N/A</v>
      </c>
      <c r="AM30" s="237" t="e">
        <f>1-(((INDEX('DOE Stack Loss Data'!$C$4:$V$43,MATCH('Combustion Reports'!I$46,'DOE Stack Loss Data'!$B$4:$B$43)+1,MATCH('Proposed Efficiency'!AM6,'DOE Stack Loss Data'!$C$3:$V$3)+1)-INDEX('DOE Stack Loss Data'!$C$4:$V$43,MATCH('Combustion Reports'!I$46,'DOE Stack Loss Data'!$B$4:$B$43),MATCH('Proposed Efficiency'!AM6,'DOE Stack Loss Data'!$C$3:$V$3)+1))/10*('Combustion Reports'!I$46-INDEX('DOE Stack Loss Data'!$B$4:$B$43,MATCH('Combustion Reports'!I$46,'DOE Stack Loss Data'!$B$4:$B$43),1))+INDEX('DOE Stack Loss Data'!$C$4:$V$43,MATCH('Combustion Reports'!I$46,'DOE Stack Loss Data'!$B$4:$B$43),MATCH('Proposed Efficiency'!AM6,'DOE Stack Loss Data'!$C$3:$V$3)+1)-((INDEX('DOE Stack Loss Data'!$C$4:$V$43,MATCH('Combustion Reports'!I$46,'DOE Stack Loss Data'!$B$4:$B$43)+1,MATCH('Proposed Efficiency'!AM6,'DOE Stack Loss Data'!$C$3:$V$3))-INDEX('DOE Stack Loss Data'!$C$4:$V$43,MATCH('Combustion Reports'!I$46,'DOE Stack Loss Data'!$B$4:$B$43),MATCH('Proposed Efficiency'!AM6,'DOE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Efficiency'!AM6,'DOE Stack Loss Data'!$C$3:$V$3))))/(INDEX('DOE Stack Loss Data'!$C$3:$V$3,1,MATCH('Proposed Efficiency'!AM6,'DOE Stack Loss Data'!$C$3:$V$3)+1)-INDEX('DOE Stack Loss Data'!$C$3:$V$3,1,MATCH('Proposed Efficiency'!AM6,'DOE Stack Loss Data'!$C$3:$V$3)))*('Proposed Efficiency'!AM6-INDEX('DOE Stack Loss Data'!$C$3:$V$3,1,MATCH('Proposed Efficiency'!AM6,'DOE Stack Loss Data'!$C$3:$V$3)))+(INDEX('DOE Stack Loss Data'!$C$4:$V$43,MATCH('Combustion Reports'!I$46,'DOE Stack Loss Data'!$B$4:$B$43)+1,MATCH('Proposed Efficiency'!AM6,'DOE Stack Loss Data'!$C$3:$V$3))-INDEX('DOE Stack Loss Data'!$C$4:$V$43,MATCH('Combustion Reports'!I$46,'DOE Stack Loss Data'!$B$4:$B$43),MATCH('Proposed Efficiency'!AM6,'DOE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Efficiency'!AM6,'DOE Stack Loss Data'!$C$3:$V$3)))</f>
        <v>#N/A</v>
      </c>
      <c r="AN30" s="237" t="e">
        <f>1-(((INDEX('DOE Stack Loss Data'!$C$4:$V$43,MATCH('Combustion Reports'!J$46,'DOE Stack Loss Data'!$B$4:$B$43)+1,MATCH('Proposed Efficiency'!AN6,'DOE Stack Loss Data'!$C$3:$V$3)+1)-INDEX('DOE Stack Loss Data'!$C$4:$V$43,MATCH('Combustion Reports'!J$46,'DOE Stack Loss Data'!$B$4:$B$43),MATCH('Proposed Efficiency'!AN6,'DOE Stack Loss Data'!$C$3:$V$3)+1))/10*('Combustion Reports'!J$46-INDEX('DOE Stack Loss Data'!$B$4:$B$43,MATCH('Combustion Reports'!J$46,'DOE Stack Loss Data'!$B$4:$B$43),1))+INDEX('DOE Stack Loss Data'!$C$4:$V$43,MATCH('Combustion Reports'!J$46,'DOE Stack Loss Data'!$B$4:$B$43),MATCH('Proposed Efficiency'!AN6,'DOE Stack Loss Data'!$C$3:$V$3)+1)-((INDEX('DOE Stack Loss Data'!$C$4:$V$43,MATCH('Combustion Reports'!J$46,'DOE Stack Loss Data'!$B$4:$B$43)+1,MATCH('Proposed Efficiency'!AN6,'DOE Stack Loss Data'!$C$3:$V$3))-INDEX('DOE Stack Loss Data'!$C$4:$V$43,MATCH('Combustion Reports'!J$46,'DOE Stack Loss Data'!$B$4:$B$43),MATCH('Proposed Efficiency'!AN6,'DOE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Efficiency'!AN6,'DOE Stack Loss Data'!$C$3:$V$3))))/(INDEX('DOE Stack Loss Data'!$C$3:$V$3,1,MATCH('Proposed Efficiency'!AN6,'DOE Stack Loss Data'!$C$3:$V$3)+1)-INDEX('DOE Stack Loss Data'!$C$3:$V$3,1,MATCH('Proposed Efficiency'!AN6,'DOE Stack Loss Data'!$C$3:$V$3)))*('Proposed Efficiency'!AN6-INDEX('DOE Stack Loss Data'!$C$3:$V$3,1,MATCH('Proposed Efficiency'!AN6,'DOE Stack Loss Data'!$C$3:$V$3)))+(INDEX('DOE Stack Loss Data'!$C$4:$V$43,MATCH('Combustion Reports'!J$46,'DOE Stack Loss Data'!$B$4:$B$43)+1,MATCH('Proposed Efficiency'!AN6,'DOE Stack Loss Data'!$C$3:$V$3))-INDEX('DOE Stack Loss Data'!$C$4:$V$43,MATCH('Combustion Reports'!J$46,'DOE Stack Loss Data'!$B$4:$B$43),MATCH('Proposed Efficiency'!AN6,'DOE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Efficiency'!AN6,'DOE Stack Loss Data'!$C$3:$V$3)))</f>
        <v>#N/A</v>
      </c>
      <c r="AO30" s="237" t="e">
        <f>1-(((INDEX('DOE Stack Loss Data'!$C$4:$V$43,MATCH('Combustion Reports'!K$46,'DOE Stack Loss Data'!$B$4:$B$43)+1,MATCH('Proposed Efficiency'!AO6,'DOE Stack Loss Data'!$C$3:$V$3)+1)-INDEX('DOE Stack Loss Data'!$C$4:$V$43,MATCH('Combustion Reports'!K$46,'DOE Stack Loss Data'!$B$4:$B$43),MATCH('Proposed Efficiency'!AO6,'DOE Stack Loss Data'!$C$3:$V$3)+1))/10*('Combustion Reports'!K$46-INDEX('DOE Stack Loss Data'!$B$4:$B$43,MATCH('Combustion Reports'!K$46,'DOE Stack Loss Data'!$B$4:$B$43),1))+INDEX('DOE Stack Loss Data'!$C$4:$V$43,MATCH('Combustion Reports'!K$46,'DOE Stack Loss Data'!$B$4:$B$43),MATCH('Proposed Efficiency'!AO6,'DOE Stack Loss Data'!$C$3:$V$3)+1)-((INDEX('DOE Stack Loss Data'!$C$4:$V$43,MATCH('Combustion Reports'!K$46,'DOE Stack Loss Data'!$B$4:$B$43)+1,MATCH('Proposed Efficiency'!AO6,'DOE Stack Loss Data'!$C$3:$V$3))-INDEX('DOE Stack Loss Data'!$C$4:$V$43,MATCH('Combustion Reports'!K$46,'DOE Stack Loss Data'!$B$4:$B$43),MATCH('Proposed Efficiency'!AO6,'DOE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Efficiency'!AO6,'DOE Stack Loss Data'!$C$3:$V$3))))/(INDEX('DOE Stack Loss Data'!$C$3:$V$3,1,MATCH('Proposed Efficiency'!AO6,'DOE Stack Loss Data'!$C$3:$V$3)+1)-INDEX('DOE Stack Loss Data'!$C$3:$V$3,1,MATCH('Proposed Efficiency'!AO6,'DOE Stack Loss Data'!$C$3:$V$3)))*('Proposed Efficiency'!AO6-INDEX('DOE Stack Loss Data'!$C$3:$V$3,1,MATCH('Proposed Efficiency'!AO6,'DOE Stack Loss Data'!$C$3:$V$3)))+(INDEX('DOE Stack Loss Data'!$C$4:$V$43,MATCH('Combustion Reports'!K$46,'DOE Stack Loss Data'!$B$4:$B$43)+1,MATCH('Proposed Efficiency'!AO6,'DOE Stack Loss Data'!$C$3:$V$3))-INDEX('DOE Stack Loss Data'!$C$4:$V$43,MATCH('Combustion Reports'!K$46,'DOE Stack Loss Data'!$B$4:$B$43),MATCH('Proposed Efficiency'!AO6,'DOE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Efficiency'!AO6,'DOE Stack Loss Data'!$C$3:$V$3)))</f>
        <v>#N/A</v>
      </c>
      <c r="AP30" s="238" t="e">
        <f>1-(((INDEX('DOE Stack Loss Data'!$C$4:$V$43,MATCH('Combustion Reports'!L$46,'DOE Stack Loss Data'!$B$4:$B$43)+1,MATCH('Proposed Efficiency'!AP6,'DOE Stack Loss Data'!$C$3:$V$3)+1)-INDEX('DOE Stack Loss Data'!$C$4:$V$43,MATCH('Combustion Reports'!L$46,'DOE Stack Loss Data'!$B$4:$B$43),MATCH('Proposed Efficiency'!AP6,'DOE Stack Loss Data'!$C$3:$V$3)+1))/10*('Combustion Reports'!L$46-INDEX('DOE Stack Loss Data'!$B$4:$B$43,MATCH('Combustion Reports'!L$46,'DOE Stack Loss Data'!$B$4:$B$43),1))+INDEX('DOE Stack Loss Data'!$C$4:$V$43,MATCH('Combustion Reports'!L$46,'DOE Stack Loss Data'!$B$4:$B$43),MATCH('Proposed Efficiency'!AP6,'DOE Stack Loss Data'!$C$3:$V$3)+1)-((INDEX('DOE Stack Loss Data'!$C$4:$V$43,MATCH('Combustion Reports'!L$46,'DOE Stack Loss Data'!$B$4:$B$43)+1,MATCH('Proposed Efficiency'!AP6,'DOE Stack Loss Data'!$C$3:$V$3))-INDEX('DOE Stack Loss Data'!$C$4:$V$43,MATCH('Combustion Reports'!L$46,'DOE Stack Loss Data'!$B$4:$B$43),MATCH('Proposed Efficiency'!AP6,'DOE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Efficiency'!AP6,'DOE Stack Loss Data'!$C$3:$V$3))))/(INDEX('DOE Stack Loss Data'!$C$3:$V$3,1,MATCH('Proposed Efficiency'!AP6,'DOE Stack Loss Data'!$C$3:$V$3)+1)-INDEX('DOE Stack Loss Data'!$C$3:$V$3,1,MATCH('Proposed Efficiency'!AP6,'DOE Stack Loss Data'!$C$3:$V$3)))*('Proposed Efficiency'!AP6-INDEX('DOE Stack Loss Data'!$C$3:$V$3,1,MATCH('Proposed Efficiency'!AP6,'DOE Stack Loss Data'!$C$3:$V$3)))+(INDEX('DOE Stack Loss Data'!$C$4:$V$43,MATCH('Combustion Reports'!L$46,'DOE Stack Loss Data'!$B$4:$B$43)+1,MATCH('Proposed Efficiency'!AP6,'DOE Stack Loss Data'!$C$3:$V$3))-INDEX('DOE Stack Loss Data'!$C$4:$V$43,MATCH('Combustion Reports'!L$46,'DOE Stack Loss Data'!$B$4:$B$43),MATCH('Proposed Efficiency'!AP6,'DOE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Efficiency'!AP6,'DOE Stack Loss Data'!$C$3:$V$3)))</f>
        <v>#N/A</v>
      </c>
      <c r="AR30" s="236">
        <v>-5</v>
      </c>
      <c r="AS30" s="234">
        <v>9</v>
      </c>
      <c r="AT30" s="233">
        <f t="shared" si="7"/>
        <v>50</v>
      </c>
      <c r="AU30" s="237" t="e">
        <f>1-(((INDEX('DOE Stack Loss Data'!$C$4:$V$43,MATCH('Combustion Reports'!C$52,'DOE Stack Loss Data'!$B$4:$B$43)+1,MATCH('Proposed Efficiency'!AU6,'DOE Stack Loss Data'!$C$3:$V$3)+1)-INDEX('DOE Stack Loss Data'!$C$4:$V$43,MATCH('Combustion Reports'!C$52,'DOE Stack Loss Data'!$B$4:$B$43),MATCH('Proposed Efficiency'!AU6,'DOE Stack Loss Data'!$C$3:$V$3)+1))/10*('Combustion Reports'!C$52-INDEX('DOE Stack Loss Data'!$B$4:$B$43,MATCH('Combustion Reports'!C$52,'DOE Stack Loss Data'!$B$4:$B$43),1))+INDEX('DOE Stack Loss Data'!$C$4:$V$43,MATCH('Combustion Reports'!C$52,'DOE Stack Loss Data'!$B$4:$B$43),MATCH('Proposed Efficiency'!AU6,'DOE Stack Loss Data'!$C$3:$V$3)+1)-((INDEX('DOE Stack Loss Data'!$C$4:$V$43,MATCH('Combustion Reports'!C$52,'DOE Stack Loss Data'!$B$4:$B$43)+1,MATCH('Proposed Efficiency'!AU6,'DOE Stack Loss Data'!$C$3:$V$3))-INDEX('DOE Stack Loss Data'!$C$4:$V$43,MATCH('Combustion Reports'!C$52,'DOE Stack Loss Data'!$B$4:$B$43),MATCH('Proposed Efficiency'!AU6,'DOE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Efficiency'!AU6,'DOE Stack Loss Data'!$C$3:$V$3))))/(INDEX('DOE Stack Loss Data'!$C$3:$V$3,1,MATCH('Proposed Efficiency'!AU6,'DOE Stack Loss Data'!$C$3:$V$3)+1)-INDEX('DOE Stack Loss Data'!$C$3:$V$3,1,MATCH('Proposed Efficiency'!AU6,'DOE Stack Loss Data'!$C$3:$V$3)))*('Proposed Efficiency'!AU6-INDEX('DOE Stack Loss Data'!$C$3:$V$3,1,MATCH('Proposed Efficiency'!AU6,'DOE Stack Loss Data'!$C$3:$V$3)))+(INDEX('DOE Stack Loss Data'!$C$4:$V$43,MATCH('Combustion Reports'!C$52,'DOE Stack Loss Data'!$B$4:$B$43)+1,MATCH('Proposed Efficiency'!AU6,'DOE Stack Loss Data'!$C$3:$V$3))-INDEX('DOE Stack Loss Data'!$C$4:$V$43,MATCH('Combustion Reports'!C$52,'DOE Stack Loss Data'!$B$4:$B$43),MATCH('Proposed Efficiency'!AU6,'DOE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Efficiency'!AU6,'DOE Stack Loss Data'!$C$3:$V$3)))</f>
        <v>#N/A</v>
      </c>
      <c r="AV30" s="237" t="e">
        <f>1-(((INDEX('DOE Stack Loss Data'!$C$4:$V$43,MATCH('Combustion Reports'!D$52,'DOE Stack Loss Data'!$B$4:$B$43)+1,MATCH('Proposed Efficiency'!AV6,'DOE Stack Loss Data'!$C$3:$V$3)+1)-INDEX('DOE Stack Loss Data'!$C$4:$V$43,MATCH('Combustion Reports'!D$52,'DOE Stack Loss Data'!$B$4:$B$43),MATCH('Proposed Efficiency'!AV6,'DOE Stack Loss Data'!$C$3:$V$3)+1))/10*('Combustion Reports'!D$52-INDEX('DOE Stack Loss Data'!$B$4:$B$43,MATCH('Combustion Reports'!D$52,'DOE Stack Loss Data'!$B$4:$B$43),1))+INDEX('DOE Stack Loss Data'!$C$4:$V$43,MATCH('Combustion Reports'!D$52,'DOE Stack Loss Data'!$B$4:$B$43),MATCH('Proposed Efficiency'!AV6,'DOE Stack Loss Data'!$C$3:$V$3)+1)-((INDEX('DOE Stack Loss Data'!$C$4:$V$43,MATCH('Combustion Reports'!D$52,'DOE Stack Loss Data'!$B$4:$B$43)+1,MATCH('Proposed Efficiency'!AV6,'DOE Stack Loss Data'!$C$3:$V$3))-INDEX('DOE Stack Loss Data'!$C$4:$V$43,MATCH('Combustion Reports'!D$52,'DOE Stack Loss Data'!$B$4:$B$43),MATCH('Proposed Efficiency'!AV6,'DOE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Efficiency'!AV6,'DOE Stack Loss Data'!$C$3:$V$3))))/(INDEX('DOE Stack Loss Data'!$C$3:$V$3,1,MATCH('Proposed Efficiency'!AV6,'DOE Stack Loss Data'!$C$3:$V$3)+1)-INDEX('DOE Stack Loss Data'!$C$3:$V$3,1,MATCH('Proposed Efficiency'!AV6,'DOE Stack Loss Data'!$C$3:$V$3)))*('Proposed Efficiency'!AV6-INDEX('DOE Stack Loss Data'!$C$3:$V$3,1,MATCH('Proposed Efficiency'!AV6,'DOE Stack Loss Data'!$C$3:$V$3)))+(INDEX('DOE Stack Loss Data'!$C$4:$V$43,MATCH('Combustion Reports'!D$52,'DOE Stack Loss Data'!$B$4:$B$43)+1,MATCH('Proposed Efficiency'!AV6,'DOE Stack Loss Data'!$C$3:$V$3))-INDEX('DOE Stack Loss Data'!$C$4:$V$43,MATCH('Combustion Reports'!D$52,'DOE Stack Loss Data'!$B$4:$B$43),MATCH('Proposed Efficiency'!AV6,'DOE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Efficiency'!AV6,'DOE Stack Loss Data'!$C$3:$V$3)))</f>
        <v>#N/A</v>
      </c>
      <c r="AW30" s="237" t="e">
        <f>1-(((INDEX('DOE Stack Loss Data'!$C$4:$V$43,MATCH('Combustion Reports'!E$52,'DOE Stack Loss Data'!$B$4:$B$43)+1,MATCH('Proposed Efficiency'!AW6,'DOE Stack Loss Data'!$C$3:$V$3)+1)-INDEX('DOE Stack Loss Data'!$C$4:$V$43,MATCH('Combustion Reports'!E$52,'DOE Stack Loss Data'!$B$4:$B$43),MATCH('Proposed Efficiency'!AW6,'DOE Stack Loss Data'!$C$3:$V$3)+1))/10*('Combustion Reports'!E$52-INDEX('DOE Stack Loss Data'!$B$4:$B$43,MATCH('Combustion Reports'!E$52,'DOE Stack Loss Data'!$B$4:$B$43),1))+INDEX('DOE Stack Loss Data'!$C$4:$V$43,MATCH('Combustion Reports'!E$52,'DOE Stack Loss Data'!$B$4:$B$43),MATCH('Proposed Efficiency'!AW6,'DOE Stack Loss Data'!$C$3:$V$3)+1)-((INDEX('DOE Stack Loss Data'!$C$4:$V$43,MATCH('Combustion Reports'!E$52,'DOE Stack Loss Data'!$B$4:$B$43)+1,MATCH('Proposed Efficiency'!AW6,'DOE Stack Loss Data'!$C$3:$V$3))-INDEX('DOE Stack Loss Data'!$C$4:$V$43,MATCH('Combustion Reports'!E$52,'DOE Stack Loss Data'!$B$4:$B$43),MATCH('Proposed Efficiency'!AW6,'DOE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Efficiency'!AW6,'DOE Stack Loss Data'!$C$3:$V$3))))/(INDEX('DOE Stack Loss Data'!$C$3:$V$3,1,MATCH('Proposed Efficiency'!AW6,'DOE Stack Loss Data'!$C$3:$V$3)+1)-INDEX('DOE Stack Loss Data'!$C$3:$V$3,1,MATCH('Proposed Efficiency'!AW6,'DOE Stack Loss Data'!$C$3:$V$3)))*('Proposed Efficiency'!AW6-INDEX('DOE Stack Loss Data'!$C$3:$V$3,1,MATCH('Proposed Efficiency'!AW6,'DOE Stack Loss Data'!$C$3:$V$3)))+(INDEX('DOE Stack Loss Data'!$C$4:$V$43,MATCH('Combustion Reports'!E$52,'DOE Stack Loss Data'!$B$4:$B$43)+1,MATCH('Proposed Efficiency'!AW6,'DOE Stack Loss Data'!$C$3:$V$3))-INDEX('DOE Stack Loss Data'!$C$4:$V$43,MATCH('Combustion Reports'!E$52,'DOE Stack Loss Data'!$B$4:$B$43),MATCH('Proposed Efficiency'!AW6,'DOE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Efficiency'!AW6,'DOE Stack Loss Data'!$C$3:$V$3)))</f>
        <v>#N/A</v>
      </c>
      <c r="AX30" s="237" t="e">
        <f>1-(((INDEX('DOE Stack Loss Data'!$C$4:$V$43,MATCH('Combustion Reports'!F$52,'DOE Stack Loss Data'!$B$4:$B$43)+1,MATCH('Proposed Efficiency'!AX6,'DOE Stack Loss Data'!$C$3:$V$3)+1)-INDEX('DOE Stack Loss Data'!$C$4:$V$43,MATCH('Combustion Reports'!F$52,'DOE Stack Loss Data'!$B$4:$B$43),MATCH('Proposed Efficiency'!AX6,'DOE Stack Loss Data'!$C$3:$V$3)+1))/10*('Combustion Reports'!F$52-INDEX('DOE Stack Loss Data'!$B$4:$B$43,MATCH('Combustion Reports'!F$52,'DOE Stack Loss Data'!$B$4:$B$43),1))+INDEX('DOE Stack Loss Data'!$C$4:$V$43,MATCH('Combustion Reports'!F$52,'DOE Stack Loss Data'!$B$4:$B$43),MATCH('Proposed Efficiency'!AX6,'DOE Stack Loss Data'!$C$3:$V$3)+1)-((INDEX('DOE Stack Loss Data'!$C$4:$V$43,MATCH('Combustion Reports'!F$52,'DOE Stack Loss Data'!$B$4:$B$43)+1,MATCH('Proposed Efficiency'!AX6,'DOE Stack Loss Data'!$C$3:$V$3))-INDEX('DOE Stack Loss Data'!$C$4:$V$43,MATCH('Combustion Reports'!F$52,'DOE Stack Loss Data'!$B$4:$B$43),MATCH('Proposed Efficiency'!AX6,'DOE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Efficiency'!AX6,'DOE Stack Loss Data'!$C$3:$V$3))))/(INDEX('DOE Stack Loss Data'!$C$3:$V$3,1,MATCH('Proposed Efficiency'!AX6,'DOE Stack Loss Data'!$C$3:$V$3)+1)-INDEX('DOE Stack Loss Data'!$C$3:$V$3,1,MATCH('Proposed Efficiency'!AX6,'DOE Stack Loss Data'!$C$3:$V$3)))*('Proposed Efficiency'!AX6-INDEX('DOE Stack Loss Data'!$C$3:$V$3,1,MATCH('Proposed Efficiency'!AX6,'DOE Stack Loss Data'!$C$3:$V$3)))+(INDEX('DOE Stack Loss Data'!$C$4:$V$43,MATCH('Combustion Reports'!F$52,'DOE Stack Loss Data'!$B$4:$B$43)+1,MATCH('Proposed Efficiency'!AX6,'DOE Stack Loss Data'!$C$3:$V$3))-INDEX('DOE Stack Loss Data'!$C$4:$V$43,MATCH('Combustion Reports'!F$52,'DOE Stack Loss Data'!$B$4:$B$43),MATCH('Proposed Efficiency'!AX6,'DOE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Efficiency'!AX6,'DOE Stack Loss Data'!$C$3:$V$3)))</f>
        <v>#N/A</v>
      </c>
      <c r="AY30" s="237" t="e">
        <f>1-(((INDEX('DOE Stack Loss Data'!$C$4:$V$43,MATCH('Combustion Reports'!G$52,'DOE Stack Loss Data'!$B$4:$B$43)+1,MATCH('Proposed Efficiency'!AY6,'DOE Stack Loss Data'!$C$3:$V$3)+1)-INDEX('DOE Stack Loss Data'!$C$4:$V$43,MATCH('Combustion Reports'!G$52,'DOE Stack Loss Data'!$B$4:$B$43),MATCH('Proposed Efficiency'!AY6,'DOE Stack Loss Data'!$C$3:$V$3)+1))/10*('Combustion Reports'!G$52-INDEX('DOE Stack Loss Data'!$B$4:$B$43,MATCH('Combustion Reports'!G$52,'DOE Stack Loss Data'!$B$4:$B$43),1))+INDEX('DOE Stack Loss Data'!$C$4:$V$43,MATCH('Combustion Reports'!G$52,'DOE Stack Loss Data'!$B$4:$B$43),MATCH('Proposed Efficiency'!AY6,'DOE Stack Loss Data'!$C$3:$V$3)+1)-((INDEX('DOE Stack Loss Data'!$C$4:$V$43,MATCH('Combustion Reports'!G$52,'DOE Stack Loss Data'!$B$4:$B$43)+1,MATCH('Proposed Efficiency'!AY6,'DOE Stack Loss Data'!$C$3:$V$3))-INDEX('DOE Stack Loss Data'!$C$4:$V$43,MATCH('Combustion Reports'!G$52,'DOE Stack Loss Data'!$B$4:$B$43),MATCH('Proposed Efficiency'!AY6,'DOE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Efficiency'!AY6,'DOE Stack Loss Data'!$C$3:$V$3))))/(INDEX('DOE Stack Loss Data'!$C$3:$V$3,1,MATCH('Proposed Efficiency'!AY6,'DOE Stack Loss Data'!$C$3:$V$3)+1)-INDEX('DOE Stack Loss Data'!$C$3:$V$3,1,MATCH('Proposed Efficiency'!AY6,'DOE Stack Loss Data'!$C$3:$V$3)))*('Proposed Efficiency'!AY6-INDEX('DOE Stack Loss Data'!$C$3:$V$3,1,MATCH('Proposed Efficiency'!AY6,'DOE Stack Loss Data'!$C$3:$V$3)))+(INDEX('DOE Stack Loss Data'!$C$4:$V$43,MATCH('Combustion Reports'!G$52,'DOE Stack Loss Data'!$B$4:$B$43)+1,MATCH('Proposed Efficiency'!AY6,'DOE Stack Loss Data'!$C$3:$V$3))-INDEX('DOE Stack Loss Data'!$C$4:$V$43,MATCH('Combustion Reports'!G$52,'DOE Stack Loss Data'!$B$4:$B$43),MATCH('Proposed Efficiency'!AY6,'DOE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Efficiency'!AY6,'DOE Stack Loss Data'!$C$3:$V$3)))</f>
        <v>#N/A</v>
      </c>
      <c r="AZ30" s="237" t="e">
        <f>1-(((INDEX('DOE Stack Loss Data'!$C$4:$V$43,MATCH('Combustion Reports'!H$52,'DOE Stack Loss Data'!$B$4:$B$43)+1,MATCH('Proposed Efficiency'!AZ6,'DOE Stack Loss Data'!$C$3:$V$3)+1)-INDEX('DOE Stack Loss Data'!$C$4:$V$43,MATCH('Combustion Reports'!H$52,'DOE Stack Loss Data'!$B$4:$B$43),MATCH('Proposed Efficiency'!AZ6,'DOE Stack Loss Data'!$C$3:$V$3)+1))/10*('Combustion Reports'!H$52-INDEX('DOE Stack Loss Data'!$B$4:$B$43,MATCH('Combustion Reports'!H$52,'DOE Stack Loss Data'!$B$4:$B$43),1))+INDEX('DOE Stack Loss Data'!$C$4:$V$43,MATCH('Combustion Reports'!H$52,'DOE Stack Loss Data'!$B$4:$B$43),MATCH('Proposed Efficiency'!AZ6,'DOE Stack Loss Data'!$C$3:$V$3)+1)-((INDEX('DOE Stack Loss Data'!$C$4:$V$43,MATCH('Combustion Reports'!H$52,'DOE Stack Loss Data'!$B$4:$B$43)+1,MATCH('Proposed Efficiency'!AZ6,'DOE Stack Loss Data'!$C$3:$V$3))-INDEX('DOE Stack Loss Data'!$C$4:$V$43,MATCH('Combustion Reports'!H$52,'DOE Stack Loss Data'!$B$4:$B$43),MATCH('Proposed Efficiency'!AZ6,'DOE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Efficiency'!AZ6,'DOE Stack Loss Data'!$C$3:$V$3))))/(INDEX('DOE Stack Loss Data'!$C$3:$V$3,1,MATCH('Proposed Efficiency'!AZ6,'DOE Stack Loss Data'!$C$3:$V$3)+1)-INDEX('DOE Stack Loss Data'!$C$3:$V$3,1,MATCH('Proposed Efficiency'!AZ6,'DOE Stack Loss Data'!$C$3:$V$3)))*('Proposed Efficiency'!AZ6-INDEX('DOE Stack Loss Data'!$C$3:$V$3,1,MATCH('Proposed Efficiency'!AZ6,'DOE Stack Loss Data'!$C$3:$V$3)))+(INDEX('DOE Stack Loss Data'!$C$4:$V$43,MATCH('Combustion Reports'!H$52,'DOE Stack Loss Data'!$B$4:$B$43)+1,MATCH('Proposed Efficiency'!AZ6,'DOE Stack Loss Data'!$C$3:$V$3))-INDEX('DOE Stack Loss Data'!$C$4:$V$43,MATCH('Combustion Reports'!H$52,'DOE Stack Loss Data'!$B$4:$B$43),MATCH('Proposed Efficiency'!AZ6,'DOE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Efficiency'!AZ6,'DOE Stack Loss Data'!$C$3:$V$3)))</f>
        <v>#N/A</v>
      </c>
      <c r="BA30" s="237" t="e">
        <f>1-(((INDEX('DOE Stack Loss Data'!$C$4:$V$43,MATCH('Combustion Reports'!I$52,'DOE Stack Loss Data'!$B$4:$B$43)+1,MATCH('Proposed Efficiency'!BA6,'DOE Stack Loss Data'!$C$3:$V$3)+1)-INDEX('DOE Stack Loss Data'!$C$4:$V$43,MATCH('Combustion Reports'!I$52,'DOE Stack Loss Data'!$B$4:$B$43),MATCH('Proposed Efficiency'!BA6,'DOE Stack Loss Data'!$C$3:$V$3)+1))/10*('Combustion Reports'!I$52-INDEX('DOE Stack Loss Data'!$B$4:$B$43,MATCH('Combustion Reports'!I$52,'DOE Stack Loss Data'!$B$4:$B$43),1))+INDEX('DOE Stack Loss Data'!$C$4:$V$43,MATCH('Combustion Reports'!I$52,'DOE Stack Loss Data'!$B$4:$B$43),MATCH('Proposed Efficiency'!BA6,'DOE Stack Loss Data'!$C$3:$V$3)+1)-((INDEX('DOE Stack Loss Data'!$C$4:$V$43,MATCH('Combustion Reports'!I$52,'DOE Stack Loss Data'!$B$4:$B$43)+1,MATCH('Proposed Efficiency'!BA6,'DOE Stack Loss Data'!$C$3:$V$3))-INDEX('DOE Stack Loss Data'!$C$4:$V$43,MATCH('Combustion Reports'!I$52,'DOE Stack Loss Data'!$B$4:$B$43),MATCH('Proposed Efficiency'!BA6,'DOE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Efficiency'!BA6,'DOE Stack Loss Data'!$C$3:$V$3))))/(INDEX('DOE Stack Loss Data'!$C$3:$V$3,1,MATCH('Proposed Efficiency'!BA6,'DOE Stack Loss Data'!$C$3:$V$3)+1)-INDEX('DOE Stack Loss Data'!$C$3:$V$3,1,MATCH('Proposed Efficiency'!BA6,'DOE Stack Loss Data'!$C$3:$V$3)))*('Proposed Efficiency'!BA6-INDEX('DOE Stack Loss Data'!$C$3:$V$3,1,MATCH('Proposed Efficiency'!BA6,'DOE Stack Loss Data'!$C$3:$V$3)))+(INDEX('DOE Stack Loss Data'!$C$4:$V$43,MATCH('Combustion Reports'!I$52,'DOE Stack Loss Data'!$B$4:$B$43)+1,MATCH('Proposed Efficiency'!BA6,'DOE Stack Loss Data'!$C$3:$V$3))-INDEX('DOE Stack Loss Data'!$C$4:$V$43,MATCH('Combustion Reports'!I$52,'DOE Stack Loss Data'!$B$4:$B$43),MATCH('Proposed Efficiency'!BA6,'DOE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Efficiency'!BA6,'DOE Stack Loss Data'!$C$3:$V$3)))</f>
        <v>#N/A</v>
      </c>
      <c r="BB30" s="237" t="e">
        <f>1-(((INDEX('DOE Stack Loss Data'!$C$4:$V$43,MATCH('Combustion Reports'!J$52,'DOE Stack Loss Data'!$B$4:$B$43)+1,MATCH('Proposed Efficiency'!BB6,'DOE Stack Loss Data'!$C$3:$V$3)+1)-INDEX('DOE Stack Loss Data'!$C$4:$V$43,MATCH('Combustion Reports'!J$52,'DOE Stack Loss Data'!$B$4:$B$43),MATCH('Proposed Efficiency'!BB6,'DOE Stack Loss Data'!$C$3:$V$3)+1))/10*('Combustion Reports'!J$52-INDEX('DOE Stack Loss Data'!$B$4:$B$43,MATCH('Combustion Reports'!J$52,'DOE Stack Loss Data'!$B$4:$B$43),1))+INDEX('DOE Stack Loss Data'!$C$4:$V$43,MATCH('Combustion Reports'!J$52,'DOE Stack Loss Data'!$B$4:$B$43),MATCH('Proposed Efficiency'!BB6,'DOE Stack Loss Data'!$C$3:$V$3)+1)-((INDEX('DOE Stack Loss Data'!$C$4:$V$43,MATCH('Combustion Reports'!J$52,'DOE Stack Loss Data'!$B$4:$B$43)+1,MATCH('Proposed Efficiency'!BB6,'DOE Stack Loss Data'!$C$3:$V$3))-INDEX('DOE Stack Loss Data'!$C$4:$V$43,MATCH('Combustion Reports'!J$52,'DOE Stack Loss Data'!$B$4:$B$43),MATCH('Proposed Efficiency'!BB6,'DOE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Efficiency'!BB6,'DOE Stack Loss Data'!$C$3:$V$3))))/(INDEX('DOE Stack Loss Data'!$C$3:$V$3,1,MATCH('Proposed Efficiency'!BB6,'DOE Stack Loss Data'!$C$3:$V$3)+1)-INDEX('DOE Stack Loss Data'!$C$3:$V$3,1,MATCH('Proposed Efficiency'!BB6,'DOE Stack Loss Data'!$C$3:$V$3)))*('Proposed Efficiency'!BB6-INDEX('DOE Stack Loss Data'!$C$3:$V$3,1,MATCH('Proposed Efficiency'!BB6,'DOE Stack Loss Data'!$C$3:$V$3)))+(INDEX('DOE Stack Loss Data'!$C$4:$V$43,MATCH('Combustion Reports'!J$52,'DOE Stack Loss Data'!$B$4:$B$43)+1,MATCH('Proposed Efficiency'!BB6,'DOE Stack Loss Data'!$C$3:$V$3))-INDEX('DOE Stack Loss Data'!$C$4:$V$43,MATCH('Combustion Reports'!J$52,'DOE Stack Loss Data'!$B$4:$B$43),MATCH('Proposed Efficiency'!BB6,'DOE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Efficiency'!BB6,'DOE Stack Loss Data'!$C$3:$V$3)))</f>
        <v>#N/A</v>
      </c>
      <c r="BC30" s="237" t="e">
        <f>1-(((INDEX('DOE Stack Loss Data'!$C$4:$V$43,MATCH('Combustion Reports'!K$52,'DOE Stack Loss Data'!$B$4:$B$43)+1,MATCH('Proposed Efficiency'!BC6,'DOE Stack Loss Data'!$C$3:$V$3)+1)-INDEX('DOE Stack Loss Data'!$C$4:$V$43,MATCH('Combustion Reports'!K$52,'DOE Stack Loss Data'!$B$4:$B$43),MATCH('Proposed Efficiency'!BC6,'DOE Stack Loss Data'!$C$3:$V$3)+1))/10*('Combustion Reports'!K$52-INDEX('DOE Stack Loss Data'!$B$4:$B$43,MATCH('Combustion Reports'!K$52,'DOE Stack Loss Data'!$B$4:$B$43),1))+INDEX('DOE Stack Loss Data'!$C$4:$V$43,MATCH('Combustion Reports'!K$52,'DOE Stack Loss Data'!$B$4:$B$43),MATCH('Proposed Efficiency'!BC6,'DOE Stack Loss Data'!$C$3:$V$3)+1)-((INDEX('DOE Stack Loss Data'!$C$4:$V$43,MATCH('Combustion Reports'!K$52,'DOE Stack Loss Data'!$B$4:$B$43)+1,MATCH('Proposed Efficiency'!BC6,'DOE Stack Loss Data'!$C$3:$V$3))-INDEX('DOE Stack Loss Data'!$C$4:$V$43,MATCH('Combustion Reports'!K$52,'DOE Stack Loss Data'!$B$4:$B$43),MATCH('Proposed Efficiency'!BC6,'DOE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Efficiency'!BC6,'DOE Stack Loss Data'!$C$3:$V$3))))/(INDEX('DOE Stack Loss Data'!$C$3:$V$3,1,MATCH('Proposed Efficiency'!BC6,'DOE Stack Loss Data'!$C$3:$V$3)+1)-INDEX('DOE Stack Loss Data'!$C$3:$V$3,1,MATCH('Proposed Efficiency'!BC6,'DOE Stack Loss Data'!$C$3:$V$3)))*('Proposed Efficiency'!BC6-INDEX('DOE Stack Loss Data'!$C$3:$V$3,1,MATCH('Proposed Efficiency'!BC6,'DOE Stack Loss Data'!$C$3:$V$3)))+(INDEX('DOE Stack Loss Data'!$C$4:$V$43,MATCH('Combustion Reports'!K$52,'DOE Stack Loss Data'!$B$4:$B$43)+1,MATCH('Proposed Efficiency'!BC6,'DOE Stack Loss Data'!$C$3:$V$3))-INDEX('DOE Stack Loss Data'!$C$4:$V$43,MATCH('Combustion Reports'!K$52,'DOE Stack Loss Data'!$B$4:$B$43),MATCH('Proposed Efficiency'!BC6,'DOE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Efficiency'!BC6,'DOE Stack Loss Data'!$C$3:$V$3)))</f>
        <v>#N/A</v>
      </c>
      <c r="BD30" s="238" t="e">
        <f>1-(((INDEX('DOE Stack Loss Data'!$C$4:$V$43,MATCH('Combustion Reports'!L$52,'DOE Stack Loss Data'!$B$4:$B$43)+1,MATCH('Proposed Efficiency'!BD6,'DOE Stack Loss Data'!$C$3:$V$3)+1)-INDEX('DOE Stack Loss Data'!$C$4:$V$43,MATCH('Combustion Reports'!L$52,'DOE Stack Loss Data'!$B$4:$B$43),MATCH('Proposed Efficiency'!BD6,'DOE Stack Loss Data'!$C$3:$V$3)+1))/10*('Combustion Reports'!L$52-INDEX('DOE Stack Loss Data'!$B$4:$B$43,MATCH('Combustion Reports'!L$52,'DOE Stack Loss Data'!$B$4:$B$43),1))+INDEX('DOE Stack Loss Data'!$C$4:$V$43,MATCH('Combustion Reports'!L$52,'DOE Stack Loss Data'!$B$4:$B$43),MATCH('Proposed Efficiency'!BD6,'DOE Stack Loss Data'!$C$3:$V$3)+1)-((INDEX('DOE Stack Loss Data'!$C$4:$V$43,MATCH('Combustion Reports'!L$52,'DOE Stack Loss Data'!$B$4:$B$43)+1,MATCH('Proposed Efficiency'!BD6,'DOE Stack Loss Data'!$C$3:$V$3))-INDEX('DOE Stack Loss Data'!$C$4:$V$43,MATCH('Combustion Reports'!L$52,'DOE Stack Loss Data'!$B$4:$B$43),MATCH('Proposed Efficiency'!BD6,'DOE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Efficiency'!BD6,'DOE Stack Loss Data'!$C$3:$V$3))))/(INDEX('DOE Stack Loss Data'!$C$3:$V$3,1,MATCH('Proposed Efficiency'!BD6,'DOE Stack Loss Data'!$C$3:$V$3)+1)-INDEX('DOE Stack Loss Data'!$C$3:$V$3,1,MATCH('Proposed Efficiency'!BD6,'DOE Stack Loss Data'!$C$3:$V$3)))*('Proposed Efficiency'!BD6-INDEX('DOE Stack Loss Data'!$C$3:$V$3,1,MATCH('Proposed Efficiency'!BD6,'DOE Stack Loss Data'!$C$3:$V$3)))+(INDEX('DOE Stack Loss Data'!$C$4:$V$43,MATCH('Combustion Reports'!L$52,'DOE Stack Loss Data'!$B$4:$B$43)+1,MATCH('Proposed Efficiency'!BD6,'DOE Stack Loss Data'!$C$3:$V$3))-INDEX('DOE Stack Loss Data'!$C$4:$V$43,MATCH('Combustion Reports'!L$52,'DOE Stack Loss Data'!$B$4:$B$43),MATCH('Proposed Efficiency'!BD6,'DOE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Efficiency'!BD6,'DOE Stack Loss Data'!$C$3:$V$3)))</f>
        <v>#N/A</v>
      </c>
    </row>
    <row r="31" spans="2:56">
      <c r="B31" s="236">
        <v>0</v>
      </c>
      <c r="C31" s="234">
        <v>67</v>
      </c>
      <c r="D31" s="233">
        <f t="shared" si="4"/>
        <v>50</v>
      </c>
      <c r="E31" s="237" t="e">
        <f>1-(((INDEX('DOE Stack Loss Data'!$C$4:$V$43,MATCH('Combustion Reports'!C$34,'DOE Stack Loss Data'!$B$4:$B$43)+1,MATCH('Proposed Efficiency'!E7,'DOE Stack Loss Data'!$C$3:$V$3)+1)-INDEX('DOE Stack Loss Data'!$C$4:$V$43,MATCH('Combustion Reports'!C$34,'DOE Stack Loss Data'!$B$4:$B$43),MATCH('Proposed Efficiency'!E7,'DOE Stack Loss Data'!$C$3:$V$3)+1))/10*('Combustion Reports'!C$34-INDEX('DOE Stack Loss Data'!$B$4:$B$43,MATCH('Combustion Reports'!C$34,'DOE Stack Loss Data'!$B$4:$B$43),1))+INDEX('DOE Stack Loss Data'!$C$4:$V$43,MATCH('Combustion Reports'!C$34,'DOE Stack Loss Data'!$B$4:$B$43),MATCH('Proposed Efficiency'!E7,'DOE Stack Loss Data'!$C$3:$V$3)+1)-((INDEX('DOE Stack Loss Data'!$C$4:$V$43,MATCH('Combustion Reports'!C$34,'DOE Stack Loss Data'!$B$4:$B$43)+1,MATCH('Proposed Efficiency'!E7,'DOE Stack Loss Data'!$C$3:$V$3))-INDEX('DOE Stack Loss Data'!$C$4:$V$43,MATCH('Combustion Reports'!C$34,'DOE Stack Loss Data'!$B$4:$B$43),MATCH('Proposed Efficiency'!E7,'DOE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Efficiency'!E7,'DOE Stack Loss Data'!$C$3:$V$3))))/(INDEX('DOE Stack Loss Data'!$C$3:$V$3,1,MATCH('Proposed Efficiency'!E7,'DOE Stack Loss Data'!$C$3:$V$3)+1)-INDEX('DOE Stack Loss Data'!$C$3:$V$3,1,MATCH('Proposed Efficiency'!E7,'DOE Stack Loss Data'!$C$3:$V$3)))*('Proposed Efficiency'!E7-INDEX('DOE Stack Loss Data'!$C$3:$V$3,1,MATCH('Proposed Efficiency'!E7,'DOE Stack Loss Data'!$C$3:$V$3)))+(INDEX('DOE Stack Loss Data'!$C$4:$V$43,MATCH('Combustion Reports'!C$34,'DOE Stack Loss Data'!$B$4:$B$43)+1,MATCH('Proposed Efficiency'!E7,'DOE Stack Loss Data'!$C$3:$V$3))-INDEX('DOE Stack Loss Data'!$C$4:$V$43,MATCH('Combustion Reports'!C$34,'DOE Stack Loss Data'!$B$4:$B$43),MATCH('Proposed Efficiency'!E7,'DOE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Efficiency'!E7,'DOE Stack Loss Data'!$C$3:$V$3)))</f>
        <v>#N/A</v>
      </c>
      <c r="F31" s="237" t="e">
        <f>1-(((INDEX('DOE Stack Loss Data'!$C$4:$V$43,MATCH('Combustion Reports'!D$34,'DOE Stack Loss Data'!$B$4:$B$43)+1,MATCH('Proposed Efficiency'!F7,'DOE Stack Loss Data'!$C$3:$V$3)+1)-INDEX('DOE Stack Loss Data'!$C$4:$V$43,MATCH('Combustion Reports'!D$34,'DOE Stack Loss Data'!$B$4:$B$43),MATCH('Proposed Efficiency'!F7,'DOE Stack Loss Data'!$C$3:$V$3)+1))/10*('Combustion Reports'!D$34-INDEX('DOE Stack Loss Data'!$B$4:$B$43,MATCH('Combustion Reports'!D$34,'DOE Stack Loss Data'!$B$4:$B$43),1))+INDEX('DOE Stack Loss Data'!$C$4:$V$43,MATCH('Combustion Reports'!D$34,'DOE Stack Loss Data'!$B$4:$B$43),MATCH('Proposed Efficiency'!F7,'DOE Stack Loss Data'!$C$3:$V$3)+1)-((INDEX('DOE Stack Loss Data'!$C$4:$V$43,MATCH('Combustion Reports'!D$34,'DOE Stack Loss Data'!$B$4:$B$43)+1,MATCH('Proposed Efficiency'!F7,'DOE Stack Loss Data'!$C$3:$V$3))-INDEX('DOE Stack Loss Data'!$C$4:$V$43,MATCH('Combustion Reports'!D$34,'DOE Stack Loss Data'!$B$4:$B$43),MATCH('Proposed Efficiency'!F7,'DOE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Efficiency'!F7,'DOE Stack Loss Data'!$C$3:$V$3))))/(INDEX('DOE Stack Loss Data'!$C$3:$V$3,1,MATCH('Proposed Efficiency'!F7,'DOE Stack Loss Data'!$C$3:$V$3)+1)-INDEX('DOE Stack Loss Data'!$C$3:$V$3,1,MATCH('Proposed Efficiency'!F7,'DOE Stack Loss Data'!$C$3:$V$3)))*('Proposed Efficiency'!F7-INDEX('DOE Stack Loss Data'!$C$3:$V$3,1,MATCH('Proposed Efficiency'!F7,'DOE Stack Loss Data'!$C$3:$V$3)))+(INDEX('DOE Stack Loss Data'!$C$4:$V$43,MATCH('Combustion Reports'!D$34,'DOE Stack Loss Data'!$B$4:$B$43)+1,MATCH('Proposed Efficiency'!F7,'DOE Stack Loss Data'!$C$3:$V$3))-INDEX('DOE Stack Loss Data'!$C$4:$V$43,MATCH('Combustion Reports'!D$34,'DOE Stack Loss Data'!$B$4:$B$43),MATCH('Proposed Efficiency'!F7,'DOE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Efficiency'!F7,'DOE Stack Loss Data'!$C$3:$V$3)))</f>
        <v>#N/A</v>
      </c>
      <c r="G31" s="237" t="e">
        <f>1-(((INDEX('DOE Stack Loss Data'!$C$4:$V$43,MATCH('Combustion Reports'!E$34,'DOE Stack Loss Data'!$B$4:$B$43)+1,MATCH('Proposed Efficiency'!G7,'DOE Stack Loss Data'!$C$3:$V$3)+1)-INDEX('DOE Stack Loss Data'!$C$4:$V$43,MATCH('Combustion Reports'!E$34,'DOE Stack Loss Data'!$B$4:$B$43),MATCH('Proposed Efficiency'!G7,'DOE Stack Loss Data'!$C$3:$V$3)+1))/10*('Combustion Reports'!E$34-INDEX('DOE Stack Loss Data'!$B$4:$B$43,MATCH('Combustion Reports'!E$34,'DOE Stack Loss Data'!$B$4:$B$43),1))+INDEX('DOE Stack Loss Data'!$C$4:$V$43,MATCH('Combustion Reports'!E$34,'DOE Stack Loss Data'!$B$4:$B$43),MATCH('Proposed Efficiency'!G7,'DOE Stack Loss Data'!$C$3:$V$3)+1)-((INDEX('DOE Stack Loss Data'!$C$4:$V$43,MATCH('Combustion Reports'!E$34,'DOE Stack Loss Data'!$B$4:$B$43)+1,MATCH('Proposed Efficiency'!G7,'DOE Stack Loss Data'!$C$3:$V$3))-INDEX('DOE Stack Loss Data'!$C$4:$V$43,MATCH('Combustion Reports'!E$34,'DOE Stack Loss Data'!$B$4:$B$43),MATCH('Proposed Efficiency'!G7,'DOE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Efficiency'!G7,'DOE Stack Loss Data'!$C$3:$V$3))))/(INDEX('DOE Stack Loss Data'!$C$3:$V$3,1,MATCH('Proposed Efficiency'!G7,'DOE Stack Loss Data'!$C$3:$V$3)+1)-INDEX('DOE Stack Loss Data'!$C$3:$V$3,1,MATCH('Proposed Efficiency'!G7,'DOE Stack Loss Data'!$C$3:$V$3)))*('Proposed Efficiency'!G7-INDEX('DOE Stack Loss Data'!$C$3:$V$3,1,MATCH('Proposed Efficiency'!G7,'DOE Stack Loss Data'!$C$3:$V$3)))+(INDEX('DOE Stack Loss Data'!$C$4:$V$43,MATCH('Combustion Reports'!E$34,'DOE Stack Loss Data'!$B$4:$B$43)+1,MATCH('Proposed Efficiency'!G7,'DOE Stack Loss Data'!$C$3:$V$3))-INDEX('DOE Stack Loss Data'!$C$4:$V$43,MATCH('Combustion Reports'!E$34,'DOE Stack Loss Data'!$B$4:$B$43),MATCH('Proposed Efficiency'!G7,'DOE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Efficiency'!G7,'DOE Stack Loss Data'!$C$3:$V$3)))</f>
        <v>#N/A</v>
      </c>
      <c r="H31" s="237" t="e">
        <f>1-(((INDEX('DOE Stack Loss Data'!$C$4:$V$43,MATCH('Combustion Reports'!F$34,'DOE Stack Loss Data'!$B$4:$B$43)+1,MATCH('Proposed Efficiency'!H7,'DOE Stack Loss Data'!$C$3:$V$3)+1)-INDEX('DOE Stack Loss Data'!$C$4:$V$43,MATCH('Combustion Reports'!F$34,'DOE Stack Loss Data'!$B$4:$B$43),MATCH('Proposed Efficiency'!H7,'DOE Stack Loss Data'!$C$3:$V$3)+1))/10*('Combustion Reports'!F$34-INDEX('DOE Stack Loss Data'!$B$4:$B$43,MATCH('Combustion Reports'!F$34,'DOE Stack Loss Data'!$B$4:$B$43),1))+INDEX('DOE Stack Loss Data'!$C$4:$V$43,MATCH('Combustion Reports'!F$34,'DOE Stack Loss Data'!$B$4:$B$43),MATCH('Proposed Efficiency'!H7,'DOE Stack Loss Data'!$C$3:$V$3)+1)-((INDEX('DOE Stack Loss Data'!$C$4:$V$43,MATCH('Combustion Reports'!F$34,'DOE Stack Loss Data'!$B$4:$B$43)+1,MATCH('Proposed Efficiency'!H7,'DOE Stack Loss Data'!$C$3:$V$3))-INDEX('DOE Stack Loss Data'!$C$4:$V$43,MATCH('Combustion Reports'!F$34,'DOE Stack Loss Data'!$B$4:$B$43),MATCH('Proposed Efficiency'!H7,'DOE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Efficiency'!H7,'DOE Stack Loss Data'!$C$3:$V$3))))/(INDEX('DOE Stack Loss Data'!$C$3:$V$3,1,MATCH('Proposed Efficiency'!H7,'DOE Stack Loss Data'!$C$3:$V$3)+1)-INDEX('DOE Stack Loss Data'!$C$3:$V$3,1,MATCH('Proposed Efficiency'!H7,'DOE Stack Loss Data'!$C$3:$V$3)))*('Proposed Efficiency'!H7-INDEX('DOE Stack Loss Data'!$C$3:$V$3,1,MATCH('Proposed Efficiency'!H7,'DOE Stack Loss Data'!$C$3:$V$3)))+(INDEX('DOE Stack Loss Data'!$C$4:$V$43,MATCH('Combustion Reports'!F$34,'DOE Stack Loss Data'!$B$4:$B$43)+1,MATCH('Proposed Efficiency'!H7,'DOE Stack Loss Data'!$C$3:$V$3))-INDEX('DOE Stack Loss Data'!$C$4:$V$43,MATCH('Combustion Reports'!F$34,'DOE Stack Loss Data'!$B$4:$B$43),MATCH('Proposed Efficiency'!H7,'DOE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Efficiency'!H7,'DOE Stack Loss Data'!$C$3:$V$3)))</f>
        <v>#N/A</v>
      </c>
      <c r="I31" s="237" t="e">
        <f>1-(((INDEX('DOE Stack Loss Data'!$C$4:$V$43,MATCH('Combustion Reports'!G$34,'DOE Stack Loss Data'!$B$4:$B$43)+1,MATCH('Proposed Efficiency'!I7,'DOE Stack Loss Data'!$C$3:$V$3)+1)-INDEX('DOE Stack Loss Data'!$C$4:$V$43,MATCH('Combustion Reports'!G$34,'DOE Stack Loss Data'!$B$4:$B$43),MATCH('Proposed Efficiency'!I7,'DOE Stack Loss Data'!$C$3:$V$3)+1))/10*('Combustion Reports'!G$34-INDEX('DOE Stack Loss Data'!$B$4:$B$43,MATCH('Combustion Reports'!G$34,'DOE Stack Loss Data'!$B$4:$B$43),1))+INDEX('DOE Stack Loss Data'!$C$4:$V$43,MATCH('Combustion Reports'!G$34,'DOE Stack Loss Data'!$B$4:$B$43),MATCH('Proposed Efficiency'!I7,'DOE Stack Loss Data'!$C$3:$V$3)+1)-((INDEX('DOE Stack Loss Data'!$C$4:$V$43,MATCH('Combustion Reports'!G$34,'DOE Stack Loss Data'!$B$4:$B$43)+1,MATCH('Proposed Efficiency'!I7,'DOE Stack Loss Data'!$C$3:$V$3))-INDEX('DOE Stack Loss Data'!$C$4:$V$43,MATCH('Combustion Reports'!G$34,'DOE Stack Loss Data'!$B$4:$B$43),MATCH('Proposed Efficiency'!I7,'DOE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Efficiency'!I7,'DOE Stack Loss Data'!$C$3:$V$3))))/(INDEX('DOE Stack Loss Data'!$C$3:$V$3,1,MATCH('Proposed Efficiency'!I7,'DOE Stack Loss Data'!$C$3:$V$3)+1)-INDEX('DOE Stack Loss Data'!$C$3:$V$3,1,MATCH('Proposed Efficiency'!I7,'DOE Stack Loss Data'!$C$3:$V$3)))*('Proposed Efficiency'!I7-INDEX('DOE Stack Loss Data'!$C$3:$V$3,1,MATCH('Proposed Efficiency'!I7,'DOE Stack Loss Data'!$C$3:$V$3)))+(INDEX('DOE Stack Loss Data'!$C$4:$V$43,MATCH('Combustion Reports'!G$34,'DOE Stack Loss Data'!$B$4:$B$43)+1,MATCH('Proposed Efficiency'!I7,'DOE Stack Loss Data'!$C$3:$V$3))-INDEX('DOE Stack Loss Data'!$C$4:$V$43,MATCH('Combustion Reports'!G$34,'DOE Stack Loss Data'!$B$4:$B$43),MATCH('Proposed Efficiency'!I7,'DOE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Efficiency'!I7,'DOE Stack Loss Data'!$C$3:$V$3)))</f>
        <v>#N/A</v>
      </c>
      <c r="J31" s="237" t="e">
        <f>1-(((INDEX('DOE Stack Loss Data'!$C$4:$V$43,MATCH('Combustion Reports'!H$34,'DOE Stack Loss Data'!$B$4:$B$43)+1,MATCH('Proposed Efficiency'!J7,'DOE Stack Loss Data'!$C$3:$V$3)+1)-INDEX('DOE Stack Loss Data'!$C$4:$V$43,MATCH('Combustion Reports'!H$34,'DOE Stack Loss Data'!$B$4:$B$43),MATCH('Proposed Efficiency'!J7,'DOE Stack Loss Data'!$C$3:$V$3)+1))/10*('Combustion Reports'!H$34-INDEX('DOE Stack Loss Data'!$B$4:$B$43,MATCH('Combustion Reports'!H$34,'DOE Stack Loss Data'!$B$4:$B$43),1))+INDEX('DOE Stack Loss Data'!$C$4:$V$43,MATCH('Combustion Reports'!H$34,'DOE Stack Loss Data'!$B$4:$B$43),MATCH('Proposed Efficiency'!J7,'DOE Stack Loss Data'!$C$3:$V$3)+1)-((INDEX('DOE Stack Loss Data'!$C$4:$V$43,MATCH('Combustion Reports'!H$34,'DOE Stack Loss Data'!$B$4:$B$43)+1,MATCH('Proposed Efficiency'!J7,'DOE Stack Loss Data'!$C$3:$V$3))-INDEX('DOE Stack Loss Data'!$C$4:$V$43,MATCH('Combustion Reports'!H$34,'DOE Stack Loss Data'!$B$4:$B$43),MATCH('Proposed Efficiency'!J7,'DOE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Efficiency'!J7,'DOE Stack Loss Data'!$C$3:$V$3))))/(INDEX('DOE Stack Loss Data'!$C$3:$V$3,1,MATCH('Proposed Efficiency'!J7,'DOE Stack Loss Data'!$C$3:$V$3)+1)-INDEX('DOE Stack Loss Data'!$C$3:$V$3,1,MATCH('Proposed Efficiency'!J7,'DOE Stack Loss Data'!$C$3:$V$3)))*('Proposed Efficiency'!J7-INDEX('DOE Stack Loss Data'!$C$3:$V$3,1,MATCH('Proposed Efficiency'!J7,'DOE Stack Loss Data'!$C$3:$V$3)))+(INDEX('DOE Stack Loss Data'!$C$4:$V$43,MATCH('Combustion Reports'!H$34,'DOE Stack Loss Data'!$B$4:$B$43)+1,MATCH('Proposed Efficiency'!J7,'DOE Stack Loss Data'!$C$3:$V$3))-INDEX('DOE Stack Loss Data'!$C$4:$V$43,MATCH('Combustion Reports'!H$34,'DOE Stack Loss Data'!$B$4:$B$43),MATCH('Proposed Efficiency'!J7,'DOE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Efficiency'!J7,'DOE Stack Loss Data'!$C$3:$V$3)))</f>
        <v>#N/A</v>
      </c>
      <c r="K31" s="237" t="e">
        <f>1-(((INDEX('DOE Stack Loss Data'!$C$4:$V$43,MATCH('Combustion Reports'!I$34,'DOE Stack Loss Data'!$B$4:$B$43)+1,MATCH('Proposed Efficiency'!K7,'DOE Stack Loss Data'!$C$3:$V$3)+1)-INDEX('DOE Stack Loss Data'!$C$4:$V$43,MATCH('Combustion Reports'!I$34,'DOE Stack Loss Data'!$B$4:$B$43),MATCH('Proposed Efficiency'!K7,'DOE Stack Loss Data'!$C$3:$V$3)+1))/10*('Combustion Reports'!I$34-INDEX('DOE Stack Loss Data'!$B$4:$B$43,MATCH('Combustion Reports'!I$34,'DOE Stack Loss Data'!$B$4:$B$43),1))+INDEX('DOE Stack Loss Data'!$C$4:$V$43,MATCH('Combustion Reports'!I$34,'DOE Stack Loss Data'!$B$4:$B$43),MATCH('Proposed Efficiency'!K7,'DOE Stack Loss Data'!$C$3:$V$3)+1)-((INDEX('DOE Stack Loss Data'!$C$4:$V$43,MATCH('Combustion Reports'!I$34,'DOE Stack Loss Data'!$B$4:$B$43)+1,MATCH('Proposed Efficiency'!K7,'DOE Stack Loss Data'!$C$3:$V$3))-INDEX('DOE Stack Loss Data'!$C$4:$V$43,MATCH('Combustion Reports'!I$34,'DOE Stack Loss Data'!$B$4:$B$43),MATCH('Proposed Efficiency'!K7,'DOE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Efficiency'!K7,'DOE Stack Loss Data'!$C$3:$V$3))))/(INDEX('DOE Stack Loss Data'!$C$3:$V$3,1,MATCH('Proposed Efficiency'!K7,'DOE Stack Loss Data'!$C$3:$V$3)+1)-INDEX('DOE Stack Loss Data'!$C$3:$V$3,1,MATCH('Proposed Efficiency'!K7,'DOE Stack Loss Data'!$C$3:$V$3)))*('Proposed Efficiency'!K7-INDEX('DOE Stack Loss Data'!$C$3:$V$3,1,MATCH('Proposed Efficiency'!K7,'DOE Stack Loss Data'!$C$3:$V$3)))+(INDEX('DOE Stack Loss Data'!$C$4:$V$43,MATCH('Combustion Reports'!I$34,'DOE Stack Loss Data'!$B$4:$B$43)+1,MATCH('Proposed Efficiency'!K7,'DOE Stack Loss Data'!$C$3:$V$3))-INDEX('DOE Stack Loss Data'!$C$4:$V$43,MATCH('Combustion Reports'!I$34,'DOE Stack Loss Data'!$B$4:$B$43),MATCH('Proposed Efficiency'!K7,'DOE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Efficiency'!K7,'DOE Stack Loss Data'!$C$3:$V$3)))</f>
        <v>#N/A</v>
      </c>
      <c r="L31" s="237" t="e">
        <f>1-(((INDEX('DOE Stack Loss Data'!$C$4:$V$43,MATCH('Combustion Reports'!J$34,'DOE Stack Loss Data'!$B$4:$B$43)+1,MATCH('Proposed Efficiency'!L7,'DOE Stack Loss Data'!$C$3:$V$3)+1)-INDEX('DOE Stack Loss Data'!$C$4:$V$43,MATCH('Combustion Reports'!J$34,'DOE Stack Loss Data'!$B$4:$B$43),MATCH('Proposed Efficiency'!L7,'DOE Stack Loss Data'!$C$3:$V$3)+1))/10*('Combustion Reports'!J$34-INDEX('DOE Stack Loss Data'!$B$4:$B$43,MATCH('Combustion Reports'!J$34,'DOE Stack Loss Data'!$B$4:$B$43),1))+INDEX('DOE Stack Loss Data'!$C$4:$V$43,MATCH('Combustion Reports'!J$34,'DOE Stack Loss Data'!$B$4:$B$43),MATCH('Proposed Efficiency'!L7,'DOE Stack Loss Data'!$C$3:$V$3)+1)-((INDEX('DOE Stack Loss Data'!$C$4:$V$43,MATCH('Combustion Reports'!J$34,'DOE Stack Loss Data'!$B$4:$B$43)+1,MATCH('Proposed Efficiency'!L7,'DOE Stack Loss Data'!$C$3:$V$3))-INDEX('DOE Stack Loss Data'!$C$4:$V$43,MATCH('Combustion Reports'!J$34,'DOE Stack Loss Data'!$B$4:$B$43),MATCH('Proposed Efficiency'!L7,'DOE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Efficiency'!L7,'DOE Stack Loss Data'!$C$3:$V$3))))/(INDEX('DOE Stack Loss Data'!$C$3:$V$3,1,MATCH('Proposed Efficiency'!L7,'DOE Stack Loss Data'!$C$3:$V$3)+1)-INDEX('DOE Stack Loss Data'!$C$3:$V$3,1,MATCH('Proposed Efficiency'!L7,'DOE Stack Loss Data'!$C$3:$V$3)))*('Proposed Efficiency'!L7-INDEX('DOE Stack Loss Data'!$C$3:$V$3,1,MATCH('Proposed Efficiency'!L7,'DOE Stack Loss Data'!$C$3:$V$3)))+(INDEX('DOE Stack Loss Data'!$C$4:$V$43,MATCH('Combustion Reports'!J$34,'DOE Stack Loss Data'!$B$4:$B$43)+1,MATCH('Proposed Efficiency'!L7,'DOE Stack Loss Data'!$C$3:$V$3))-INDEX('DOE Stack Loss Data'!$C$4:$V$43,MATCH('Combustion Reports'!J$34,'DOE Stack Loss Data'!$B$4:$B$43),MATCH('Proposed Efficiency'!L7,'DOE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Efficiency'!L7,'DOE Stack Loss Data'!$C$3:$V$3)))</f>
        <v>#N/A</v>
      </c>
      <c r="M31" s="237" t="e">
        <f>1-(((INDEX('DOE Stack Loss Data'!$C$4:$V$43,MATCH('Combustion Reports'!K$34,'DOE Stack Loss Data'!$B$4:$B$43)+1,MATCH('Proposed Efficiency'!M7,'DOE Stack Loss Data'!$C$3:$V$3)+1)-INDEX('DOE Stack Loss Data'!$C$4:$V$43,MATCH('Combustion Reports'!K$34,'DOE Stack Loss Data'!$B$4:$B$43),MATCH('Proposed Efficiency'!M7,'DOE Stack Loss Data'!$C$3:$V$3)+1))/10*('Combustion Reports'!K$34-INDEX('DOE Stack Loss Data'!$B$4:$B$43,MATCH('Combustion Reports'!K$34,'DOE Stack Loss Data'!$B$4:$B$43),1))+INDEX('DOE Stack Loss Data'!$C$4:$V$43,MATCH('Combustion Reports'!K$34,'DOE Stack Loss Data'!$B$4:$B$43),MATCH('Proposed Efficiency'!M7,'DOE Stack Loss Data'!$C$3:$V$3)+1)-((INDEX('DOE Stack Loss Data'!$C$4:$V$43,MATCH('Combustion Reports'!K$34,'DOE Stack Loss Data'!$B$4:$B$43)+1,MATCH('Proposed Efficiency'!M7,'DOE Stack Loss Data'!$C$3:$V$3))-INDEX('DOE Stack Loss Data'!$C$4:$V$43,MATCH('Combustion Reports'!K$34,'DOE Stack Loss Data'!$B$4:$B$43),MATCH('Proposed Efficiency'!M7,'DOE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Efficiency'!M7,'DOE Stack Loss Data'!$C$3:$V$3))))/(INDEX('DOE Stack Loss Data'!$C$3:$V$3,1,MATCH('Proposed Efficiency'!M7,'DOE Stack Loss Data'!$C$3:$V$3)+1)-INDEX('DOE Stack Loss Data'!$C$3:$V$3,1,MATCH('Proposed Efficiency'!M7,'DOE Stack Loss Data'!$C$3:$V$3)))*('Proposed Efficiency'!M7-INDEX('DOE Stack Loss Data'!$C$3:$V$3,1,MATCH('Proposed Efficiency'!M7,'DOE Stack Loss Data'!$C$3:$V$3)))+(INDEX('DOE Stack Loss Data'!$C$4:$V$43,MATCH('Combustion Reports'!K$34,'DOE Stack Loss Data'!$B$4:$B$43)+1,MATCH('Proposed Efficiency'!M7,'DOE Stack Loss Data'!$C$3:$V$3))-INDEX('DOE Stack Loss Data'!$C$4:$V$43,MATCH('Combustion Reports'!K$34,'DOE Stack Loss Data'!$B$4:$B$43),MATCH('Proposed Efficiency'!M7,'DOE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Efficiency'!M7,'DOE Stack Loss Data'!$C$3:$V$3)))</f>
        <v>#N/A</v>
      </c>
      <c r="N31" s="238" t="e">
        <f>1-(((INDEX('DOE Stack Loss Data'!$C$4:$V$43,MATCH('Combustion Reports'!L$34,'DOE Stack Loss Data'!$B$4:$B$43)+1,MATCH('Proposed Efficiency'!N7,'DOE Stack Loss Data'!$C$3:$V$3)+1)-INDEX('DOE Stack Loss Data'!$C$4:$V$43,MATCH('Combustion Reports'!L$34,'DOE Stack Loss Data'!$B$4:$B$43),MATCH('Proposed Efficiency'!N7,'DOE Stack Loss Data'!$C$3:$V$3)+1))/10*('Combustion Reports'!L$34-INDEX('DOE Stack Loss Data'!$B$4:$B$43,MATCH('Combustion Reports'!L$34,'DOE Stack Loss Data'!$B$4:$B$43),1))+INDEX('DOE Stack Loss Data'!$C$4:$V$43,MATCH('Combustion Reports'!L$34,'DOE Stack Loss Data'!$B$4:$B$43),MATCH('Proposed Efficiency'!N7,'DOE Stack Loss Data'!$C$3:$V$3)+1)-((INDEX('DOE Stack Loss Data'!$C$4:$V$43,MATCH('Combustion Reports'!L$34,'DOE Stack Loss Data'!$B$4:$B$43)+1,MATCH('Proposed Efficiency'!N7,'DOE Stack Loss Data'!$C$3:$V$3))-INDEX('DOE Stack Loss Data'!$C$4:$V$43,MATCH('Combustion Reports'!L$34,'DOE Stack Loss Data'!$B$4:$B$43),MATCH('Proposed Efficiency'!N7,'DOE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Efficiency'!N7,'DOE Stack Loss Data'!$C$3:$V$3))))/(INDEX('DOE Stack Loss Data'!$C$3:$V$3,1,MATCH('Proposed Efficiency'!N7,'DOE Stack Loss Data'!$C$3:$V$3)+1)-INDEX('DOE Stack Loss Data'!$C$3:$V$3,1,MATCH('Proposed Efficiency'!N7,'DOE Stack Loss Data'!$C$3:$V$3)))*('Proposed Efficiency'!N7-INDEX('DOE Stack Loss Data'!$C$3:$V$3,1,MATCH('Proposed Efficiency'!N7,'DOE Stack Loss Data'!$C$3:$V$3)))+(INDEX('DOE Stack Loss Data'!$C$4:$V$43,MATCH('Combustion Reports'!L$34,'DOE Stack Loss Data'!$B$4:$B$43)+1,MATCH('Proposed Efficiency'!N7,'DOE Stack Loss Data'!$C$3:$V$3))-INDEX('DOE Stack Loss Data'!$C$4:$V$43,MATCH('Combustion Reports'!L$34,'DOE Stack Loss Data'!$B$4:$B$43),MATCH('Proposed Efficiency'!N7,'DOE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Efficiency'!N7,'DOE Stack Loss Data'!$C$3:$V$3)))</f>
        <v>#N/A</v>
      </c>
      <c r="P31" s="236">
        <v>0</v>
      </c>
      <c r="Q31" s="234">
        <v>67</v>
      </c>
      <c r="R31" s="233">
        <f t="shared" si="5"/>
        <v>50</v>
      </c>
      <c r="S31" s="237" t="e">
        <f>1-(((INDEX('DOE Stack Loss Data'!$C$4:$V$43,MATCH('Combustion Reports'!$C$40,'DOE Stack Loss Data'!$B$4:$B$43)+1,MATCH('Proposed Efficiency'!S7,'DOE Stack Loss Data'!$C$3:$V$3)+1)-INDEX('DOE Stack Loss Data'!$C$4:$V$43,MATCH('Combustion Reports'!$C$40,'DOE Stack Loss Data'!$B$4:$B$43),MATCH('Proposed Efficiency'!S7,'DOE Stack Loss Data'!$C$3:$V$3)+1))/10*('Combustion Reports'!$C$40-INDEX('DOE Stack Loss Data'!$B$4:$B$43,MATCH('Combustion Reports'!$C$40,'DOE Stack Loss Data'!$B$4:$B$43),1))+INDEX('DOE Stack Loss Data'!$C$4:$V$43,MATCH('Combustion Reports'!$C$40,'DOE Stack Loss Data'!$B$4:$B$43),MATCH('Proposed Efficiency'!S7,'DOE Stack Loss Data'!$C$3:$V$3)+1)-((INDEX('DOE Stack Loss Data'!$C$4:$V$43,MATCH('Combustion Reports'!$C$40,'DOE Stack Loss Data'!$B$4:$B$43)+1,MATCH('Proposed Efficiency'!S7,'DOE Stack Loss Data'!$C$3:$V$3))-INDEX('DOE Stack Loss Data'!$C$4:$V$43,MATCH('Combustion Reports'!$C$40,'DOE Stack Loss Data'!$B$4:$B$43),MATCH('Proposed Efficiency'!S7,'DOE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Efficiency'!S7,'DOE Stack Loss Data'!$C$3:$V$3))))/(INDEX('DOE Stack Loss Data'!$C$3:$V$3,1,MATCH('Proposed Efficiency'!S7,'DOE Stack Loss Data'!$C$3:$V$3)+1)-INDEX('DOE Stack Loss Data'!$C$3:$V$3,1,MATCH('Proposed Efficiency'!S7,'DOE Stack Loss Data'!$C$3:$V$3)))*('Proposed Efficiency'!S7-INDEX('DOE Stack Loss Data'!$C$3:$V$3,1,MATCH('Proposed Efficiency'!S7,'DOE Stack Loss Data'!$C$3:$V$3)))+(INDEX('DOE Stack Loss Data'!$C$4:$V$43,MATCH('Combustion Reports'!$C$40,'DOE Stack Loss Data'!$B$4:$B$43)+1,MATCH('Proposed Efficiency'!S7,'DOE Stack Loss Data'!$C$3:$V$3))-INDEX('DOE Stack Loss Data'!$C$4:$V$43,MATCH('Combustion Reports'!$C$40,'DOE Stack Loss Data'!$B$4:$B$43),MATCH('Proposed Efficiency'!S7,'DOE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Efficiency'!S7,'DOE Stack Loss Data'!$C$3:$V$3)))</f>
        <v>#N/A</v>
      </c>
      <c r="T31" s="237" t="e">
        <f>1-(((INDEX('DOE Stack Loss Data'!$C$4:$V$43,MATCH('Combustion Reports'!$C$40,'DOE Stack Loss Data'!$B$4:$B$43)+1,MATCH('Proposed Efficiency'!T7,'DOE Stack Loss Data'!$C$3:$V$3)+1)-INDEX('DOE Stack Loss Data'!$C$4:$V$43,MATCH('Combustion Reports'!$C$40,'DOE Stack Loss Data'!$B$4:$B$43),MATCH('Proposed Efficiency'!T7,'DOE Stack Loss Data'!$C$3:$V$3)+1))/10*('Combustion Reports'!$C$40-INDEX('DOE Stack Loss Data'!$B$4:$B$43,MATCH('Combustion Reports'!$C$40,'DOE Stack Loss Data'!$B$4:$B$43),1))+INDEX('DOE Stack Loss Data'!$C$4:$V$43,MATCH('Combustion Reports'!$C$40,'DOE Stack Loss Data'!$B$4:$B$43),MATCH('Proposed Efficiency'!T7,'DOE Stack Loss Data'!$C$3:$V$3)+1)-((INDEX('DOE Stack Loss Data'!$C$4:$V$43,MATCH('Combustion Reports'!$C$40,'DOE Stack Loss Data'!$B$4:$B$43)+1,MATCH('Proposed Efficiency'!T7,'DOE Stack Loss Data'!$C$3:$V$3))-INDEX('DOE Stack Loss Data'!$C$4:$V$43,MATCH('Combustion Reports'!$C$40,'DOE Stack Loss Data'!$B$4:$B$43),MATCH('Proposed Efficiency'!T7,'DOE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Efficiency'!T7,'DOE Stack Loss Data'!$C$3:$V$3))))/(INDEX('DOE Stack Loss Data'!$C$3:$V$3,1,MATCH('Proposed Efficiency'!T7,'DOE Stack Loss Data'!$C$3:$V$3)+1)-INDEX('DOE Stack Loss Data'!$C$3:$V$3,1,MATCH('Proposed Efficiency'!T7,'DOE Stack Loss Data'!$C$3:$V$3)))*('Proposed Efficiency'!T7-INDEX('DOE Stack Loss Data'!$C$3:$V$3,1,MATCH('Proposed Efficiency'!T7,'DOE Stack Loss Data'!$C$3:$V$3)))+(INDEX('DOE Stack Loss Data'!$C$4:$V$43,MATCH('Combustion Reports'!$C$40,'DOE Stack Loss Data'!$B$4:$B$43)+1,MATCH('Proposed Efficiency'!T7,'DOE Stack Loss Data'!$C$3:$V$3))-INDEX('DOE Stack Loss Data'!$C$4:$V$43,MATCH('Combustion Reports'!$C$40,'DOE Stack Loss Data'!$B$4:$B$43),MATCH('Proposed Efficiency'!T7,'DOE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Efficiency'!T7,'DOE Stack Loss Data'!$C$3:$V$3)))</f>
        <v>#N/A</v>
      </c>
      <c r="U31" s="237" t="e">
        <f>1-(((INDEX('DOE Stack Loss Data'!$C$4:$V$43,MATCH('Combustion Reports'!$C$40,'DOE Stack Loss Data'!$B$4:$B$43)+1,MATCH('Proposed Efficiency'!U7,'DOE Stack Loss Data'!$C$3:$V$3)+1)-INDEX('DOE Stack Loss Data'!$C$4:$V$43,MATCH('Combustion Reports'!$C$40,'DOE Stack Loss Data'!$B$4:$B$43),MATCH('Proposed Efficiency'!U7,'DOE Stack Loss Data'!$C$3:$V$3)+1))/10*('Combustion Reports'!$C$40-INDEX('DOE Stack Loss Data'!$B$4:$B$43,MATCH('Combustion Reports'!$C$40,'DOE Stack Loss Data'!$B$4:$B$43),1))+INDEX('DOE Stack Loss Data'!$C$4:$V$43,MATCH('Combustion Reports'!$C$40,'DOE Stack Loss Data'!$B$4:$B$43),MATCH('Proposed Efficiency'!U7,'DOE Stack Loss Data'!$C$3:$V$3)+1)-((INDEX('DOE Stack Loss Data'!$C$4:$V$43,MATCH('Combustion Reports'!$C$40,'DOE Stack Loss Data'!$B$4:$B$43)+1,MATCH('Proposed Efficiency'!U7,'DOE Stack Loss Data'!$C$3:$V$3))-INDEX('DOE Stack Loss Data'!$C$4:$V$43,MATCH('Combustion Reports'!$C$40,'DOE Stack Loss Data'!$B$4:$B$43),MATCH('Proposed Efficiency'!U7,'DOE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Efficiency'!U7,'DOE Stack Loss Data'!$C$3:$V$3))))/(INDEX('DOE Stack Loss Data'!$C$3:$V$3,1,MATCH('Proposed Efficiency'!U7,'DOE Stack Loss Data'!$C$3:$V$3)+1)-INDEX('DOE Stack Loss Data'!$C$3:$V$3,1,MATCH('Proposed Efficiency'!U7,'DOE Stack Loss Data'!$C$3:$V$3)))*('Proposed Efficiency'!U7-INDEX('DOE Stack Loss Data'!$C$3:$V$3,1,MATCH('Proposed Efficiency'!U7,'DOE Stack Loss Data'!$C$3:$V$3)))+(INDEX('DOE Stack Loss Data'!$C$4:$V$43,MATCH('Combustion Reports'!$C$40,'DOE Stack Loss Data'!$B$4:$B$43)+1,MATCH('Proposed Efficiency'!U7,'DOE Stack Loss Data'!$C$3:$V$3))-INDEX('DOE Stack Loss Data'!$C$4:$V$43,MATCH('Combustion Reports'!$C$40,'DOE Stack Loss Data'!$B$4:$B$43),MATCH('Proposed Efficiency'!U7,'DOE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Efficiency'!U7,'DOE Stack Loss Data'!$C$3:$V$3)))</f>
        <v>#N/A</v>
      </c>
      <c r="V31" s="237" t="e">
        <f>1-(((INDEX('DOE Stack Loss Data'!$C$4:$V$43,MATCH('Combustion Reports'!$C$40,'DOE Stack Loss Data'!$B$4:$B$43)+1,MATCH('Proposed Efficiency'!V7,'DOE Stack Loss Data'!$C$3:$V$3)+1)-INDEX('DOE Stack Loss Data'!$C$4:$V$43,MATCH('Combustion Reports'!$C$40,'DOE Stack Loss Data'!$B$4:$B$43),MATCH('Proposed Efficiency'!V7,'DOE Stack Loss Data'!$C$3:$V$3)+1))/10*('Combustion Reports'!$C$40-INDEX('DOE Stack Loss Data'!$B$4:$B$43,MATCH('Combustion Reports'!$C$40,'DOE Stack Loss Data'!$B$4:$B$43),1))+INDEX('DOE Stack Loss Data'!$C$4:$V$43,MATCH('Combustion Reports'!$C$40,'DOE Stack Loss Data'!$B$4:$B$43),MATCH('Proposed Efficiency'!V7,'DOE Stack Loss Data'!$C$3:$V$3)+1)-((INDEX('DOE Stack Loss Data'!$C$4:$V$43,MATCH('Combustion Reports'!$C$40,'DOE Stack Loss Data'!$B$4:$B$43)+1,MATCH('Proposed Efficiency'!V7,'DOE Stack Loss Data'!$C$3:$V$3))-INDEX('DOE Stack Loss Data'!$C$4:$V$43,MATCH('Combustion Reports'!$C$40,'DOE Stack Loss Data'!$B$4:$B$43),MATCH('Proposed Efficiency'!V7,'DOE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Efficiency'!V7,'DOE Stack Loss Data'!$C$3:$V$3))))/(INDEX('DOE Stack Loss Data'!$C$3:$V$3,1,MATCH('Proposed Efficiency'!V7,'DOE Stack Loss Data'!$C$3:$V$3)+1)-INDEX('DOE Stack Loss Data'!$C$3:$V$3,1,MATCH('Proposed Efficiency'!V7,'DOE Stack Loss Data'!$C$3:$V$3)))*('Proposed Efficiency'!V7-INDEX('DOE Stack Loss Data'!$C$3:$V$3,1,MATCH('Proposed Efficiency'!V7,'DOE Stack Loss Data'!$C$3:$V$3)))+(INDEX('DOE Stack Loss Data'!$C$4:$V$43,MATCH('Combustion Reports'!$C$40,'DOE Stack Loss Data'!$B$4:$B$43)+1,MATCH('Proposed Efficiency'!V7,'DOE Stack Loss Data'!$C$3:$V$3))-INDEX('DOE Stack Loss Data'!$C$4:$V$43,MATCH('Combustion Reports'!$C$40,'DOE Stack Loss Data'!$B$4:$B$43),MATCH('Proposed Efficiency'!V7,'DOE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Efficiency'!V7,'DOE Stack Loss Data'!$C$3:$V$3)))</f>
        <v>#N/A</v>
      </c>
      <c r="W31" s="237" t="e">
        <f>1-(((INDEX('DOE Stack Loss Data'!$C$4:$V$43,MATCH('Combustion Reports'!$C$40,'DOE Stack Loss Data'!$B$4:$B$43)+1,MATCH('Proposed Efficiency'!W7,'DOE Stack Loss Data'!$C$3:$V$3)+1)-INDEX('DOE Stack Loss Data'!$C$4:$V$43,MATCH('Combustion Reports'!$C$40,'DOE Stack Loss Data'!$B$4:$B$43),MATCH('Proposed Efficiency'!W7,'DOE Stack Loss Data'!$C$3:$V$3)+1))/10*('Combustion Reports'!$C$40-INDEX('DOE Stack Loss Data'!$B$4:$B$43,MATCH('Combustion Reports'!$C$40,'DOE Stack Loss Data'!$B$4:$B$43),1))+INDEX('DOE Stack Loss Data'!$C$4:$V$43,MATCH('Combustion Reports'!$C$40,'DOE Stack Loss Data'!$B$4:$B$43),MATCH('Proposed Efficiency'!W7,'DOE Stack Loss Data'!$C$3:$V$3)+1)-((INDEX('DOE Stack Loss Data'!$C$4:$V$43,MATCH('Combustion Reports'!$C$40,'DOE Stack Loss Data'!$B$4:$B$43)+1,MATCH('Proposed Efficiency'!W7,'DOE Stack Loss Data'!$C$3:$V$3))-INDEX('DOE Stack Loss Data'!$C$4:$V$43,MATCH('Combustion Reports'!$C$40,'DOE Stack Loss Data'!$B$4:$B$43),MATCH('Proposed Efficiency'!W7,'DOE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Efficiency'!W7,'DOE Stack Loss Data'!$C$3:$V$3))))/(INDEX('DOE Stack Loss Data'!$C$3:$V$3,1,MATCH('Proposed Efficiency'!W7,'DOE Stack Loss Data'!$C$3:$V$3)+1)-INDEX('DOE Stack Loss Data'!$C$3:$V$3,1,MATCH('Proposed Efficiency'!W7,'DOE Stack Loss Data'!$C$3:$V$3)))*('Proposed Efficiency'!W7-INDEX('DOE Stack Loss Data'!$C$3:$V$3,1,MATCH('Proposed Efficiency'!W7,'DOE Stack Loss Data'!$C$3:$V$3)))+(INDEX('DOE Stack Loss Data'!$C$4:$V$43,MATCH('Combustion Reports'!$C$40,'DOE Stack Loss Data'!$B$4:$B$43)+1,MATCH('Proposed Efficiency'!W7,'DOE Stack Loss Data'!$C$3:$V$3))-INDEX('DOE Stack Loss Data'!$C$4:$V$43,MATCH('Combustion Reports'!$C$40,'DOE Stack Loss Data'!$B$4:$B$43),MATCH('Proposed Efficiency'!W7,'DOE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Efficiency'!W7,'DOE Stack Loss Data'!$C$3:$V$3)))</f>
        <v>#N/A</v>
      </c>
      <c r="X31" s="237" t="e">
        <f>1-(((INDEX('DOE Stack Loss Data'!$C$4:$V$43,MATCH('Combustion Reports'!$C$40,'DOE Stack Loss Data'!$B$4:$B$43)+1,MATCH('Proposed Efficiency'!X7,'DOE Stack Loss Data'!$C$3:$V$3)+1)-INDEX('DOE Stack Loss Data'!$C$4:$V$43,MATCH('Combustion Reports'!$C$40,'DOE Stack Loss Data'!$B$4:$B$43),MATCH('Proposed Efficiency'!X7,'DOE Stack Loss Data'!$C$3:$V$3)+1))/10*('Combustion Reports'!$C$40-INDEX('DOE Stack Loss Data'!$B$4:$B$43,MATCH('Combustion Reports'!$C$40,'DOE Stack Loss Data'!$B$4:$B$43),1))+INDEX('DOE Stack Loss Data'!$C$4:$V$43,MATCH('Combustion Reports'!$C$40,'DOE Stack Loss Data'!$B$4:$B$43),MATCH('Proposed Efficiency'!X7,'DOE Stack Loss Data'!$C$3:$V$3)+1)-((INDEX('DOE Stack Loss Data'!$C$4:$V$43,MATCH('Combustion Reports'!$C$40,'DOE Stack Loss Data'!$B$4:$B$43)+1,MATCH('Proposed Efficiency'!X7,'DOE Stack Loss Data'!$C$3:$V$3))-INDEX('DOE Stack Loss Data'!$C$4:$V$43,MATCH('Combustion Reports'!$C$40,'DOE Stack Loss Data'!$B$4:$B$43),MATCH('Proposed Efficiency'!X7,'DOE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Efficiency'!X7,'DOE Stack Loss Data'!$C$3:$V$3))))/(INDEX('DOE Stack Loss Data'!$C$3:$V$3,1,MATCH('Proposed Efficiency'!X7,'DOE Stack Loss Data'!$C$3:$V$3)+1)-INDEX('DOE Stack Loss Data'!$C$3:$V$3,1,MATCH('Proposed Efficiency'!X7,'DOE Stack Loss Data'!$C$3:$V$3)))*('Proposed Efficiency'!X7-INDEX('DOE Stack Loss Data'!$C$3:$V$3,1,MATCH('Proposed Efficiency'!X7,'DOE Stack Loss Data'!$C$3:$V$3)))+(INDEX('DOE Stack Loss Data'!$C$4:$V$43,MATCH('Combustion Reports'!$C$40,'DOE Stack Loss Data'!$B$4:$B$43)+1,MATCH('Proposed Efficiency'!X7,'DOE Stack Loss Data'!$C$3:$V$3))-INDEX('DOE Stack Loss Data'!$C$4:$V$43,MATCH('Combustion Reports'!$C$40,'DOE Stack Loss Data'!$B$4:$B$43),MATCH('Proposed Efficiency'!X7,'DOE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Efficiency'!X7,'DOE Stack Loss Data'!$C$3:$V$3)))</f>
        <v>#N/A</v>
      </c>
      <c r="Y31" s="237" t="e">
        <f>1-(((INDEX('DOE Stack Loss Data'!$C$4:$V$43,MATCH('Combustion Reports'!$C$40,'DOE Stack Loss Data'!$B$4:$B$43)+1,MATCH('Proposed Efficiency'!Y7,'DOE Stack Loss Data'!$C$3:$V$3)+1)-INDEX('DOE Stack Loss Data'!$C$4:$V$43,MATCH('Combustion Reports'!$C$40,'DOE Stack Loss Data'!$B$4:$B$43),MATCH('Proposed Efficiency'!Y7,'DOE Stack Loss Data'!$C$3:$V$3)+1))/10*('Combustion Reports'!$C$40-INDEX('DOE Stack Loss Data'!$B$4:$B$43,MATCH('Combustion Reports'!$C$40,'DOE Stack Loss Data'!$B$4:$B$43),1))+INDEX('DOE Stack Loss Data'!$C$4:$V$43,MATCH('Combustion Reports'!$C$40,'DOE Stack Loss Data'!$B$4:$B$43),MATCH('Proposed Efficiency'!Y7,'DOE Stack Loss Data'!$C$3:$V$3)+1)-((INDEX('DOE Stack Loss Data'!$C$4:$V$43,MATCH('Combustion Reports'!$C$40,'DOE Stack Loss Data'!$B$4:$B$43)+1,MATCH('Proposed Efficiency'!Y7,'DOE Stack Loss Data'!$C$3:$V$3))-INDEX('DOE Stack Loss Data'!$C$4:$V$43,MATCH('Combustion Reports'!$C$40,'DOE Stack Loss Data'!$B$4:$B$43),MATCH('Proposed Efficiency'!Y7,'DOE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Efficiency'!Y7,'DOE Stack Loss Data'!$C$3:$V$3))))/(INDEX('DOE Stack Loss Data'!$C$3:$V$3,1,MATCH('Proposed Efficiency'!Y7,'DOE Stack Loss Data'!$C$3:$V$3)+1)-INDEX('DOE Stack Loss Data'!$C$3:$V$3,1,MATCH('Proposed Efficiency'!Y7,'DOE Stack Loss Data'!$C$3:$V$3)))*('Proposed Efficiency'!Y7-INDEX('DOE Stack Loss Data'!$C$3:$V$3,1,MATCH('Proposed Efficiency'!Y7,'DOE Stack Loss Data'!$C$3:$V$3)))+(INDEX('DOE Stack Loss Data'!$C$4:$V$43,MATCH('Combustion Reports'!$C$40,'DOE Stack Loss Data'!$B$4:$B$43)+1,MATCH('Proposed Efficiency'!Y7,'DOE Stack Loss Data'!$C$3:$V$3))-INDEX('DOE Stack Loss Data'!$C$4:$V$43,MATCH('Combustion Reports'!$C$40,'DOE Stack Loss Data'!$B$4:$B$43),MATCH('Proposed Efficiency'!Y7,'DOE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Efficiency'!Y7,'DOE Stack Loss Data'!$C$3:$V$3)))</f>
        <v>#N/A</v>
      </c>
      <c r="Z31" s="237" t="e">
        <f>1-(((INDEX('DOE Stack Loss Data'!$C$4:$V$43,MATCH('Combustion Reports'!$C$40,'DOE Stack Loss Data'!$B$4:$B$43)+1,MATCH('Proposed Efficiency'!Z7,'DOE Stack Loss Data'!$C$3:$V$3)+1)-INDEX('DOE Stack Loss Data'!$C$4:$V$43,MATCH('Combustion Reports'!$C$40,'DOE Stack Loss Data'!$B$4:$B$43),MATCH('Proposed Efficiency'!Z7,'DOE Stack Loss Data'!$C$3:$V$3)+1))/10*('Combustion Reports'!$C$40-INDEX('DOE Stack Loss Data'!$B$4:$B$43,MATCH('Combustion Reports'!$C$40,'DOE Stack Loss Data'!$B$4:$B$43),1))+INDEX('DOE Stack Loss Data'!$C$4:$V$43,MATCH('Combustion Reports'!$C$40,'DOE Stack Loss Data'!$B$4:$B$43),MATCH('Proposed Efficiency'!Z7,'DOE Stack Loss Data'!$C$3:$V$3)+1)-((INDEX('DOE Stack Loss Data'!$C$4:$V$43,MATCH('Combustion Reports'!$C$40,'DOE Stack Loss Data'!$B$4:$B$43)+1,MATCH('Proposed Efficiency'!Z7,'DOE Stack Loss Data'!$C$3:$V$3))-INDEX('DOE Stack Loss Data'!$C$4:$V$43,MATCH('Combustion Reports'!$C$40,'DOE Stack Loss Data'!$B$4:$B$43),MATCH('Proposed Efficiency'!Z7,'DOE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Efficiency'!Z7,'DOE Stack Loss Data'!$C$3:$V$3))))/(INDEX('DOE Stack Loss Data'!$C$3:$V$3,1,MATCH('Proposed Efficiency'!Z7,'DOE Stack Loss Data'!$C$3:$V$3)+1)-INDEX('DOE Stack Loss Data'!$C$3:$V$3,1,MATCH('Proposed Efficiency'!Z7,'DOE Stack Loss Data'!$C$3:$V$3)))*('Proposed Efficiency'!Z7-INDEX('DOE Stack Loss Data'!$C$3:$V$3,1,MATCH('Proposed Efficiency'!Z7,'DOE Stack Loss Data'!$C$3:$V$3)))+(INDEX('DOE Stack Loss Data'!$C$4:$V$43,MATCH('Combustion Reports'!$C$40,'DOE Stack Loss Data'!$B$4:$B$43)+1,MATCH('Proposed Efficiency'!Z7,'DOE Stack Loss Data'!$C$3:$V$3))-INDEX('DOE Stack Loss Data'!$C$4:$V$43,MATCH('Combustion Reports'!$C$40,'DOE Stack Loss Data'!$B$4:$B$43),MATCH('Proposed Efficiency'!Z7,'DOE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Efficiency'!Z7,'DOE Stack Loss Data'!$C$3:$V$3)))</f>
        <v>#N/A</v>
      </c>
      <c r="AA31" s="237" t="e">
        <f>1-(((INDEX('DOE Stack Loss Data'!$C$4:$V$43,MATCH('Combustion Reports'!$C$40,'DOE Stack Loss Data'!$B$4:$B$43)+1,MATCH('Proposed Efficiency'!AA7,'DOE Stack Loss Data'!$C$3:$V$3)+1)-INDEX('DOE Stack Loss Data'!$C$4:$V$43,MATCH('Combustion Reports'!$C$40,'DOE Stack Loss Data'!$B$4:$B$43),MATCH('Proposed Efficiency'!AA7,'DOE Stack Loss Data'!$C$3:$V$3)+1))/10*('Combustion Reports'!$C$40-INDEX('DOE Stack Loss Data'!$B$4:$B$43,MATCH('Combustion Reports'!$C$40,'DOE Stack Loss Data'!$B$4:$B$43),1))+INDEX('DOE Stack Loss Data'!$C$4:$V$43,MATCH('Combustion Reports'!$C$40,'DOE Stack Loss Data'!$B$4:$B$43),MATCH('Proposed Efficiency'!AA7,'DOE Stack Loss Data'!$C$3:$V$3)+1)-((INDEX('DOE Stack Loss Data'!$C$4:$V$43,MATCH('Combustion Reports'!$C$40,'DOE Stack Loss Data'!$B$4:$B$43)+1,MATCH('Proposed Efficiency'!AA7,'DOE Stack Loss Data'!$C$3:$V$3))-INDEX('DOE Stack Loss Data'!$C$4:$V$43,MATCH('Combustion Reports'!$C$40,'DOE Stack Loss Data'!$B$4:$B$43),MATCH('Proposed Efficiency'!AA7,'DOE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Efficiency'!AA7,'DOE Stack Loss Data'!$C$3:$V$3))))/(INDEX('DOE Stack Loss Data'!$C$3:$V$3,1,MATCH('Proposed Efficiency'!AA7,'DOE Stack Loss Data'!$C$3:$V$3)+1)-INDEX('DOE Stack Loss Data'!$C$3:$V$3,1,MATCH('Proposed Efficiency'!AA7,'DOE Stack Loss Data'!$C$3:$V$3)))*('Proposed Efficiency'!AA7-INDEX('DOE Stack Loss Data'!$C$3:$V$3,1,MATCH('Proposed Efficiency'!AA7,'DOE Stack Loss Data'!$C$3:$V$3)))+(INDEX('DOE Stack Loss Data'!$C$4:$V$43,MATCH('Combustion Reports'!$C$40,'DOE Stack Loss Data'!$B$4:$B$43)+1,MATCH('Proposed Efficiency'!AA7,'DOE Stack Loss Data'!$C$3:$V$3))-INDEX('DOE Stack Loss Data'!$C$4:$V$43,MATCH('Combustion Reports'!$C$40,'DOE Stack Loss Data'!$B$4:$B$43),MATCH('Proposed Efficiency'!AA7,'DOE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Efficiency'!AA7,'DOE Stack Loss Data'!$C$3:$V$3)))</f>
        <v>#N/A</v>
      </c>
      <c r="AB31" s="238" t="e">
        <f>1-(((INDEX('DOE Stack Loss Data'!$C$4:$V$43,MATCH('Combustion Reports'!$C$40,'DOE Stack Loss Data'!$B$4:$B$43)+1,MATCH('Proposed Efficiency'!AB7,'DOE Stack Loss Data'!$C$3:$V$3)+1)-INDEX('DOE Stack Loss Data'!$C$4:$V$43,MATCH('Combustion Reports'!$C$40,'DOE Stack Loss Data'!$B$4:$B$43),MATCH('Proposed Efficiency'!AB7,'DOE Stack Loss Data'!$C$3:$V$3)+1))/10*('Combustion Reports'!$C$40-INDEX('DOE Stack Loss Data'!$B$4:$B$43,MATCH('Combustion Reports'!$C$40,'DOE Stack Loss Data'!$B$4:$B$43),1))+INDEX('DOE Stack Loss Data'!$C$4:$V$43,MATCH('Combustion Reports'!$C$40,'DOE Stack Loss Data'!$B$4:$B$43),MATCH('Proposed Efficiency'!AB7,'DOE Stack Loss Data'!$C$3:$V$3)+1)-((INDEX('DOE Stack Loss Data'!$C$4:$V$43,MATCH('Combustion Reports'!$C$40,'DOE Stack Loss Data'!$B$4:$B$43)+1,MATCH('Proposed Efficiency'!AB7,'DOE Stack Loss Data'!$C$3:$V$3))-INDEX('DOE Stack Loss Data'!$C$4:$V$43,MATCH('Combustion Reports'!$C$40,'DOE Stack Loss Data'!$B$4:$B$43),MATCH('Proposed Efficiency'!AB7,'DOE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Efficiency'!AB7,'DOE Stack Loss Data'!$C$3:$V$3))))/(INDEX('DOE Stack Loss Data'!$C$3:$V$3,1,MATCH('Proposed Efficiency'!AB7,'DOE Stack Loss Data'!$C$3:$V$3)+1)-INDEX('DOE Stack Loss Data'!$C$3:$V$3,1,MATCH('Proposed Efficiency'!AB7,'DOE Stack Loss Data'!$C$3:$V$3)))*('Proposed Efficiency'!AB7-INDEX('DOE Stack Loss Data'!$C$3:$V$3,1,MATCH('Proposed Efficiency'!AB7,'DOE Stack Loss Data'!$C$3:$V$3)))+(INDEX('DOE Stack Loss Data'!$C$4:$V$43,MATCH('Combustion Reports'!$C$40,'DOE Stack Loss Data'!$B$4:$B$43)+1,MATCH('Proposed Efficiency'!AB7,'DOE Stack Loss Data'!$C$3:$V$3))-INDEX('DOE Stack Loss Data'!$C$4:$V$43,MATCH('Combustion Reports'!$C$40,'DOE Stack Loss Data'!$B$4:$B$43),MATCH('Proposed Efficiency'!AB7,'DOE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Efficiency'!AB7,'DOE Stack Loss Data'!$C$3:$V$3)))</f>
        <v>#N/A</v>
      </c>
      <c r="AD31" s="236">
        <v>0</v>
      </c>
      <c r="AE31" s="234">
        <v>67</v>
      </c>
      <c r="AF31" s="233">
        <f t="shared" si="6"/>
        <v>50</v>
      </c>
      <c r="AG31" s="237" t="e">
        <f>1-(((INDEX('DOE Stack Loss Data'!$C$4:$V$43,MATCH('Combustion Reports'!C$46,'DOE Stack Loss Data'!$B$4:$B$43)+1,MATCH('Proposed Efficiency'!AG7,'DOE Stack Loss Data'!$C$3:$V$3)+1)-INDEX('DOE Stack Loss Data'!$C$4:$V$43,MATCH('Combustion Reports'!C$46,'DOE Stack Loss Data'!$B$4:$B$43),MATCH('Proposed Efficiency'!AG7,'DOE Stack Loss Data'!$C$3:$V$3)+1))/10*('Combustion Reports'!C$46-INDEX('DOE Stack Loss Data'!$B$4:$B$43,MATCH('Combustion Reports'!C$46,'DOE Stack Loss Data'!$B$4:$B$43),1))+INDEX('DOE Stack Loss Data'!$C$4:$V$43,MATCH('Combustion Reports'!C$46,'DOE Stack Loss Data'!$B$4:$B$43),MATCH('Proposed Efficiency'!AG7,'DOE Stack Loss Data'!$C$3:$V$3)+1)-((INDEX('DOE Stack Loss Data'!$C$4:$V$43,MATCH('Combustion Reports'!C$46,'DOE Stack Loss Data'!$B$4:$B$43)+1,MATCH('Proposed Efficiency'!AG7,'DOE Stack Loss Data'!$C$3:$V$3))-INDEX('DOE Stack Loss Data'!$C$4:$V$43,MATCH('Combustion Reports'!C$46,'DOE Stack Loss Data'!$B$4:$B$43),MATCH('Proposed Efficiency'!AG7,'DOE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Efficiency'!AG7,'DOE Stack Loss Data'!$C$3:$V$3))))/(INDEX('DOE Stack Loss Data'!$C$3:$V$3,1,MATCH('Proposed Efficiency'!AG7,'DOE Stack Loss Data'!$C$3:$V$3)+1)-INDEX('DOE Stack Loss Data'!$C$3:$V$3,1,MATCH('Proposed Efficiency'!AG7,'DOE Stack Loss Data'!$C$3:$V$3)))*('Proposed Efficiency'!AG7-INDEX('DOE Stack Loss Data'!$C$3:$V$3,1,MATCH('Proposed Efficiency'!AG7,'DOE Stack Loss Data'!$C$3:$V$3)))+(INDEX('DOE Stack Loss Data'!$C$4:$V$43,MATCH('Combustion Reports'!C$46,'DOE Stack Loss Data'!$B$4:$B$43)+1,MATCH('Proposed Efficiency'!AG7,'DOE Stack Loss Data'!$C$3:$V$3))-INDEX('DOE Stack Loss Data'!$C$4:$V$43,MATCH('Combustion Reports'!C$46,'DOE Stack Loss Data'!$B$4:$B$43),MATCH('Proposed Efficiency'!AG7,'DOE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Efficiency'!AG7,'DOE Stack Loss Data'!$C$3:$V$3)))</f>
        <v>#N/A</v>
      </c>
      <c r="AH31" s="237" t="e">
        <f>1-(((INDEX('DOE Stack Loss Data'!$C$4:$V$43,MATCH('Combustion Reports'!D$46,'DOE Stack Loss Data'!$B$4:$B$43)+1,MATCH('Proposed Efficiency'!AH7,'DOE Stack Loss Data'!$C$3:$V$3)+1)-INDEX('DOE Stack Loss Data'!$C$4:$V$43,MATCH('Combustion Reports'!D$46,'DOE Stack Loss Data'!$B$4:$B$43),MATCH('Proposed Efficiency'!AH7,'DOE Stack Loss Data'!$C$3:$V$3)+1))/10*('Combustion Reports'!D$46-INDEX('DOE Stack Loss Data'!$B$4:$B$43,MATCH('Combustion Reports'!D$46,'DOE Stack Loss Data'!$B$4:$B$43),1))+INDEX('DOE Stack Loss Data'!$C$4:$V$43,MATCH('Combustion Reports'!D$46,'DOE Stack Loss Data'!$B$4:$B$43),MATCH('Proposed Efficiency'!AH7,'DOE Stack Loss Data'!$C$3:$V$3)+1)-((INDEX('DOE Stack Loss Data'!$C$4:$V$43,MATCH('Combustion Reports'!D$46,'DOE Stack Loss Data'!$B$4:$B$43)+1,MATCH('Proposed Efficiency'!AH7,'DOE Stack Loss Data'!$C$3:$V$3))-INDEX('DOE Stack Loss Data'!$C$4:$V$43,MATCH('Combustion Reports'!D$46,'DOE Stack Loss Data'!$B$4:$B$43),MATCH('Proposed Efficiency'!AH7,'DOE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Efficiency'!AH7,'DOE Stack Loss Data'!$C$3:$V$3))))/(INDEX('DOE Stack Loss Data'!$C$3:$V$3,1,MATCH('Proposed Efficiency'!AH7,'DOE Stack Loss Data'!$C$3:$V$3)+1)-INDEX('DOE Stack Loss Data'!$C$3:$V$3,1,MATCH('Proposed Efficiency'!AH7,'DOE Stack Loss Data'!$C$3:$V$3)))*('Proposed Efficiency'!AH7-INDEX('DOE Stack Loss Data'!$C$3:$V$3,1,MATCH('Proposed Efficiency'!AH7,'DOE Stack Loss Data'!$C$3:$V$3)))+(INDEX('DOE Stack Loss Data'!$C$4:$V$43,MATCH('Combustion Reports'!D$46,'DOE Stack Loss Data'!$B$4:$B$43)+1,MATCH('Proposed Efficiency'!AH7,'DOE Stack Loss Data'!$C$3:$V$3))-INDEX('DOE Stack Loss Data'!$C$4:$V$43,MATCH('Combustion Reports'!D$46,'DOE Stack Loss Data'!$B$4:$B$43),MATCH('Proposed Efficiency'!AH7,'DOE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Efficiency'!AH7,'DOE Stack Loss Data'!$C$3:$V$3)))</f>
        <v>#N/A</v>
      </c>
      <c r="AI31" s="237" t="e">
        <f>1-(((INDEX('DOE Stack Loss Data'!$C$4:$V$43,MATCH('Combustion Reports'!E$46,'DOE Stack Loss Data'!$B$4:$B$43)+1,MATCH('Proposed Efficiency'!AI7,'DOE Stack Loss Data'!$C$3:$V$3)+1)-INDEX('DOE Stack Loss Data'!$C$4:$V$43,MATCH('Combustion Reports'!E$46,'DOE Stack Loss Data'!$B$4:$B$43),MATCH('Proposed Efficiency'!AI7,'DOE Stack Loss Data'!$C$3:$V$3)+1))/10*('Combustion Reports'!E$46-INDEX('DOE Stack Loss Data'!$B$4:$B$43,MATCH('Combustion Reports'!E$46,'DOE Stack Loss Data'!$B$4:$B$43),1))+INDEX('DOE Stack Loss Data'!$C$4:$V$43,MATCH('Combustion Reports'!E$46,'DOE Stack Loss Data'!$B$4:$B$43),MATCH('Proposed Efficiency'!AI7,'DOE Stack Loss Data'!$C$3:$V$3)+1)-((INDEX('DOE Stack Loss Data'!$C$4:$V$43,MATCH('Combustion Reports'!E$46,'DOE Stack Loss Data'!$B$4:$B$43)+1,MATCH('Proposed Efficiency'!AI7,'DOE Stack Loss Data'!$C$3:$V$3))-INDEX('DOE Stack Loss Data'!$C$4:$V$43,MATCH('Combustion Reports'!E$46,'DOE Stack Loss Data'!$B$4:$B$43),MATCH('Proposed Efficiency'!AI7,'DOE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Efficiency'!AI7,'DOE Stack Loss Data'!$C$3:$V$3))))/(INDEX('DOE Stack Loss Data'!$C$3:$V$3,1,MATCH('Proposed Efficiency'!AI7,'DOE Stack Loss Data'!$C$3:$V$3)+1)-INDEX('DOE Stack Loss Data'!$C$3:$V$3,1,MATCH('Proposed Efficiency'!AI7,'DOE Stack Loss Data'!$C$3:$V$3)))*('Proposed Efficiency'!AI7-INDEX('DOE Stack Loss Data'!$C$3:$V$3,1,MATCH('Proposed Efficiency'!AI7,'DOE Stack Loss Data'!$C$3:$V$3)))+(INDEX('DOE Stack Loss Data'!$C$4:$V$43,MATCH('Combustion Reports'!E$46,'DOE Stack Loss Data'!$B$4:$B$43)+1,MATCH('Proposed Efficiency'!AI7,'DOE Stack Loss Data'!$C$3:$V$3))-INDEX('DOE Stack Loss Data'!$C$4:$V$43,MATCH('Combustion Reports'!E$46,'DOE Stack Loss Data'!$B$4:$B$43),MATCH('Proposed Efficiency'!AI7,'DOE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Efficiency'!AI7,'DOE Stack Loss Data'!$C$3:$V$3)))</f>
        <v>#N/A</v>
      </c>
      <c r="AJ31" s="237" t="e">
        <f>1-(((INDEX('DOE Stack Loss Data'!$C$4:$V$43,MATCH('Combustion Reports'!F$46,'DOE Stack Loss Data'!$B$4:$B$43)+1,MATCH('Proposed Efficiency'!AJ7,'DOE Stack Loss Data'!$C$3:$V$3)+1)-INDEX('DOE Stack Loss Data'!$C$4:$V$43,MATCH('Combustion Reports'!F$46,'DOE Stack Loss Data'!$B$4:$B$43),MATCH('Proposed Efficiency'!AJ7,'DOE Stack Loss Data'!$C$3:$V$3)+1))/10*('Combustion Reports'!F$46-INDEX('DOE Stack Loss Data'!$B$4:$B$43,MATCH('Combustion Reports'!F$46,'DOE Stack Loss Data'!$B$4:$B$43),1))+INDEX('DOE Stack Loss Data'!$C$4:$V$43,MATCH('Combustion Reports'!F$46,'DOE Stack Loss Data'!$B$4:$B$43),MATCH('Proposed Efficiency'!AJ7,'DOE Stack Loss Data'!$C$3:$V$3)+1)-((INDEX('DOE Stack Loss Data'!$C$4:$V$43,MATCH('Combustion Reports'!F$46,'DOE Stack Loss Data'!$B$4:$B$43)+1,MATCH('Proposed Efficiency'!AJ7,'DOE Stack Loss Data'!$C$3:$V$3))-INDEX('DOE Stack Loss Data'!$C$4:$V$43,MATCH('Combustion Reports'!F$46,'DOE Stack Loss Data'!$B$4:$B$43),MATCH('Proposed Efficiency'!AJ7,'DOE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Efficiency'!AJ7,'DOE Stack Loss Data'!$C$3:$V$3))))/(INDEX('DOE Stack Loss Data'!$C$3:$V$3,1,MATCH('Proposed Efficiency'!AJ7,'DOE Stack Loss Data'!$C$3:$V$3)+1)-INDEX('DOE Stack Loss Data'!$C$3:$V$3,1,MATCH('Proposed Efficiency'!AJ7,'DOE Stack Loss Data'!$C$3:$V$3)))*('Proposed Efficiency'!AJ7-INDEX('DOE Stack Loss Data'!$C$3:$V$3,1,MATCH('Proposed Efficiency'!AJ7,'DOE Stack Loss Data'!$C$3:$V$3)))+(INDEX('DOE Stack Loss Data'!$C$4:$V$43,MATCH('Combustion Reports'!F$46,'DOE Stack Loss Data'!$B$4:$B$43)+1,MATCH('Proposed Efficiency'!AJ7,'DOE Stack Loss Data'!$C$3:$V$3))-INDEX('DOE Stack Loss Data'!$C$4:$V$43,MATCH('Combustion Reports'!F$46,'DOE Stack Loss Data'!$B$4:$B$43),MATCH('Proposed Efficiency'!AJ7,'DOE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Efficiency'!AJ7,'DOE Stack Loss Data'!$C$3:$V$3)))</f>
        <v>#N/A</v>
      </c>
      <c r="AK31" s="237" t="e">
        <f>1-(((INDEX('DOE Stack Loss Data'!$C$4:$V$43,MATCH('Combustion Reports'!G$46,'DOE Stack Loss Data'!$B$4:$B$43)+1,MATCH('Proposed Efficiency'!AK7,'DOE Stack Loss Data'!$C$3:$V$3)+1)-INDEX('DOE Stack Loss Data'!$C$4:$V$43,MATCH('Combustion Reports'!G$46,'DOE Stack Loss Data'!$B$4:$B$43),MATCH('Proposed Efficiency'!AK7,'DOE Stack Loss Data'!$C$3:$V$3)+1))/10*('Combustion Reports'!G$46-INDEX('DOE Stack Loss Data'!$B$4:$B$43,MATCH('Combustion Reports'!G$46,'DOE Stack Loss Data'!$B$4:$B$43),1))+INDEX('DOE Stack Loss Data'!$C$4:$V$43,MATCH('Combustion Reports'!G$46,'DOE Stack Loss Data'!$B$4:$B$43),MATCH('Proposed Efficiency'!AK7,'DOE Stack Loss Data'!$C$3:$V$3)+1)-((INDEX('DOE Stack Loss Data'!$C$4:$V$43,MATCH('Combustion Reports'!G$46,'DOE Stack Loss Data'!$B$4:$B$43)+1,MATCH('Proposed Efficiency'!AK7,'DOE Stack Loss Data'!$C$3:$V$3))-INDEX('DOE Stack Loss Data'!$C$4:$V$43,MATCH('Combustion Reports'!G$46,'DOE Stack Loss Data'!$B$4:$B$43),MATCH('Proposed Efficiency'!AK7,'DOE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Efficiency'!AK7,'DOE Stack Loss Data'!$C$3:$V$3))))/(INDEX('DOE Stack Loss Data'!$C$3:$V$3,1,MATCH('Proposed Efficiency'!AK7,'DOE Stack Loss Data'!$C$3:$V$3)+1)-INDEX('DOE Stack Loss Data'!$C$3:$V$3,1,MATCH('Proposed Efficiency'!AK7,'DOE Stack Loss Data'!$C$3:$V$3)))*('Proposed Efficiency'!AK7-INDEX('DOE Stack Loss Data'!$C$3:$V$3,1,MATCH('Proposed Efficiency'!AK7,'DOE Stack Loss Data'!$C$3:$V$3)))+(INDEX('DOE Stack Loss Data'!$C$4:$V$43,MATCH('Combustion Reports'!G$46,'DOE Stack Loss Data'!$B$4:$B$43)+1,MATCH('Proposed Efficiency'!AK7,'DOE Stack Loss Data'!$C$3:$V$3))-INDEX('DOE Stack Loss Data'!$C$4:$V$43,MATCH('Combustion Reports'!G$46,'DOE Stack Loss Data'!$B$4:$B$43),MATCH('Proposed Efficiency'!AK7,'DOE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Efficiency'!AK7,'DOE Stack Loss Data'!$C$3:$V$3)))</f>
        <v>#N/A</v>
      </c>
      <c r="AL31" s="237" t="e">
        <f>1-(((INDEX('DOE Stack Loss Data'!$C$4:$V$43,MATCH('Combustion Reports'!H$46,'DOE Stack Loss Data'!$B$4:$B$43)+1,MATCH('Proposed Efficiency'!AL7,'DOE Stack Loss Data'!$C$3:$V$3)+1)-INDEX('DOE Stack Loss Data'!$C$4:$V$43,MATCH('Combustion Reports'!H$46,'DOE Stack Loss Data'!$B$4:$B$43),MATCH('Proposed Efficiency'!AL7,'DOE Stack Loss Data'!$C$3:$V$3)+1))/10*('Combustion Reports'!H$46-INDEX('DOE Stack Loss Data'!$B$4:$B$43,MATCH('Combustion Reports'!H$46,'DOE Stack Loss Data'!$B$4:$B$43),1))+INDEX('DOE Stack Loss Data'!$C$4:$V$43,MATCH('Combustion Reports'!H$46,'DOE Stack Loss Data'!$B$4:$B$43),MATCH('Proposed Efficiency'!AL7,'DOE Stack Loss Data'!$C$3:$V$3)+1)-((INDEX('DOE Stack Loss Data'!$C$4:$V$43,MATCH('Combustion Reports'!H$46,'DOE Stack Loss Data'!$B$4:$B$43)+1,MATCH('Proposed Efficiency'!AL7,'DOE Stack Loss Data'!$C$3:$V$3))-INDEX('DOE Stack Loss Data'!$C$4:$V$43,MATCH('Combustion Reports'!H$46,'DOE Stack Loss Data'!$B$4:$B$43),MATCH('Proposed Efficiency'!AL7,'DOE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Efficiency'!AL7,'DOE Stack Loss Data'!$C$3:$V$3))))/(INDEX('DOE Stack Loss Data'!$C$3:$V$3,1,MATCH('Proposed Efficiency'!AL7,'DOE Stack Loss Data'!$C$3:$V$3)+1)-INDEX('DOE Stack Loss Data'!$C$3:$V$3,1,MATCH('Proposed Efficiency'!AL7,'DOE Stack Loss Data'!$C$3:$V$3)))*('Proposed Efficiency'!AL7-INDEX('DOE Stack Loss Data'!$C$3:$V$3,1,MATCH('Proposed Efficiency'!AL7,'DOE Stack Loss Data'!$C$3:$V$3)))+(INDEX('DOE Stack Loss Data'!$C$4:$V$43,MATCH('Combustion Reports'!H$46,'DOE Stack Loss Data'!$B$4:$B$43)+1,MATCH('Proposed Efficiency'!AL7,'DOE Stack Loss Data'!$C$3:$V$3))-INDEX('DOE Stack Loss Data'!$C$4:$V$43,MATCH('Combustion Reports'!H$46,'DOE Stack Loss Data'!$B$4:$B$43),MATCH('Proposed Efficiency'!AL7,'DOE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Efficiency'!AL7,'DOE Stack Loss Data'!$C$3:$V$3)))</f>
        <v>#N/A</v>
      </c>
      <c r="AM31" s="237" t="e">
        <f>1-(((INDEX('DOE Stack Loss Data'!$C$4:$V$43,MATCH('Combustion Reports'!I$46,'DOE Stack Loss Data'!$B$4:$B$43)+1,MATCH('Proposed Efficiency'!AM7,'DOE Stack Loss Data'!$C$3:$V$3)+1)-INDEX('DOE Stack Loss Data'!$C$4:$V$43,MATCH('Combustion Reports'!I$46,'DOE Stack Loss Data'!$B$4:$B$43),MATCH('Proposed Efficiency'!AM7,'DOE Stack Loss Data'!$C$3:$V$3)+1))/10*('Combustion Reports'!I$46-INDEX('DOE Stack Loss Data'!$B$4:$B$43,MATCH('Combustion Reports'!I$46,'DOE Stack Loss Data'!$B$4:$B$43),1))+INDEX('DOE Stack Loss Data'!$C$4:$V$43,MATCH('Combustion Reports'!I$46,'DOE Stack Loss Data'!$B$4:$B$43),MATCH('Proposed Efficiency'!AM7,'DOE Stack Loss Data'!$C$3:$V$3)+1)-((INDEX('DOE Stack Loss Data'!$C$4:$V$43,MATCH('Combustion Reports'!I$46,'DOE Stack Loss Data'!$B$4:$B$43)+1,MATCH('Proposed Efficiency'!AM7,'DOE Stack Loss Data'!$C$3:$V$3))-INDEX('DOE Stack Loss Data'!$C$4:$V$43,MATCH('Combustion Reports'!I$46,'DOE Stack Loss Data'!$B$4:$B$43),MATCH('Proposed Efficiency'!AM7,'DOE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Efficiency'!AM7,'DOE Stack Loss Data'!$C$3:$V$3))))/(INDEX('DOE Stack Loss Data'!$C$3:$V$3,1,MATCH('Proposed Efficiency'!AM7,'DOE Stack Loss Data'!$C$3:$V$3)+1)-INDEX('DOE Stack Loss Data'!$C$3:$V$3,1,MATCH('Proposed Efficiency'!AM7,'DOE Stack Loss Data'!$C$3:$V$3)))*('Proposed Efficiency'!AM7-INDEX('DOE Stack Loss Data'!$C$3:$V$3,1,MATCH('Proposed Efficiency'!AM7,'DOE Stack Loss Data'!$C$3:$V$3)))+(INDEX('DOE Stack Loss Data'!$C$4:$V$43,MATCH('Combustion Reports'!I$46,'DOE Stack Loss Data'!$B$4:$B$43)+1,MATCH('Proposed Efficiency'!AM7,'DOE Stack Loss Data'!$C$3:$V$3))-INDEX('DOE Stack Loss Data'!$C$4:$V$43,MATCH('Combustion Reports'!I$46,'DOE Stack Loss Data'!$B$4:$B$43),MATCH('Proposed Efficiency'!AM7,'DOE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Efficiency'!AM7,'DOE Stack Loss Data'!$C$3:$V$3)))</f>
        <v>#N/A</v>
      </c>
      <c r="AN31" s="237" t="e">
        <f>1-(((INDEX('DOE Stack Loss Data'!$C$4:$V$43,MATCH('Combustion Reports'!J$46,'DOE Stack Loss Data'!$B$4:$B$43)+1,MATCH('Proposed Efficiency'!AN7,'DOE Stack Loss Data'!$C$3:$V$3)+1)-INDEX('DOE Stack Loss Data'!$C$4:$V$43,MATCH('Combustion Reports'!J$46,'DOE Stack Loss Data'!$B$4:$B$43),MATCH('Proposed Efficiency'!AN7,'DOE Stack Loss Data'!$C$3:$V$3)+1))/10*('Combustion Reports'!J$46-INDEX('DOE Stack Loss Data'!$B$4:$B$43,MATCH('Combustion Reports'!J$46,'DOE Stack Loss Data'!$B$4:$B$43),1))+INDEX('DOE Stack Loss Data'!$C$4:$V$43,MATCH('Combustion Reports'!J$46,'DOE Stack Loss Data'!$B$4:$B$43),MATCH('Proposed Efficiency'!AN7,'DOE Stack Loss Data'!$C$3:$V$3)+1)-((INDEX('DOE Stack Loss Data'!$C$4:$V$43,MATCH('Combustion Reports'!J$46,'DOE Stack Loss Data'!$B$4:$B$43)+1,MATCH('Proposed Efficiency'!AN7,'DOE Stack Loss Data'!$C$3:$V$3))-INDEX('DOE Stack Loss Data'!$C$4:$V$43,MATCH('Combustion Reports'!J$46,'DOE Stack Loss Data'!$B$4:$B$43),MATCH('Proposed Efficiency'!AN7,'DOE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Efficiency'!AN7,'DOE Stack Loss Data'!$C$3:$V$3))))/(INDEX('DOE Stack Loss Data'!$C$3:$V$3,1,MATCH('Proposed Efficiency'!AN7,'DOE Stack Loss Data'!$C$3:$V$3)+1)-INDEX('DOE Stack Loss Data'!$C$3:$V$3,1,MATCH('Proposed Efficiency'!AN7,'DOE Stack Loss Data'!$C$3:$V$3)))*('Proposed Efficiency'!AN7-INDEX('DOE Stack Loss Data'!$C$3:$V$3,1,MATCH('Proposed Efficiency'!AN7,'DOE Stack Loss Data'!$C$3:$V$3)))+(INDEX('DOE Stack Loss Data'!$C$4:$V$43,MATCH('Combustion Reports'!J$46,'DOE Stack Loss Data'!$B$4:$B$43)+1,MATCH('Proposed Efficiency'!AN7,'DOE Stack Loss Data'!$C$3:$V$3))-INDEX('DOE Stack Loss Data'!$C$4:$V$43,MATCH('Combustion Reports'!J$46,'DOE Stack Loss Data'!$B$4:$B$43),MATCH('Proposed Efficiency'!AN7,'DOE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Efficiency'!AN7,'DOE Stack Loss Data'!$C$3:$V$3)))</f>
        <v>#N/A</v>
      </c>
      <c r="AO31" s="237" t="e">
        <f>1-(((INDEX('DOE Stack Loss Data'!$C$4:$V$43,MATCH('Combustion Reports'!K$46,'DOE Stack Loss Data'!$B$4:$B$43)+1,MATCH('Proposed Efficiency'!AO7,'DOE Stack Loss Data'!$C$3:$V$3)+1)-INDEX('DOE Stack Loss Data'!$C$4:$V$43,MATCH('Combustion Reports'!K$46,'DOE Stack Loss Data'!$B$4:$B$43),MATCH('Proposed Efficiency'!AO7,'DOE Stack Loss Data'!$C$3:$V$3)+1))/10*('Combustion Reports'!K$46-INDEX('DOE Stack Loss Data'!$B$4:$B$43,MATCH('Combustion Reports'!K$46,'DOE Stack Loss Data'!$B$4:$B$43),1))+INDEX('DOE Stack Loss Data'!$C$4:$V$43,MATCH('Combustion Reports'!K$46,'DOE Stack Loss Data'!$B$4:$B$43),MATCH('Proposed Efficiency'!AO7,'DOE Stack Loss Data'!$C$3:$V$3)+1)-((INDEX('DOE Stack Loss Data'!$C$4:$V$43,MATCH('Combustion Reports'!K$46,'DOE Stack Loss Data'!$B$4:$B$43)+1,MATCH('Proposed Efficiency'!AO7,'DOE Stack Loss Data'!$C$3:$V$3))-INDEX('DOE Stack Loss Data'!$C$4:$V$43,MATCH('Combustion Reports'!K$46,'DOE Stack Loss Data'!$B$4:$B$43),MATCH('Proposed Efficiency'!AO7,'DOE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Efficiency'!AO7,'DOE Stack Loss Data'!$C$3:$V$3))))/(INDEX('DOE Stack Loss Data'!$C$3:$V$3,1,MATCH('Proposed Efficiency'!AO7,'DOE Stack Loss Data'!$C$3:$V$3)+1)-INDEX('DOE Stack Loss Data'!$C$3:$V$3,1,MATCH('Proposed Efficiency'!AO7,'DOE Stack Loss Data'!$C$3:$V$3)))*('Proposed Efficiency'!AO7-INDEX('DOE Stack Loss Data'!$C$3:$V$3,1,MATCH('Proposed Efficiency'!AO7,'DOE Stack Loss Data'!$C$3:$V$3)))+(INDEX('DOE Stack Loss Data'!$C$4:$V$43,MATCH('Combustion Reports'!K$46,'DOE Stack Loss Data'!$B$4:$B$43)+1,MATCH('Proposed Efficiency'!AO7,'DOE Stack Loss Data'!$C$3:$V$3))-INDEX('DOE Stack Loss Data'!$C$4:$V$43,MATCH('Combustion Reports'!K$46,'DOE Stack Loss Data'!$B$4:$B$43),MATCH('Proposed Efficiency'!AO7,'DOE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Efficiency'!AO7,'DOE Stack Loss Data'!$C$3:$V$3)))</f>
        <v>#N/A</v>
      </c>
      <c r="AP31" s="238" t="e">
        <f>1-(((INDEX('DOE Stack Loss Data'!$C$4:$V$43,MATCH('Combustion Reports'!L$46,'DOE Stack Loss Data'!$B$4:$B$43)+1,MATCH('Proposed Efficiency'!AP7,'DOE Stack Loss Data'!$C$3:$V$3)+1)-INDEX('DOE Stack Loss Data'!$C$4:$V$43,MATCH('Combustion Reports'!L$46,'DOE Stack Loss Data'!$B$4:$B$43),MATCH('Proposed Efficiency'!AP7,'DOE Stack Loss Data'!$C$3:$V$3)+1))/10*('Combustion Reports'!L$46-INDEX('DOE Stack Loss Data'!$B$4:$B$43,MATCH('Combustion Reports'!L$46,'DOE Stack Loss Data'!$B$4:$B$43),1))+INDEX('DOE Stack Loss Data'!$C$4:$V$43,MATCH('Combustion Reports'!L$46,'DOE Stack Loss Data'!$B$4:$B$43),MATCH('Proposed Efficiency'!AP7,'DOE Stack Loss Data'!$C$3:$V$3)+1)-((INDEX('DOE Stack Loss Data'!$C$4:$V$43,MATCH('Combustion Reports'!L$46,'DOE Stack Loss Data'!$B$4:$B$43)+1,MATCH('Proposed Efficiency'!AP7,'DOE Stack Loss Data'!$C$3:$V$3))-INDEX('DOE Stack Loss Data'!$C$4:$V$43,MATCH('Combustion Reports'!L$46,'DOE Stack Loss Data'!$B$4:$B$43),MATCH('Proposed Efficiency'!AP7,'DOE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Efficiency'!AP7,'DOE Stack Loss Data'!$C$3:$V$3))))/(INDEX('DOE Stack Loss Data'!$C$3:$V$3,1,MATCH('Proposed Efficiency'!AP7,'DOE Stack Loss Data'!$C$3:$V$3)+1)-INDEX('DOE Stack Loss Data'!$C$3:$V$3,1,MATCH('Proposed Efficiency'!AP7,'DOE Stack Loss Data'!$C$3:$V$3)))*('Proposed Efficiency'!AP7-INDEX('DOE Stack Loss Data'!$C$3:$V$3,1,MATCH('Proposed Efficiency'!AP7,'DOE Stack Loss Data'!$C$3:$V$3)))+(INDEX('DOE Stack Loss Data'!$C$4:$V$43,MATCH('Combustion Reports'!L$46,'DOE Stack Loss Data'!$B$4:$B$43)+1,MATCH('Proposed Efficiency'!AP7,'DOE Stack Loss Data'!$C$3:$V$3))-INDEX('DOE Stack Loss Data'!$C$4:$V$43,MATCH('Combustion Reports'!L$46,'DOE Stack Loss Data'!$B$4:$B$43),MATCH('Proposed Efficiency'!AP7,'DOE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Efficiency'!AP7,'DOE Stack Loss Data'!$C$3:$V$3)))</f>
        <v>#N/A</v>
      </c>
      <c r="AR31" s="236">
        <v>0</v>
      </c>
      <c r="AS31" s="234">
        <v>67</v>
      </c>
      <c r="AT31" s="233">
        <f t="shared" si="7"/>
        <v>50</v>
      </c>
      <c r="AU31" s="237" t="e">
        <f>1-(((INDEX('DOE Stack Loss Data'!$C$4:$V$43,MATCH('Combustion Reports'!C$52,'DOE Stack Loss Data'!$B$4:$B$43)+1,MATCH('Proposed Efficiency'!AU7,'DOE Stack Loss Data'!$C$3:$V$3)+1)-INDEX('DOE Stack Loss Data'!$C$4:$V$43,MATCH('Combustion Reports'!C$52,'DOE Stack Loss Data'!$B$4:$B$43),MATCH('Proposed Efficiency'!AU7,'DOE Stack Loss Data'!$C$3:$V$3)+1))/10*('Combustion Reports'!C$52-INDEX('DOE Stack Loss Data'!$B$4:$B$43,MATCH('Combustion Reports'!C$52,'DOE Stack Loss Data'!$B$4:$B$43),1))+INDEX('DOE Stack Loss Data'!$C$4:$V$43,MATCH('Combustion Reports'!C$52,'DOE Stack Loss Data'!$B$4:$B$43),MATCH('Proposed Efficiency'!AU7,'DOE Stack Loss Data'!$C$3:$V$3)+1)-((INDEX('DOE Stack Loss Data'!$C$4:$V$43,MATCH('Combustion Reports'!C$52,'DOE Stack Loss Data'!$B$4:$B$43)+1,MATCH('Proposed Efficiency'!AU7,'DOE Stack Loss Data'!$C$3:$V$3))-INDEX('DOE Stack Loss Data'!$C$4:$V$43,MATCH('Combustion Reports'!C$52,'DOE Stack Loss Data'!$B$4:$B$43),MATCH('Proposed Efficiency'!AU7,'DOE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Efficiency'!AU7,'DOE Stack Loss Data'!$C$3:$V$3))))/(INDEX('DOE Stack Loss Data'!$C$3:$V$3,1,MATCH('Proposed Efficiency'!AU7,'DOE Stack Loss Data'!$C$3:$V$3)+1)-INDEX('DOE Stack Loss Data'!$C$3:$V$3,1,MATCH('Proposed Efficiency'!AU7,'DOE Stack Loss Data'!$C$3:$V$3)))*('Proposed Efficiency'!AU7-INDEX('DOE Stack Loss Data'!$C$3:$V$3,1,MATCH('Proposed Efficiency'!AU7,'DOE Stack Loss Data'!$C$3:$V$3)))+(INDEX('DOE Stack Loss Data'!$C$4:$V$43,MATCH('Combustion Reports'!C$52,'DOE Stack Loss Data'!$B$4:$B$43)+1,MATCH('Proposed Efficiency'!AU7,'DOE Stack Loss Data'!$C$3:$V$3))-INDEX('DOE Stack Loss Data'!$C$4:$V$43,MATCH('Combustion Reports'!C$52,'DOE Stack Loss Data'!$B$4:$B$43),MATCH('Proposed Efficiency'!AU7,'DOE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Efficiency'!AU7,'DOE Stack Loss Data'!$C$3:$V$3)))</f>
        <v>#N/A</v>
      </c>
      <c r="AV31" s="237" t="e">
        <f>1-(((INDEX('DOE Stack Loss Data'!$C$4:$V$43,MATCH('Combustion Reports'!D$52,'DOE Stack Loss Data'!$B$4:$B$43)+1,MATCH('Proposed Efficiency'!AV7,'DOE Stack Loss Data'!$C$3:$V$3)+1)-INDEX('DOE Stack Loss Data'!$C$4:$V$43,MATCH('Combustion Reports'!D$52,'DOE Stack Loss Data'!$B$4:$B$43),MATCH('Proposed Efficiency'!AV7,'DOE Stack Loss Data'!$C$3:$V$3)+1))/10*('Combustion Reports'!D$52-INDEX('DOE Stack Loss Data'!$B$4:$B$43,MATCH('Combustion Reports'!D$52,'DOE Stack Loss Data'!$B$4:$B$43),1))+INDEX('DOE Stack Loss Data'!$C$4:$V$43,MATCH('Combustion Reports'!D$52,'DOE Stack Loss Data'!$B$4:$B$43),MATCH('Proposed Efficiency'!AV7,'DOE Stack Loss Data'!$C$3:$V$3)+1)-((INDEX('DOE Stack Loss Data'!$C$4:$V$43,MATCH('Combustion Reports'!D$52,'DOE Stack Loss Data'!$B$4:$B$43)+1,MATCH('Proposed Efficiency'!AV7,'DOE Stack Loss Data'!$C$3:$V$3))-INDEX('DOE Stack Loss Data'!$C$4:$V$43,MATCH('Combustion Reports'!D$52,'DOE Stack Loss Data'!$B$4:$B$43),MATCH('Proposed Efficiency'!AV7,'DOE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Efficiency'!AV7,'DOE Stack Loss Data'!$C$3:$V$3))))/(INDEX('DOE Stack Loss Data'!$C$3:$V$3,1,MATCH('Proposed Efficiency'!AV7,'DOE Stack Loss Data'!$C$3:$V$3)+1)-INDEX('DOE Stack Loss Data'!$C$3:$V$3,1,MATCH('Proposed Efficiency'!AV7,'DOE Stack Loss Data'!$C$3:$V$3)))*('Proposed Efficiency'!AV7-INDEX('DOE Stack Loss Data'!$C$3:$V$3,1,MATCH('Proposed Efficiency'!AV7,'DOE Stack Loss Data'!$C$3:$V$3)))+(INDEX('DOE Stack Loss Data'!$C$4:$V$43,MATCH('Combustion Reports'!D$52,'DOE Stack Loss Data'!$B$4:$B$43)+1,MATCH('Proposed Efficiency'!AV7,'DOE Stack Loss Data'!$C$3:$V$3))-INDEX('DOE Stack Loss Data'!$C$4:$V$43,MATCH('Combustion Reports'!D$52,'DOE Stack Loss Data'!$B$4:$B$43),MATCH('Proposed Efficiency'!AV7,'DOE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Efficiency'!AV7,'DOE Stack Loss Data'!$C$3:$V$3)))</f>
        <v>#N/A</v>
      </c>
      <c r="AW31" s="237" t="e">
        <f>1-(((INDEX('DOE Stack Loss Data'!$C$4:$V$43,MATCH('Combustion Reports'!E$52,'DOE Stack Loss Data'!$B$4:$B$43)+1,MATCH('Proposed Efficiency'!AW7,'DOE Stack Loss Data'!$C$3:$V$3)+1)-INDEX('DOE Stack Loss Data'!$C$4:$V$43,MATCH('Combustion Reports'!E$52,'DOE Stack Loss Data'!$B$4:$B$43),MATCH('Proposed Efficiency'!AW7,'DOE Stack Loss Data'!$C$3:$V$3)+1))/10*('Combustion Reports'!E$52-INDEX('DOE Stack Loss Data'!$B$4:$B$43,MATCH('Combustion Reports'!E$52,'DOE Stack Loss Data'!$B$4:$B$43),1))+INDEX('DOE Stack Loss Data'!$C$4:$V$43,MATCH('Combustion Reports'!E$52,'DOE Stack Loss Data'!$B$4:$B$43),MATCH('Proposed Efficiency'!AW7,'DOE Stack Loss Data'!$C$3:$V$3)+1)-((INDEX('DOE Stack Loss Data'!$C$4:$V$43,MATCH('Combustion Reports'!E$52,'DOE Stack Loss Data'!$B$4:$B$43)+1,MATCH('Proposed Efficiency'!AW7,'DOE Stack Loss Data'!$C$3:$V$3))-INDEX('DOE Stack Loss Data'!$C$4:$V$43,MATCH('Combustion Reports'!E$52,'DOE Stack Loss Data'!$B$4:$B$43),MATCH('Proposed Efficiency'!AW7,'DOE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Efficiency'!AW7,'DOE Stack Loss Data'!$C$3:$V$3))))/(INDEX('DOE Stack Loss Data'!$C$3:$V$3,1,MATCH('Proposed Efficiency'!AW7,'DOE Stack Loss Data'!$C$3:$V$3)+1)-INDEX('DOE Stack Loss Data'!$C$3:$V$3,1,MATCH('Proposed Efficiency'!AW7,'DOE Stack Loss Data'!$C$3:$V$3)))*('Proposed Efficiency'!AW7-INDEX('DOE Stack Loss Data'!$C$3:$V$3,1,MATCH('Proposed Efficiency'!AW7,'DOE Stack Loss Data'!$C$3:$V$3)))+(INDEX('DOE Stack Loss Data'!$C$4:$V$43,MATCH('Combustion Reports'!E$52,'DOE Stack Loss Data'!$B$4:$B$43)+1,MATCH('Proposed Efficiency'!AW7,'DOE Stack Loss Data'!$C$3:$V$3))-INDEX('DOE Stack Loss Data'!$C$4:$V$43,MATCH('Combustion Reports'!E$52,'DOE Stack Loss Data'!$B$4:$B$43),MATCH('Proposed Efficiency'!AW7,'DOE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Efficiency'!AW7,'DOE Stack Loss Data'!$C$3:$V$3)))</f>
        <v>#N/A</v>
      </c>
      <c r="AX31" s="237" t="e">
        <f>1-(((INDEX('DOE Stack Loss Data'!$C$4:$V$43,MATCH('Combustion Reports'!F$52,'DOE Stack Loss Data'!$B$4:$B$43)+1,MATCH('Proposed Efficiency'!AX7,'DOE Stack Loss Data'!$C$3:$V$3)+1)-INDEX('DOE Stack Loss Data'!$C$4:$V$43,MATCH('Combustion Reports'!F$52,'DOE Stack Loss Data'!$B$4:$B$43),MATCH('Proposed Efficiency'!AX7,'DOE Stack Loss Data'!$C$3:$V$3)+1))/10*('Combustion Reports'!F$52-INDEX('DOE Stack Loss Data'!$B$4:$B$43,MATCH('Combustion Reports'!F$52,'DOE Stack Loss Data'!$B$4:$B$43),1))+INDEX('DOE Stack Loss Data'!$C$4:$V$43,MATCH('Combustion Reports'!F$52,'DOE Stack Loss Data'!$B$4:$B$43),MATCH('Proposed Efficiency'!AX7,'DOE Stack Loss Data'!$C$3:$V$3)+1)-((INDEX('DOE Stack Loss Data'!$C$4:$V$43,MATCH('Combustion Reports'!F$52,'DOE Stack Loss Data'!$B$4:$B$43)+1,MATCH('Proposed Efficiency'!AX7,'DOE Stack Loss Data'!$C$3:$V$3))-INDEX('DOE Stack Loss Data'!$C$4:$V$43,MATCH('Combustion Reports'!F$52,'DOE Stack Loss Data'!$B$4:$B$43),MATCH('Proposed Efficiency'!AX7,'DOE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Efficiency'!AX7,'DOE Stack Loss Data'!$C$3:$V$3))))/(INDEX('DOE Stack Loss Data'!$C$3:$V$3,1,MATCH('Proposed Efficiency'!AX7,'DOE Stack Loss Data'!$C$3:$V$3)+1)-INDEX('DOE Stack Loss Data'!$C$3:$V$3,1,MATCH('Proposed Efficiency'!AX7,'DOE Stack Loss Data'!$C$3:$V$3)))*('Proposed Efficiency'!AX7-INDEX('DOE Stack Loss Data'!$C$3:$V$3,1,MATCH('Proposed Efficiency'!AX7,'DOE Stack Loss Data'!$C$3:$V$3)))+(INDEX('DOE Stack Loss Data'!$C$4:$V$43,MATCH('Combustion Reports'!F$52,'DOE Stack Loss Data'!$B$4:$B$43)+1,MATCH('Proposed Efficiency'!AX7,'DOE Stack Loss Data'!$C$3:$V$3))-INDEX('DOE Stack Loss Data'!$C$4:$V$43,MATCH('Combustion Reports'!F$52,'DOE Stack Loss Data'!$B$4:$B$43),MATCH('Proposed Efficiency'!AX7,'DOE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Efficiency'!AX7,'DOE Stack Loss Data'!$C$3:$V$3)))</f>
        <v>#N/A</v>
      </c>
      <c r="AY31" s="237" t="e">
        <f>1-(((INDEX('DOE Stack Loss Data'!$C$4:$V$43,MATCH('Combustion Reports'!G$52,'DOE Stack Loss Data'!$B$4:$B$43)+1,MATCH('Proposed Efficiency'!AY7,'DOE Stack Loss Data'!$C$3:$V$3)+1)-INDEX('DOE Stack Loss Data'!$C$4:$V$43,MATCH('Combustion Reports'!G$52,'DOE Stack Loss Data'!$B$4:$B$43),MATCH('Proposed Efficiency'!AY7,'DOE Stack Loss Data'!$C$3:$V$3)+1))/10*('Combustion Reports'!G$52-INDEX('DOE Stack Loss Data'!$B$4:$B$43,MATCH('Combustion Reports'!G$52,'DOE Stack Loss Data'!$B$4:$B$43),1))+INDEX('DOE Stack Loss Data'!$C$4:$V$43,MATCH('Combustion Reports'!G$52,'DOE Stack Loss Data'!$B$4:$B$43),MATCH('Proposed Efficiency'!AY7,'DOE Stack Loss Data'!$C$3:$V$3)+1)-((INDEX('DOE Stack Loss Data'!$C$4:$V$43,MATCH('Combustion Reports'!G$52,'DOE Stack Loss Data'!$B$4:$B$43)+1,MATCH('Proposed Efficiency'!AY7,'DOE Stack Loss Data'!$C$3:$V$3))-INDEX('DOE Stack Loss Data'!$C$4:$V$43,MATCH('Combustion Reports'!G$52,'DOE Stack Loss Data'!$B$4:$B$43),MATCH('Proposed Efficiency'!AY7,'DOE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Efficiency'!AY7,'DOE Stack Loss Data'!$C$3:$V$3))))/(INDEX('DOE Stack Loss Data'!$C$3:$V$3,1,MATCH('Proposed Efficiency'!AY7,'DOE Stack Loss Data'!$C$3:$V$3)+1)-INDEX('DOE Stack Loss Data'!$C$3:$V$3,1,MATCH('Proposed Efficiency'!AY7,'DOE Stack Loss Data'!$C$3:$V$3)))*('Proposed Efficiency'!AY7-INDEX('DOE Stack Loss Data'!$C$3:$V$3,1,MATCH('Proposed Efficiency'!AY7,'DOE Stack Loss Data'!$C$3:$V$3)))+(INDEX('DOE Stack Loss Data'!$C$4:$V$43,MATCH('Combustion Reports'!G$52,'DOE Stack Loss Data'!$B$4:$B$43)+1,MATCH('Proposed Efficiency'!AY7,'DOE Stack Loss Data'!$C$3:$V$3))-INDEX('DOE Stack Loss Data'!$C$4:$V$43,MATCH('Combustion Reports'!G$52,'DOE Stack Loss Data'!$B$4:$B$43),MATCH('Proposed Efficiency'!AY7,'DOE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Efficiency'!AY7,'DOE Stack Loss Data'!$C$3:$V$3)))</f>
        <v>#N/A</v>
      </c>
      <c r="AZ31" s="237" t="e">
        <f>1-(((INDEX('DOE Stack Loss Data'!$C$4:$V$43,MATCH('Combustion Reports'!H$52,'DOE Stack Loss Data'!$B$4:$B$43)+1,MATCH('Proposed Efficiency'!AZ7,'DOE Stack Loss Data'!$C$3:$V$3)+1)-INDEX('DOE Stack Loss Data'!$C$4:$V$43,MATCH('Combustion Reports'!H$52,'DOE Stack Loss Data'!$B$4:$B$43),MATCH('Proposed Efficiency'!AZ7,'DOE Stack Loss Data'!$C$3:$V$3)+1))/10*('Combustion Reports'!H$52-INDEX('DOE Stack Loss Data'!$B$4:$B$43,MATCH('Combustion Reports'!H$52,'DOE Stack Loss Data'!$B$4:$B$43),1))+INDEX('DOE Stack Loss Data'!$C$4:$V$43,MATCH('Combustion Reports'!H$52,'DOE Stack Loss Data'!$B$4:$B$43),MATCH('Proposed Efficiency'!AZ7,'DOE Stack Loss Data'!$C$3:$V$3)+1)-((INDEX('DOE Stack Loss Data'!$C$4:$V$43,MATCH('Combustion Reports'!H$52,'DOE Stack Loss Data'!$B$4:$B$43)+1,MATCH('Proposed Efficiency'!AZ7,'DOE Stack Loss Data'!$C$3:$V$3))-INDEX('DOE Stack Loss Data'!$C$4:$V$43,MATCH('Combustion Reports'!H$52,'DOE Stack Loss Data'!$B$4:$B$43),MATCH('Proposed Efficiency'!AZ7,'DOE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Efficiency'!AZ7,'DOE Stack Loss Data'!$C$3:$V$3))))/(INDEX('DOE Stack Loss Data'!$C$3:$V$3,1,MATCH('Proposed Efficiency'!AZ7,'DOE Stack Loss Data'!$C$3:$V$3)+1)-INDEX('DOE Stack Loss Data'!$C$3:$V$3,1,MATCH('Proposed Efficiency'!AZ7,'DOE Stack Loss Data'!$C$3:$V$3)))*('Proposed Efficiency'!AZ7-INDEX('DOE Stack Loss Data'!$C$3:$V$3,1,MATCH('Proposed Efficiency'!AZ7,'DOE Stack Loss Data'!$C$3:$V$3)))+(INDEX('DOE Stack Loss Data'!$C$4:$V$43,MATCH('Combustion Reports'!H$52,'DOE Stack Loss Data'!$B$4:$B$43)+1,MATCH('Proposed Efficiency'!AZ7,'DOE Stack Loss Data'!$C$3:$V$3))-INDEX('DOE Stack Loss Data'!$C$4:$V$43,MATCH('Combustion Reports'!H$52,'DOE Stack Loss Data'!$B$4:$B$43),MATCH('Proposed Efficiency'!AZ7,'DOE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Efficiency'!AZ7,'DOE Stack Loss Data'!$C$3:$V$3)))</f>
        <v>#N/A</v>
      </c>
      <c r="BA31" s="237" t="e">
        <f>1-(((INDEX('DOE Stack Loss Data'!$C$4:$V$43,MATCH('Combustion Reports'!I$52,'DOE Stack Loss Data'!$B$4:$B$43)+1,MATCH('Proposed Efficiency'!BA7,'DOE Stack Loss Data'!$C$3:$V$3)+1)-INDEX('DOE Stack Loss Data'!$C$4:$V$43,MATCH('Combustion Reports'!I$52,'DOE Stack Loss Data'!$B$4:$B$43),MATCH('Proposed Efficiency'!BA7,'DOE Stack Loss Data'!$C$3:$V$3)+1))/10*('Combustion Reports'!I$52-INDEX('DOE Stack Loss Data'!$B$4:$B$43,MATCH('Combustion Reports'!I$52,'DOE Stack Loss Data'!$B$4:$B$43),1))+INDEX('DOE Stack Loss Data'!$C$4:$V$43,MATCH('Combustion Reports'!I$52,'DOE Stack Loss Data'!$B$4:$B$43),MATCH('Proposed Efficiency'!BA7,'DOE Stack Loss Data'!$C$3:$V$3)+1)-((INDEX('DOE Stack Loss Data'!$C$4:$V$43,MATCH('Combustion Reports'!I$52,'DOE Stack Loss Data'!$B$4:$B$43)+1,MATCH('Proposed Efficiency'!BA7,'DOE Stack Loss Data'!$C$3:$V$3))-INDEX('DOE Stack Loss Data'!$C$4:$V$43,MATCH('Combustion Reports'!I$52,'DOE Stack Loss Data'!$B$4:$B$43),MATCH('Proposed Efficiency'!BA7,'DOE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Efficiency'!BA7,'DOE Stack Loss Data'!$C$3:$V$3))))/(INDEX('DOE Stack Loss Data'!$C$3:$V$3,1,MATCH('Proposed Efficiency'!BA7,'DOE Stack Loss Data'!$C$3:$V$3)+1)-INDEX('DOE Stack Loss Data'!$C$3:$V$3,1,MATCH('Proposed Efficiency'!BA7,'DOE Stack Loss Data'!$C$3:$V$3)))*('Proposed Efficiency'!BA7-INDEX('DOE Stack Loss Data'!$C$3:$V$3,1,MATCH('Proposed Efficiency'!BA7,'DOE Stack Loss Data'!$C$3:$V$3)))+(INDEX('DOE Stack Loss Data'!$C$4:$V$43,MATCH('Combustion Reports'!I$52,'DOE Stack Loss Data'!$B$4:$B$43)+1,MATCH('Proposed Efficiency'!BA7,'DOE Stack Loss Data'!$C$3:$V$3))-INDEX('DOE Stack Loss Data'!$C$4:$V$43,MATCH('Combustion Reports'!I$52,'DOE Stack Loss Data'!$B$4:$B$43),MATCH('Proposed Efficiency'!BA7,'DOE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Efficiency'!BA7,'DOE Stack Loss Data'!$C$3:$V$3)))</f>
        <v>#N/A</v>
      </c>
      <c r="BB31" s="237" t="e">
        <f>1-(((INDEX('DOE Stack Loss Data'!$C$4:$V$43,MATCH('Combustion Reports'!J$52,'DOE Stack Loss Data'!$B$4:$B$43)+1,MATCH('Proposed Efficiency'!BB7,'DOE Stack Loss Data'!$C$3:$V$3)+1)-INDEX('DOE Stack Loss Data'!$C$4:$V$43,MATCH('Combustion Reports'!J$52,'DOE Stack Loss Data'!$B$4:$B$43),MATCH('Proposed Efficiency'!BB7,'DOE Stack Loss Data'!$C$3:$V$3)+1))/10*('Combustion Reports'!J$52-INDEX('DOE Stack Loss Data'!$B$4:$B$43,MATCH('Combustion Reports'!J$52,'DOE Stack Loss Data'!$B$4:$B$43),1))+INDEX('DOE Stack Loss Data'!$C$4:$V$43,MATCH('Combustion Reports'!J$52,'DOE Stack Loss Data'!$B$4:$B$43),MATCH('Proposed Efficiency'!BB7,'DOE Stack Loss Data'!$C$3:$V$3)+1)-((INDEX('DOE Stack Loss Data'!$C$4:$V$43,MATCH('Combustion Reports'!J$52,'DOE Stack Loss Data'!$B$4:$B$43)+1,MATCH('Proposed Efficiency'!BB7,'DOE Stack Loss Data'!$C$3:$V$3))-INDEX('DOE Stack Loss Data'!$C$4:$V$43,MATCH('Combustion Reports'!J$52,'DOE Stack Loss Data'!$B$4:$B$43),MATCH('Proposed Efficiency'!BB7,'DOE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Efficiency'!BB7,'DOE Stack Loss Data'!$C$3:$V$3))))/(INDEX('DOE Stack Loss Data'!$C$3:$V$3,1,MATCH('Proposed Efficiency'!BB7,'DOE Stack Loss Data'!$C$3:$V$3)+1)-INDEX('DOE Stack Loss Data'!$C$3:$V$3,1,MATCH('Proposed Efficiency'!BB7,'DOE Stack Loss Data'!$C$3:$V$3)))*('Proposed Efficiency'!BB7-INDEX('DOE Stack Loss Data'!$C$3:$V$3,1,MATCH('Proposed Efficiency'!BB7,'DOE Stack Loss Data'!$C$3:$V$3)))+(INDEX('DOE Stack Loss Data'!$C$4:$V$43,MATCH('Combustion Reports'!J$52,'DOE Stack Loss Data'!$B$4:$B$43)+1,MATCH('Proposed Efficiency'!BB7,'DOE Stack Loss Data'!$C$3:$V$3))-INDEX('DOE Stack Loss Data'!$C$4:$V$43,MATCH('Combustion Reports'!J$52,'DOE Stack Loss Data'!$B$4:$B$43),MATCH('Proposed Efficiency'!BB7,'DOE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Efficiency'!BB7,'DOE Stack Loss Data'!$C$3:$V$3)))</f>
        <v>#N/A</v>
      </c>
      <c r="BC31" s="237" t="e">
        <f>1-(((INDEX('DOE Stack Loss Data'!$C$4:$V$43,MATCH('Combustion Reports'!K$52,'DOE Stack Loss Data'!$B$4:$B$43)+1,MATCH('Proposed Efficiency'!BC7,'DOE Stack Loss Data'!$C$3:$V$3)+1)-INDEX('DOE Stack Loss Data'!$C$4:$V$43,MATCH('Combustion Reports'!K$52,'DOE Stack Loss Data'!$B$4:$B$43),MATCH('Proposed Efficiency'!BC7,'DOE Stack Loss Data'!$C$3:$V$3)+1))/10*('Combustion Reports'!K$52-INDEX('DOE Stack Loss Data'!$B$4:$B$43,MATCH('Combustion Reports'!K$52,'DOE Stack Loss Data'!$B$4:$B$43),1))+INDEX('DOE Stack Loss Data'!$C$4:$V$43,MATCH('Combustion Reports'!K$52,'DOE Stack Loss Data'!$B$4:$B$43),MATCH('Proposed Efficiency'!BC7,'DOE Stack Loss Data'!$C$3:$V$3)+1)-((INDEX('DOE Stack Loss Data'!$C$4:$V$43,MATCH('Combustion Reports'!K$52,'DOE Stack Loss Data'!$B$4:$B$43)+1,MATCH('Proposed Efficiency'!BC7,'DOE Stack Loss Data'!$C$3:$V$3))-INDEX('DOE Stack Loss Data'!$C$4:$V$43,MATCH('Combustion Reports'!K$52,'DOE Stack Loss Data'!$B$4:$B$43),MATCH('Proposed Efficiency'!BC7,'DOE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Efficiency'!BC7,'DOE Stack Loss Data'!$C$3:$V$3))))/(INDEX('DOE Stack Loss Data'!$C$3:$V$3,1,MATCH('Proposed Efficiency'!BC7,'DOE Stack Loss Data'!$C$3:$V$3)+1)-INDEX('DOE Stack Loss Data'!$C$3:$V$3,1,MATCH('Proposed Efficiency'!BC7,'DOE Stack Loss Data'!$C$3:$V$3)))*('Proposed Efficiency'!BC7-INDEX('DOE Stack Loss Data'!$C$3:$V$3,1,MATCH('Proposed Efficiency'!BC7,'DOE Stack Loss Data'!$C$3:$V$3)))+(INDEX('DOE Stack Loss Data'!$C$4:$V$43,MATCH('Combustion Reports'!K$52,'DOE Stack Loss Data'!$B$4:$B$43)+1,MATCH('Proposed Efficiency'!BC7,'DOE Stack Loss Data'!$C$3:$V$3))-INDEX('DOE Stack Loss Data'!$C$4:$V$43,MATCH('Combustion Reports'!K$52,'DOE Stack Loss Data'!$B$4:$B$43),MATCH('Proposed Efficiency'!BC7,'DOE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Efficiency'!BC7,'DOE Stack Loss Data'!$C$3:$V$3)))</f>
        <v>#N/A</v>
      </c>
      <c r="BD31" s="238" t="e">
        <f>1-(((INDEX('DOE Stack Loss Data'!$C$4:$V$43,MATCH('Combustion Reports'!L$52,'DOE Stack Loss Data'!$B$4:$B$43)+1,MATCH('Proposed Efficiency'!BD7,'DOE Stack Loss Data'!$C$3:$V$3)+1)-INDEX('DOE Stack Loss Data'!$C$4:$V$43,MATCH('Combustion Reports'!L$52,'DOE Stack Loss Data'!$B$4:$B$43),MATCH('Proposed Efficiency'!BD7,'DOE Stack Loss Data'!$C$3:$V$3)+1))/10*('Combustion Reports'!L$52-INDEX('DOE Stack Loss Data'!$B$4:$B$43,MATCH('Combustion Reports'!L$52,'DOE Stack Loss Data'!$B$4:$B$43),1))+INDEX('DOE Stack Loss Data'!$C$4:$V$43,MATCH('Combustion Reports'!L$52,'DOE Stack Loss Data'!$B$4:$B$43),MATCH('Proposed Efficiency'!BD7,'DOE Stack Loss Data'!$C$3:$V$3)+1)-((INDEX('DOE Stack Loss Data'!$C$4:$V$43,MATCH('Combustion Reports'!L$52,'DOE Stack Loss Data'!$B$4:$B$43)+1,MATCH('Proposed Efficiency'!BD7,'DOE Stack Loss Data'!$C$3:$V$3))-INDEX('DOE Stack Loss Data'!$C$4:$V$43,MATCH('Combustion Reports'!L$52,'DOE Stack Loss Data'!$B$4:$B$43),MATCH('Proposed Efficiency'!BD7,'DOE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Efficiency'!BD7,'DOE Stack Loss Data'!$C$3:$V$3))))/(INDEX('DOE Stack Loss Data'!$C$3:$V$3,1,MATCH('Proposed Efficiency'!BD7,'DOE Stack Loss Data'!$C$3:$V$3)+1)-INDEX('DOE Stack Loss Data'!$C$3:$V$3,1,MATCH('Proposed Efficiency'!BD7,'DOE Stack Loss Data'!$C$3:$V$3)))*('Proposed Efficiency'!BD7-INDEX('DOE Stack Loss Data'!$C$3:$V$3,1,MATCH('Proposed Efficiency'!BD7,'DOE Stack Loss Data'!$C$3:$V$3)))+(INDEX('DOE Stack Loss Data'!$C$4:$V$43,MATCH('Combustion Reports'!L$52,'DOE Stack Loss Data'!$B$4:$B$43)+1,MATCH('Proposed Efficiency'!BD7,'DOE Stack Loss Data'!$C$3:$V$3))-INDEX('DOE Stack Loss Data'!$C$4:$V$43,MATCH('Combustion Reports'!L$52,'DOE Stack Loss Data'!$B$4:$B$43),MATCH('Proposed Efficiency'!BD7,'DOE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Efficiency'!BD7,'DOE Stack Loss Data'!$C$3:$V$3)))</f>
        <v>#N/A</v>
      </c>
    </row>
    <row r="32" spans="2:56">
      <c r="B32" s="236">
        <v>5</v>
      </c>
      <c r="C32" s="234">
        <v>82</v>
      </c>
      <c r="D32" s="233">
        <f t="shared" si="4"/>
        <v>50</v>
      </c>
      <c r="E32" s="237" t="e">
        <f>1-(((INDEX('DOE Stack Loss Data'!$C$4:$V$43,MATCH('Combustion Reports'!C$34,'DOE Stack Loss Data'!$B$4:$B$43)+1,MATCH('Proposed Efficiency'!E8,'DOE Stack Loss Data'!$C$3:$V$3)+1)-INDEX('DOE Stack Loss Data'!$C$4:$V$43,MATCH('Combustion Reports'!C$34,'DOE Stack Loss Data'!$B$4:$B$43),MATCH('Proposed Efficiency'!E8,'DOE Stack Loss Data'!$C$3:$V$3)+1))/10*('Combustion Reports'!C$34-INDEX('DOE Stack Loss Data'!$B$4:$B$43,MATCH('Combustion Reports'!C$34,'DOE Stack Loss Data'!$B$4:$B$43),1))+INDEX('DOE Stack Loss Data'!$C$4:$V$43,MATCH('Combustion Reports'!C$34,'DOE Stack Loss Data'!$B$4:$B$43),MATCH('Proposed Efficiency'!E8,'DOE Stack Loss Data'!$C$3:$V$3)+1)-((INDEX('DOE Stack Loss Data'!$C$4:$V$43,MATCH('Combustion Reports'!C$34,'DOE Stack Loss Data'!$B$4:$B$43)+1,MATCH('Proposed Efficiency'!E8,'DOE Stack Loss Data'!$C$3:$V$3))-INDEX('DOE Stack Loss Data'!$C$4:$V$43,MATCH('Combustion Reports'!C$34,'DOE Stack Loss Data'!$B$4:$B$43),MATCH('Proposed Efficiency'!E8,'DOE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Efficiency'!E8,'DOE Stack Loss Data'!$C$3:$V$3))))/(INDEX('DOE Stack Loss Data'!$C$3:$V$3,1,MATCH('Proposed Efficiency'!E8,'DOE Stack Loss Data'!$C$3:$V$3)+1)-INDEX('DOE Stack Loss Data'!$C$3:$V$3,1,MATCH('Proposed Efficiency'!E8,'DOE Stack Loss Data'!$C$3:$V$3)))*('Proposed Efficiency'!E8-INDEX('DOE Stack Loss Data'!$C$3:$V$3,1,MATCH('Proposed Efficiency'!E8,'DOE Stack Loss Data'!$C$3:$V$3)))+(INDEX('DOE Stack Loss Data'!$C$4:$V$43,MATCH('Combustion Reports'!C$34,'DOE Stack Loss Data'!$B$4:$B$43)+1,MATCH('Proposed Efficiency'!E8,'DOE Stack Loss Data'!$C$3:$V$3))-INDEX('DOE Stack Loss Data'!$C$4:$V$43,MATCH('Combustion Reports'!C$34,'DOE Stack Loss Data'!$B$4:$B$43),MATCH('Proposed Efficiency'!E8,'DOE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Efficiency'!E8,'DOE Stack Loss Data'!$C$3:$V$3)))</f>
        <v>#N/A</v>
      </c>
      <c r="F32" s="237" t="e">
        <f>1-(((INDEX('DOE Stack Loss Data'!$C$4:$V$43,MATCH('Combustion Reports'!D$34,'DOE Stack Loss Data'!$B$4:$B$43)+1,MATCH('Proposed Efficiency'!F8,'DOE Stack Loss Data'!$C$3:$V$3)+1)-INDEX('DOE Stack Loss Data'!$C$4:$V$43,MATCH('Combustion Reports'!D$34,'DOE Stack Loss Data'!$B$4:$B$43),MATCH('Proposed Efficiency'!F8,'DOE Stack Loss Data'!$C$3:$V$3)+1))/10*('Combustion Reports'!D$34-INDEX('DOE Stack Loss Data'!$B$4:$B$43,MATCH('Combustion Reports'!D$34,'DOE Stack Loss Data'!$B$4:$B$43),1))+INDEX('DOE Stack Loss Data'!$C$4:$V$43,MATCH('Combustion Reports'!D$34,'DOE Stack Loss Data'!$B$4:$B$43),MATCH('Proposed Efficiency'!F8,'DOE Stack Loss Data'!$C$3:$V$3)+1)-((INDEX('DOE Stack Loss Data'!$C$4:$V$43,MATCH('Combustion Reports'!D$34,'DOE Stack Loss Data'!$B$4:$B$43)+1,MATCH('Proposed Efficiency'!F8,'DOE Stack Loss Data'!$C$3:$V$3))-INDEX('DOE Stack Loss Data'!$C$4:$V$43,MATCH('Combustion Reports'!D$34,'DOE Stack Loss Data'!$B$4:$B$43),MATCH('Proposed Efficiency'!F8,'DOE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Efficiency'!F8,'DOE Stack Loss Data'!$C$3:$V$3))))/(INDEX('DOE Stack Loss Data'!$C$3:$V$3,1,MATCH('Proposed Efficiency'!F8,'DOE Stack Loss Data'!$C$3:$V$3)+1)-INDEX('DOE Stack Loss Data'!$C$3:$V$3,1,MATCH('Proposed Efficiency'!F8,'DOE Stack Loss Data'!$C$3:$V$3)))*('Proposed Efficiency'!F8-INDEX('DOE Stack Loss Data'!$C$3:$V$3,1,MATCH('Proposed Efficiency'!F8,'DOE Stack Loss Data'!$C$3:$V$3)))+(INDEX('DOE Stack Loss Data'!$C$4:$V$43,MATCH('Combustion Reports'!D$34,'DOE Stack Loss Data'!$B$4:$B$43)+1,MATCH('Proposed Efficiency'!F8,'DOE Stack Loss Data'!$C$3:$V$3))-INDEX('DOE Stack Loss Data'!$C$4:$V$43,MATCH('Combustion Reports'!D$34,'DOE Stack Loss Data'!$B$4:$B$43),MATCH('Proposed Efficiency'!F8,'DOE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Efficiency'!F8,'DOE Stack Loss Data'!$C$3:$V$3)))</f>
        <v>#N/A</v>
      </c>
      <c r="G32" s="237" t="e">
        <f>1-(((INDEX('DOE Stack Loss Data'!$C$4:$V$43,MATCH('Combustion Reports'!E$34,'DOE Stack Loss Data'!$B$4:$B$43)+1,MATCH('Proposed Efficiency'!G8,'DOE Stack Loss Data'!$C$3:$V$3)+1)-INDEX('DOE Stack Loss Data'!$C$4:$V$43,MATCH('Combustion Reports'!E$34,'DOE Stack Loss Data'!$B$4:$B$43),MATCH('Proposed Efficiency'!G8,'DOE Stack Loss Data'!$C$3:$V$3)+1))/10*('Combustion Reports'!E$34-INDEX('DOE Stack Loss Data'!$B$4:$B$43,MATCH('Combustion Reports'!E$34,'DOE Stack Loss Data'!$B$4:$B$43),1))+INDEX('DOE Stack Loss Data'!$C$4:$V$43,MATCH('Combustion Reports'!E$34,'DOE Stack Loss Data'!$B$4:$B$43),MATCH('Proposed Efficiency'!G8,'DOE Stack Loss Data'!$C$3:$V$3)+1)-((INDEX('DOE Stack Loss Data'!$C$4:$V$43,MATCH('Combustion Reports'!E$34,'DOE Stack Loss Data'!$B$4:$B$43)+1,MATCH('Proposed Efficiency'!G8,'DOE Stack Loss Data'!$C$3:$V$3))-INDEX('DOE Stack Loss Data'!$C$4:$V$43,MATCH('Combustion Reports'!E$34,'DOE Stack Loss Data'!$B$4:$B$43),MATCH('Proposed Efficiency'!G8,'DOE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Efficiency'!G8,'DOE Stack Loss Data'!$C$3:$V$3))))/(INDEX('DOE Stack Loss Data'!$C$3:$V$3,1,MATCH('Proposed Efficiency'!G8,'DOE Stack Loss Data'!$C$3:$V$3)+1)-INDEX('DOE Stack Loss Data'!$C$3:$V$3,1,MATCH('Proposed Efficiency'!G8,'DOE Stack Loss Data'!$C$3:$V$3)))*('Proposed Efficiency'!G8-INDEX('DOE Stack Loss Data'!$C$3:$V$3,1,MATCH('Proposed Efficiency'!G8,'DOE Stack Loss Data'!$C$3:$V$3)))+(INDEX('DOE Stack Loss Data'!$C$4:$V$43,MATCH('Combustion Reports'!E$34,'DOE Stack Loss Data'!$B$4:$B$43)+1,MATCH('Proposed Efficiency'!G8,'DOE Stack Loss Data'!$C$3:$V$3))-INDEX('DOE Stack Loss Data'!$C$4:$V$43,MATCH('Combustion Reports'!E$34,'DOE Stack Loss Data'!$B$4:$B$43),MATCH('Proposed Efficiency'!G8,'DOE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Efficiency'!G8,'DOE Stack Loss Data'!$C$3:$V$3)))</f>
        <v>#N/A</v>
      </c>
      <c r="H32" s="237" t="e">
        <f>1-(((INDEX('DOE Stack Loss Data'!$C$4:$V$43,MATCH('Combustion Reports'!F$34,'DOE Stack Loss Data'!$B$4:$B$43)+1,MATCH('Proposed Efficiency'!H8,'DOE Stack Loss Data'!$C$3:$V$3)+1)-INDEX('DOE Stack Loss Data'!$C$4:$V$43,MATCH('Combustion Reports'!F$34,'DOE Stack Loss Data'!$B$4:$B$43),MATCH('Proposed Efficiency'!H8,'DOE Stack Loss Data'!$C$3:$V$3)+1))/10*('Combustion Reports'!F$34-INDEX('DOE Stack Loss Data'!$B$4:$B$43,MATCH('Combustion Reports'!F$34,'DOE Stack Loss Data'!$B$4:$B$43),1))+INDEX('DOE Stack Loss Data'!$C$4:$V$43,MATCH('Combustion Reports'!F$34,'DOE Stack Loss Data'!$B$4:$B$43),MATCH('Proposed Efficiency'!H8,'DOE Stack Loss Data'!$C$3:$V$3)+1)-((INDEX('DOE Stack Loss Data'!$C$4:$V$43,MATCH('Combustion Reports'!F$34,'DOE Stack Loss Data'!$B$4:$B$43)+1,MATCH('Proposed Efficiency'!H8,'DOE Stack Loss Data'!$C$3:$V$3))-INDEX('DOE Stack Loss Data'!$C$4:$V$43,MATCH('Combustion Reports'!F$34,'DOE Stack Loss Data'!$B$4:$B$43),MATCH('Proposed Efficiency'!H8,'DOE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Efficiency'!H8,'DOE Stack Loss Data'!$C$3:$V$3))))/(INDEX('DOE Stack Loss Data'!$C$3:$V$3,1,MATCH('Proposed Efficiency'!H8,'DOE Stack Loss Data'!$C$3:$V$3)+1)-INDEX('DOE Stack Loss Data'!$C$3:$V$3,1,MATCH('Proposed Efficiency'!H8,'DOE Stack Loss Data'!$C$3:$V$3)))*('Proposed Efficiency'!H8-INDEX('DOE Stack Loss Data'!$C$3:$V$3,1,MATCH('Proposed Efficiency'!H8,'DOE Stack Loss Data'!$C$3:$V$3)))+(INDEX('DOE Stack Loss Data'!$C$4:$V$43,MATCH('Combustion Reports'!F$34,'DOE Stack Loss Data'!$B$4:$B$43)+1,MATCH('Proposed Efficiency'!H8,'DOE Stack Loss Data'!$C$3:$V$3))-INDEX('DOE Stack Loss Data'!$C$4:$V$43,MATCH('Combustion Reports'!F$34,'DOE Stack Loss Data'!$B$4:$B$43),MATCH('Proposed Efficiency'!H8,'DOE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Efficiency'!H8,'DOE Stack Loss Data'!$C$3:$V$3)))</f>
        <v>#N/A</v>
      </c>
      <c r="I32" s="237" t="e">
        <f>1-(((INDEX('DOE Stack Loss Data'!$C$4:$V$43,MATCH('Combustion Reports'!G$34,'DOE Stack Loss Data'!$B$4:$B$43)+1,MATCH('Proposed Efficiency'!I8,'DOE Stack Loss Data'!$C$3:$V$3)+1)-INDEX('DOE Stack Loss Data'!$C$4:$V$43,MATCH('Combustion Reports'!G$34,'DOE Stack Loss Data'!$B$4:$B$43),MATCH('Proposed Efficiency'!I8,'DOE Stack Loss Data'!$C$3:$V$3)+1))/10*('Combustion Reports'!G$34-INDEX('DOE Stack Loss Data'!$B$4:$B$43,MATCH('Combustion Reports'!G$34,'DOE Stack Loss Data'!$B$4:$B$43),1))+INDEX('DOE Stack Loss Data'!$C$4:$V$43,MATCH('Combustion Reports'!G$34,'DOE Stack Loss Data'!$B$4:$B$43),MATCH('Proposed Efficiency'!I8,'DOE Stack Loss Data'!$C$3:$V$3)+1)-((INDEX('DOE Stack Loss Data'!$C$4:$V$43,MATCH('Combustion Reports'!G$34,'DOE Stack Loss Data'!$B$4:$B$43)+1,MATCH('Proposed Efficiency'!I8,'DOE Stack Loss Data'!$C$3:$V$3))-INDEX('DOE Stack Loss Data'!$C$4:$V$43,MATCH('Combustion Reports'!G$34,'DOE Stack Loss Data'!$B$4:$B$43),MATCH('Proposed Efficiency'!I8,'DOE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Efficiency'!I8,'DOE Stack Loss Data'!$C$3:$V$3))))/(INDEX('DOE Stack Loss Data'!$C$3:$V$3,1,MATCH('Proposed Efficiency'!I8,'DOE Stack Loss Data'!$C$3:$V$3)+1)-INDEX('DOE Stack Loss Data'!$C$3:$V$3,1,MATCH('Proposed Efficiency'!I8,'DOE Stack Loss Data'!$C$3:$V$3)))*('Proposed Efficiency'!I8-INDEX('DOE Stack Loss Data'!$C$3:$V$3,1,MATCH('Proposed Efficiency'!I8,'DOE Stack Loss Data'!$C$3:$V$3)))+(INDEX('DOE Stack Loss Data'!$C$4:$V$43,MATCH('Combustion Reports'!G$34,'DOE Stack Loss Data'!$B$4:$B$43)+1,MATCH('Proposed Efficiency'!I8,'DOE Stack Loss Data'!$C$3:$V$3))-INDEX('DOE Stack Loss Data'!$C$4:$V$43,MATCH('Combustion Reports'!G$34,'DOE Stack Loss Data'!$B$4:$B$43),MATCH('Proposed Efficiency'!I8,'DOE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Efficiency'!I8,'DOE Stack Loss Data'!$C$3:$V$3)))</f>
        <v>#N/A</v>
      </c>
      <c r="J32" s="237" t="e">
        <f>1-(((INDEX('DOE Stack Loss Data'!$C$4:$V$43,MATCH('Combustion Reports'!H$34,'DOE Stack Loss Data'!$B$4:$B$43)+1,MATCH('Proposed Efficiency'!J8,'DOE Stack Loss Data'!$C$3:$V$3)+1)-INDEX('DOE Stack Loss Data'!$C$4:$V$43,MATCH('Combustion Reports'!H$34,'DOE Stack Loss Data'!$B$4:$B$43),MATCH('Proposed Efficiency'!J8,'DOE Stack Loss Data'!$C$3:$V$3)+1))/10*('Combustion Reports'!H$34-INDEX('DOE Stack Loss Data'!$B$4:$B$43,MATCH('Combustion Reports'!H$34,'DOE Stack Loss Data'!$B$4:$B$43),1))+INDEX('DOE Stack Loss Data'!$C$4:$V$43,MATCH('Combustion Reports'!H$34,'DOE Stack Loss Data'!$B$4:$B$43),MATCH('Proposed Efficiency'!J8,'DOE Stack Loss Data'!$C$3:$V$3)+1)-((INDEX('DOE Stack Loss Data'!$C$4:$V$43,MATCH('Combustion Reports'!H$34,'DOE Stack Loss Data'!$B$4:$B$43)+1,MATCH('Proposed Efficiency'!J8,'DOE Stack Loss Data'!$C$3:$V$3))-INDEX('DOE Stack Loss Data'!$C$4:$V$43,MATCH('Combustion Reports'!H$34,'DOE Stack Loss Data'!$B$4:$B$43),MATCH('Proposed Efficiency'!J8,'DOE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Efficiency'!J8,'DOE Stack Loss Data'!$C$3:$V$3))))/(INDEX('DOE Stack Loss Data'!$C$3:$V$3,1,MATCH('Proposed Efficiency'!J8,'DOE Stack Loss Data'!$C$3:$V$3)+1)-INDEX('DOE Stack Loss Data'!$C$3:$V$3,1,MATCH('Proposed Efficiency'!J8,'DOE Stack Loss Data'!$C$3:$V$3)))*('Proposed Efficiency'!J8-INDEX('DOE Stack Loss Data'!$C$3:$V$3,1,MATCH('Proposed Efficiency'!J8,'DOE Stack Loss Data'!$C$3:$V$3)))+(INDEX('DOE Stack Loss Data'!$C$4:$V$43,MATCH('Combustion Reports'!H$34,'DOE Stack Loss Data'!$B$4:$B$43)+1,MATCH('Proposed Efficiency'!J8,'DOE Stack Loss Data'!$C$3:$V$3))-INDEX('DOE Stack Loss Data'!$C$4:$V$43,MATCH('Combustion Reports'!H$34,'DOE Stack Loss Data'!$B$4:$B$43),MATCH('Proposed Efficiency'!J8,'DOE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Efficiency'!J8,'DOE Stack Loss Data'!$C$3:$V$3)))</f>
        <v>#N/A</v>
      </c>
      <c r="K32" s="237" t="e">
        <f>1-(((INDEX('DOE Stack Loss Data'!$C$4:$V$43,MATCH('Combustion Reports'!I$34,'DOE Stack Loss Data'!$B$4:$B$43)+1,MATCH('Proposed Efficiency'!K8,'DOE Stack Loss Data'!$C$3:$V$3)+1)-INDEX('DOE Stack Loss Data'!$C$4:$V$43,MATCH('Combustion Reports'!I$34,'DOE Stack Loss Data'!$B$4:$B$43),MATCH('Proposed Efficiency'!K8,'DOE Stack Loss Data'!$C$3:$V$3)+1))/10*('Combustion Reports'!I$34-INDEX('DOE Stack Loss Data'!$B$4:$B$43,MATCH('Combustion Reports'!I$34,'DOE Stack Loss Data'!$B$4:$B$43),1))+INDEX('DOE Stack Loss Data'!$C$4:$V$43,MATCH('Combustion Reports'!I$34,'DOE Stack Loss Data'!$B$4:$B$43),MATCH('Proposed Efficiency'!K8,'DOE Stack Loss Data'!$C$3:$V$3)+1)-((INDEX('DOE Stack Loss Data'!$C$4:$V$43,MATCH('Combustion Reports'!I$34,'DOE Stack Loss Data'!$B$4:$B$43)+1,MATCH('Proposed Efficiency'!K8,'DOE Stack Loss Data'!$C$3:$V$3))-INDEX('DOE Stack Loss Data'!$C$4:$V$43,MATCH('Combustion Reports'!I$34,'DOE Stack Loss Data'!$B$4:$B$43),MATCH('Proposed Efficiency'!K8,'DOE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Efficiency'!K8,'DOE Stack Loss Data'!$C$3:$V$3))))/(INDEX('DOE Stack Loss Data'!$C$3:$V$3,1,MATCH('Proposed Efficiency'!K8,'DOE Stack Loss Data'!$C$3:$V$3)+1)-INDEX('DOE Stack Loss Data'!$C$3:$V$3,1,MATCH('Proposed Efficiency'!K8,'DOE Stack Loss Data'!$C$3:$V$3)))*('Proposed Efficiency'!K8-INDEX('DOE Stack Loss Data'!$C$3:$V$3,1,MATCH('Proposed Efficiency'!K8,'DOE Stack Loss Data'!$C$3:$V$3)))+(INDEX('DOE Stack Loss Data'!$C$4:$V$43,MATCH('Combustion Reports'!I$34,'DOE Stack Loss Data'!$B$4:$B$43)+1,MATCH('Proposed Efficiency'!K8,'DOE Stack Loss Data'!$C$3:$V$3))-INDEX('DOE Stack Loss Data'!$C$4:$V$43,MATCH('Combustion Reports'!I$34,'DOE Stack Loss Data'!$B$4:$B$43),MATCH('Proposed Efficiency'!K8,'DOE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Efficiency'!K8,'DOE Stack Loss Data'!$C$3:$V$3)))</f>
        <v>#N/A</v>
      </c>
      <c r="L32" s="237" t="e">
        <f>1-(((INDEX('DOE Stack Loss Data'!$C$4:$V$43,MATCH('Combustion Reports'!J$34,'DOE Stack Loss Data'!$B$4:$B$43)+1,MATCH('Proposed Efficiency'!L8,'DOE Stack Loss Data'!$C$3:$V$3)+1)-INDEX('DOE Stack Loss Data'!$C$4:$V$43,MATCH('Combustion Reports'!J$34,'DOE Stack Loss Data'!$B$4:$B$43),MATCH('Proposed Efficiency'!L8,'DOE Stack Loss Data'!$C$3:$V$3)+1))/10*('Combustion Reports'!J$34-INDEX('DOE Stack Loss Data'!$B$4:$B$43,MATCH('Combustion Reports'!J$34,'DOE Stack Loss Data'!$B$4:$B$43),1))+INDEX('DOE Stack Loss Data'!$C$4:$V$43,MATCH('Combustion Reports'!J$34,'DOE Stack Loss Data'!$B$4:$B$43),MATCH('Proposed Efficiency'!L8,'DOE Stack Loss Data'!$C$3:$V$3)+1)-((INDEX('DOE Stack Loss Data'!$C$4:$V$43,MATCH('Combustion Reports'!J$34,'DOE Stack Loss Data'!$B$4:$B$43)+1,MATCH('Proposed Efficiency'!L8,'DOE Stack Loss Data'!$C$3:$V$3))-INDEX('DOE Stack Loss Data'!$C$4:$V$43,MATCH('Combustion Reports'!J$34,'DOE Stack Loss Data'!$B$4:$B$43),MATCH('Proposed Efficiency'!L8,'DOE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Efficiency'!L8,'DOE Stack Loss Data'!$C$3:$V$3))))/(INDEX('DOE Stack Loss Data'!$C$3:$V$3,1,MATCH('Proposed Efficiency'!L8,'DOE Stack Loss Data'!$C$3:$V$3)+1)-INDEX('DOE Stack Loss Data'!$C$3:$V$3,1,MATCH('Proposed Efficiency'!L8,'DOE Stack Loss Data'!$C$3:$V$3)))*('Proposed Efficiency'!L8-INDEX('DOE Stack Loss Data'!$C$3:$V$3,1,MATCH('Proposed Efficiency'!L8,'DOE Stack Loss Data'!$C$3:$V$3)))+(INDEX('DOE Stack Loss Data'!$C$4:$V$43,MATCH('Combustion Reports'!J$34,'DOE Stack Loss Data'!$B$4:$B$43)+1,MATCH('Proposed Efficiency'!L8,'DOE Stack Loss Data'!$C$3:$V$3))-INDEX('DOE Stack Loss Data'!$C$4:$V$43,MATCH('Combustion Reports'!J$34,'DOE Stack Loss Data'!$B$4:$B$43),MATCH('Proposed Efficiency'!L8,'DOE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Efficiency'!L8,'DOE Stack Loss Data'!$C$3:$V$3)))</f>
        <v>#N/A</v>
      </c>
      <c r="M32" s="237" t="e">
        <f>1-(((INDEX('DOE Stack Loss Data'!$C$4:$V$43,MATCH('Combustion Reports'!K$34,'DOE Stack Loss Data'!$B$4:$B$43)+1,MATCH('Proposed Efficiency'!M8,'DOE Stack Loss Data'!$C$3:$V$3)+1)-INDEX('DOE Stack Loss Data'!$C$4:$V$43,MATCH('Combustion Reports'!K$34,'DOE Stack Loss Data'!$B$4:$B$43),MATCH('Proposed Efficiency'!M8,'DOE Stack Loss Data'!$C$3:$V$3)+1))/10*('Combustion Reports'!K$34-INDEX('DOE Stack Loss Data'!$B$4:$B$43,MATCH('Combustion Reports'!K$34,'DOE Stack Loss Data'!$B$4:$B$43),1))+INDEX('DOE Stack Loss Data'!$C$4:$V$43,MATCH('Combustion Reports'!K$34,'DOE Stack Loss Data'!$B$4:$B$43),MATCH('Proposed Efficiency'!M8,'DOE Stack Loss Data'!$C$3:$V$3)+1)-((INDEX('DOE Stack Loss Data'!$C$4:$V$43,MATCH('Combustion Reports'!K$34,'DOE Stack Loss Data'!$B$4:$B$43)+1,MATCH('Proposed Efficiency'!M8,'DOE Stack Loss Data'!$C$3:$V$3))-INDEX('DOE Stack Loss Data'!$C$4:$V$43,MATCH('Combustion Reports'!K$34,'DOE Stack Loss Data'!$B$4:$B$43),MATCH('Proposed Efficiency'!M8,'DOE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Efficiency'!M8,'DOE Stack Loss Data'!$C$3:$V$3))))/(INDEX('DOE Stack Loss Data'!$C$3:$V$3,1,MATCH('Proposed Efficiency'!M8,'DOE Stack Loss Data'!$C$3:$V$3)+1)-INDEX('DOE Stack Loss Data'!$C$3:$V$3,1,MATCH('Proposed Efficiency'!M8,'DOE Stack Loss Data'!$C$3:$V$3)))*('Proposed Efficiency'!M8-INDEX('DOE Stack Loss Data'!$C$3:$V$3,1,MATCH('Proposed Efficiency'!M8,'DOE Stack Loss Data'!$C$3:$V$3)))+(INDEX('DOE Stack Loss Data'!$C$4:$V$43,MATCH('Combustion Reports'!K$34,'DOE Stack Loss Data'!$B$4:$B$43)+1,MATCH('Proposed Efficiency'!M8,'DOE Stack Loss Data'!$C$3:$V$3))-INDEX('DOE Stack Loss Data'!$C$4:$V$43,MATCH('Combustion Reports'!K$34,'DOE Stack Loss Data'!$B$4:$B$43),MATCH('Proposed Efficiency'!M8,'DOE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Efficiency'!M8,'DOE Stack Loss Data'!$C$3:$V$3)))</f>
        <v>#N/A</v>
      </c>
      <c r="N32" s="238" t="e">
        <f>1-(((INDEX('DOE Stack Loss Data'!$C$4:$V$43,MATCH('Combustion Reports'!L$34,'DOE Stack Loss Data'!$B$4:$B$43)+1,MATCH('Proposed Efficiency'!N8,'DOE Stack Loss Data'!$C$3:$V$3)+1)-INDEX('DOE Stack Loss Data'!$C$4:$V$43,MATCH('Combustion Reports'!L$34,'DOE Stack Loss Data'!$B$4:$B$43),MATCH('Proposed Efficiency'!N8,'DOE Stack Loss Data'!$C$3:$V$3)+1))/10*('Combustion Reports'!L$34-INDEX('DOE Stack Loss Data'!$B$4:$B$43,MATCH('Combustion Reports'!L$34,'DOE Stack Loss Data'!$B$4:$B$43),1))+INDEX('DOE Stack Loss Data'!$C$4:$V$43,MATCH('Combustion Reports'!L$34,'DOE Stack Loss Data'!$B$4:$B$43),MATCH('Proposed Efficiency'!N8,'DOE Stack Loss Data'!$C$3:$V$3)+1)-((INDEX('DOE Stack Loss Data'!$C$4:$V$43,MATCH('Combustion Reports'!L$34,'DOE Stack Loss Data'!$B$4:$B$43)+1,MATCH('Proposed Efficiency'!N8,'DOE Stack Loss Data'!$C$3:$V$3))-INDEX('DOE Stack Loss Data'!$C$4:$V$43,MATCH('Combustion Reports'!L$34,'DOE Stack Loss Data'!$B$4:$B$43),MATCH('Proposed Efficiency'!N8,'DOE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Efficiency'!N8,'DOE Stack Loss Data'!$C$3:$V$3))))/(INDEX('DOE Stack Loss Data'!$C$3:$V$3,1,MATCH('Proposed Efficiency'!N8,'DOE Stack Loss Data'!$C$3:$V$3)+1)-INDEX('DOE Stack Loss Data'!$C$3:$V$3,1,MATCH('Proposed Efficiency'!N8,'DOE Stack Loss Data'!$C$3:$V$3)))*('Proposed Efficiency'!N8-INDEX('DOE Stack Loss Data'!$C$3:$V$3,1,MATCH('Proposed Efficiency'!N8,'DOE Stack Loss Data'!$C$3:$V$3)))+(INDEX('DOE Stack Loss Data'!$C$4:$V$43,MATCH('Combustion Reports'!L$34,'DOE Stack Loss Data'!$B$4:$B$43)+1,MATCH('Proposed Efficiency'!N8,'DOE Stack Loss Data'!$C$3:$V$3))-INDEX('DOE Stack Loss Data'!$C$4:$V$43,MATCH('Combustion Reports'!L$34,'DOE Stack Loss Data'!$B$4:$B$43),MATCH('Proposed Efficiency'!N8,'DOE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Efficiency'!N8,'DOE Stack Loss Data'!$C$3:$V$3)))</f>
        <v>#N/A</v>
      </c>
      <c r="P32" s="236">
        <v>5</v>
      </c>
      <c r="Q32" s="234">
        <v>82</v>
      </c>
      <c r="R32" s="233">
        <f t="shared" si="5"/>
        <v>50</v>
      </c>
      <c r="S32" s="237" t="e">
        <f>1-(((INDEX('DOE Stack Loss Data'!$C$4:$V$43,MATCH('Combustion Reports'!$C$40,'DOE Stack Loss Data'!$B$4:$B$43)+1,MATCH('Proposed Efficiency'!S8,'DOE Stack Loss Data'!$C$3:$V$3)+1)-INDEX('DOE Stack Loss Data'!$C$4:$V$43,MATCH('Combustion Reports'!$C$40,'DOE Stack Loss Data'!$B$4:$B$43),MATCH('Proposed Efficiency'!S8,'DOE Stack Loss Data'!$C$3:$V$3)+1))/10*('Combustion Reports'!$C$40-INDEX('DOE Stack Loss Data'!$B$4:$B$43,MATCH('Combustion Reports'!$C$40,'DOE Stack Loss Data'!$B$4:$B$43),1))+INDEX('DOE Stack Loss Data'!$C$4:$V$43,MATCH('Combustion Reports'!$C$40,'DOE Stack Loss Data'!$B$4:$B$43),MATCH('Proposed Efficiency'!S8,'DOE Stack Loss Data'!$C$3:$V$3)+1)-((INDEX('DOE Stack Loss Data'!$C$4:$V$43,MATCH('Combustion Reports'!$C$40,'DOE Stack Loss Data'!$B$4:$B$43)+1,MATCH('Proposed Efficiency'!S8,'DOE Stack Loss Data'!$C$3:$V$3))-INDEX('DOE Stack Loss Data'!$C$4:$V$43,MATCH('Combustion Reports'!$C$40,'DOE Stack Loss Data'!$B$4:$B$43),MATCH('Proposed Efficiency'!S8,'DOE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Efficiency'!S8,'DOE Stack Loss Data'!$C$3:$V$3))))/(INDEX('DOE Stack Loss Data'!$C$3:$V$3,1,MATCH('Proposed Efficiency'!S8,'DOE Stack Loss Data'!$C$3:$V$3)+1)-INDEX('DOE Stack Loss Data'!$C$3:$V$3,1,MATCH('Proposed Efficiency'!S8,'DOE Stack Loss Data'!$C$3:$V$3)))*('Proposed Efficiency'!S8-INDEX('DOE Stack Loss Data'!$C$3:$V$3,1,MATCH('Proposed Efficiency'!S8,'DOE Stack Loss Data'!$C$3:$V$3)))+(INDEX('DOE Stack Loss Data'!$C$4:$V$43,MATCH('Combustion Reports'!$C$40,'DOE Stack Loss Data'!$B$4:$B$43)+1,MATCH('Proposed Efficiency'!S8,'DOE Stack Loss Data'!$C$3:$V$3))-INDEX('DOE Stack Loss Data'!$C$4:$V$43,MATCH('Combustion Reports'!$C$40,'DOE Stack Loss Data'!$B$4:$B$43),MATCH('Proposed Efficiency'!S8,'DOE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Efficiency'!S8,'DOE Stack Loss Data'!$C$3:$V$3)))</f>
        <v>#N/A</v>
      </c>
      <c r="T32" s="237" t="e">
        <f>1-(((INDEX('DOE Stack Loss Data'!$C$4:$V$43,MATCH('Combustion Reports'!$C$40,'DOE Stack Loss Data'!$B$4:$B$43)+1,MATCH('Proposed Efficiency'!T8,'DOE Stack Loss Data'!$C$3:$V$3)+1)-INDEX('DOE Stack Loss Data'!$C$4:$V$43,MATCH('Combustion Reports'!$C$40,'DOE Stack Loss Data'!$B$4:$B$43),MATCH('Proposed Efficiency'!T8,'DOE Stack Loss Data'!$C$3:$V$3)+1))/10*('Combustion Reports'!$C$40-INDEX('DOE Stack Loss Data'!$B$4:$B$43,MATCH('Combustion Reports'!$C$40,'DOE Stack Loss Data'!$B$4:$B$43),1))+INDEX('DOE Stack Loss Data'!$C$4:$V$43,MATCH('Combustion Reports'!$C$40,'DOE Stack Loss Data'!$B$4:$B$43),MATCH('Proposed Efficiency'!T8,'DOE Stack Loss Data'!$C$3:$V$3)+1)-((INDEX('DOE Stack Loss Data'!$C$4:$V$43,MATCH('Combustion Reports'!$C$40,'DOE Stack Loss Data'!$B$4:$B$43)+1,MATCH('Proposed Efficiency'!T8,'DOE Stack Loss Data'!$C$3:$V$3))-INDEX('DOE Stack Loss Data'!$C$4:$V$43,MATCH('Combustion Reports'!$C$40,'DOE Stack Loss Data'!$B$4:$B$43),MATCH('Proposed Efficiency'!T8,'DOE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Efficiency'!T8,'DOE Stack Loss Data'!$C$3:$V$3))))/(INDEX('DOE Stack Loss Data'!$C$3:$V$3,1,MATCH('Proposed Efficiency'!T8,'DOE Stack Loss Data'!$C$3:$V$3)+1)-INDEX('DOE Stack Loss Data'!$C$3:$V$3,1,MATCH('Proposed Efficiency'!T8,'DOE Stack Loss Data'!$C$3:$V$3)))*('Proposed Efficiency'!T8-INDEX('DOE Stack Loss Data'!$C$3:$V$3,1,MATCH('Proposed Efficiency'!T8,'DOE Stack Loss Data'!$C$3:$V$3)))+(INDEX('DOE Stack Loss Data'!$C$4:$V$43,MATCH('Combustion Reports'!$C$40,'DOE Stack Loss Data'!$B$4:$B$43)+1,MATCH('Proposed Efficiency'!T8,'DOE Stack Loss Data'!$C$3:$V$3))-INDEX('DOE Stack Loss Data'!$C$4:$V$43,MATCH('Combustion Reports'!$C$40,'DOE Stack Loss Data'!$B$4:$B$43),MATCH('Proposed Efficiency'!T8,'DOE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Efficiency'!T8,'DOE Stack Loss Data'!$C$3:$V$3)))</f>
        <v>#N/A</v>
      </c>
      <c r="U32" s="237" t="e">
        <f>1-(((INDEX('DOE Stack Loss Data'!$C$4:$V$43,MATCH('Combustion Reports'!$C$40,'DOE Stack Loss Data'!$B$4:$B$43)+1,MATCH('Proposed Efficiency'!U8,'DOE Stack Loss Data'!$C$3:$V$3)+1)-INDEX('DOE Stack Loss Data'!$C$4:$V$43,MATCH('Combustion Reports'!$C$40,'DOE Stack Loss Data'!$B$4:$B$43),MATCH('Proposed Efficiency'!U8,'DOE Stack Loss Data'!$C$3:$V$3)+1))/10*('Combustion Reports'!$C$40-INDEX('DOE Stack Loss Data'!$B$4:$B$43,MATCH('Combustion Reports'!$C$40,'DOE Stack Loss Data'!$B$4:$B$43),1))+INDEX('DOE Stack Loss Data'!$C$4:$V$43,MATCH('Combustion Reports'!$C$40,'DOE Stack Loss Data'!$B$4:$B$43),MATCH('Proposed Efficiency'!U8,'DOE Stack Loss Data'!$C$3:$V$3)+1)-((INDEX('DOE Stack Loss Data'!$C$4:$V$43,MATCH('Combustion Reports'!$C$40,'DOE Stack Loss Data'!$B$4:$B$43)+1,MATCH('Proposed Efficiency'!U8,'DOE Stack Loss Data'!$C$3:$V$3))-INDEX('DOE Stack Loss Data'!$C$4:$V$43,MATCH('Combustion Reports'!$C$40,'DOE Stack Loss Data'!$B$4:$B$43),MATCH('Proposed Efficiency'!U8,'DOE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Efficiency'!U8,'DOE Stack Loss Data'!$C$3:$V$3))))/(INDEX('DOE Stack Loss Data'!$C$3:$V$3,1,MATCH('Proposed Efficiency'!U8,'DOE Stack Loss Data'!$C$3:$V$3)+1)-INDEX('DOE Stack Loss Data'!$C$3:$V$3,1,MATCH('Proposed Efficiency'!U8,'DOE Stack Loss Data'!$C$3:$V$3)))*('Proposed Efficiency'!U8-INDEX('DOE Stack Loss Data'!$C$3:$V$3,1,MATCH('Proposed Efficiency'!U8,'DOE Stack Loss Data'!$C$3:$V$3)))+(INDEX('DOE Stack Loss Data'!$C$4:$V$43,MATCH('Combustion Reports'!$C$40,'DOE Stack Loss Data'!$B$4:$B$43)+1,MATCH('Proposed Efficiency'!U8,'DOE Stack Loss Data'!$C$3:$V$3))-INDEX('DOE Stack Loss Data'!$C$4:$V$43,MATCH('Combustion Reports'!$C$40,'DOE Stack Loss Data'!$B$4:$B$43),MATCH('Proposed Efficiency'!U8,'DOE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Efficiency'!U8,'DOE Stack Loss Data'!$C$3:$V$3)))</f>
        <v>#N/A</v>
      </c>
      <c r="V32" s="237" t="e">
        <f>1-(((INDEX('DOE Stack Loss Data'!$C$4:$V$43,MATCH('Combustion Reports'!$C$40,'DOE Stack Loss Data'!$B$4:$B$43)+1,MATCH('Proposed Efficiency'!V8,'DOE Stack Loss Data'!$C$3:$V$3)+1)-INDEX('DOE Stack Loss Data'!$C$4:$V$43,MATCH('Combustion Reports'!$C$40,'DOE Stack Loss Data'!$B$4:$B$43),MATCH('Proposed Efficiency'!V8,'DOE Stack Loss Data'!$C$3:$V$3)+1))/10*('Combustion Reports'!$C$40-INDEX('DOE Stack Loss Data'!$B$4:$B$43,MATCH('Combustion Reports'!$C$40,'DOE Stack Loss Data'!$B$4:$B$43),1))+INDEX('DOE Stack Loss Data'!$C$4:$V$43,MATCH('Combustion Reports'!$C$40,'DOE Stack Loss Data'!$B$4:$B$43),MATCH('Proposed Efficiency'!V8,'DOE Stack Loss Data'!$C$3:$V$3)+1)-((INDEX('DOE Stack Loss Data'!$C$4:$V$43,MATCH('Combustion Reports'!$C$40,'DOE Stack Loss Data'!$B$4:$B$43)+1,MATCH('Proposed Efficiency'!V8,'DOE Stack Loss Data'!$C$3:$V$3))-INDEX('DOE Stack Loss Data'!$C$4:$V$43,MATCH('Combustion Reports'!$C$40,'DOE Stack Loss Data'!$B$4:$B$43),MATCH('Proposed Efficiency'!V8,'DOE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Efficiency'!V8,'DOE Stack Loss Data'!$C$3:$V$3))))/(INDEX('DOE Stack Loss Data'!$C$3:$V$3,1,MATCH('Proposed Efficiency'!V8,'DOE Stack Loss Data'!$C$3:$V$3)+1)-INDEX('DOE Stack Loss Data'!$C$3:$V$3,1,MATCH('Proposed Efficiency'!V8,'DOE Stack Loss Data'!$C$3:$V$3)))*('Proposed Efficiency'!V8-INDEX('DOE Stack Loss Data'!$C$3:$V$3,1,MATCH('Proposed Efficiency'!V8,'DOE Stack Loss Data'!$C$3:$V$3)))+(INDEX('DOE Stack Loss Data'!$C$4:$V$43,MATCH('Combustion Reports'!$C$40,'DOE Stack Loss Data'!$B$4:$B$43)+1,MATCH('Proposed Efficiency'!V8,'DOE Stack Loss Data'!$C$3:$V$3))-INDEX('DOE Stack Loss Data'!$C$4:$V$43,MATCH('Combustion Reports'!$C$40,'DOE Stack Loss Data'!$B$4:$B$43),MATCH('Proposed Efficiency'!V8,'DOE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Efficiency'!V8,'DOE Stack Loss Data'!$C$3:$V$3)))</f>
        <v>#N/A</v>
      </c>
      <c r="W32" s="237" t="e">
        <f>1-(((INDEX('DOE Stack Loss Data'!$C$4:$V$43,MATCH('Combustion Reports'!$C$40,'DOE Stack Loss Data'!$B$4:$B$43)+1,MATCH('Proposed Efficiency'!W8,'DOE Stack Loss Data'!$C$3:$V$3)+1)-INDEX('DOE Stack Loss Data'!$C$4:$V$43,MATCH('Combustion Reports'!$C$40,'DOE Stack Loss Data'!$B$4:$B$43),MATCH('Proposed Efficiency'!W8,'DOE Stack Loss Data'!$C$3:$V$3)+1))/10*('Combustion Reports'!$C$40-INDEX('DOE Stack Loss Data'!$B$4:$B$43,MATCH('Combustion Reports'!$C$40,'DOE Stack Loss Data'!$B$4:$B$43),1))+INDEX('DOE Stack Loss Data'!$C$4:$V$43,MATCH('Combustion Reports'!$C$40,'DOE Stack Loss Data'!$B$4:$B$43),MATCH('Proposed Efficiency'!W8,'DOE Stack Loss Data'!$C$3:$V$3)+1)-((INDEX('DOE Stack Loss Data'!$C$4:$V$43,MATCH('Combustion Reports'!$C$40,'DOE Stack Loss Data'!$B$4:$B$43)+1,MATCH('Proposed Efficiency'!W8,'DOE Stack Loss Data'!$C$3:$V$3))-INDEX('DOE Stack Loss Data'!$C$4:$V$43,MATCH('Combustion Reports'!$C$40,'DOE Stack Loss Data'!$B$4:$B$43),MATCH('Proposed Efficiency'!W8,'DOE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Efficiency'!W8,'DOE Stack Loss Data'!$C$3:$V$3))))/(INDEX('DOE Stack Loss Data'!$C$3:$V$3,1,MATCH('Proposed Efficiency'!W8,'DOE Stack Loss Data'!$C$3:$V$3)+1)-INDEX('DOE Stack Loss Data'!$C$3:$V$3,1,MATCH('Proposed Efficiency'!W8,'DOE Stack Loss Data'!$C$3:$V$3)))*('Proposed Efficiency'!W8-INDEX('DOE Stack Loss Data'!$C$3:$V$3,1,MATCH('Proposed Efficiency'!W8,'DOE Stack Loss Data'!$C$3:$V$3)))+(INDEX('DOE Stack Loss Data'!$C$4:$V$43,MATCH('Combustion Reports'!$C$40,'DOE Stack Loss Data'!$B$4:$B$43)+1,MATCH('Proposed Efficiency'!W8,'DOE Stack Loss Data'!$C$3:$V$3))-INDEX('DOE Stack Loss Data'!$C$4:$V$43,MATCH('Combustion Reports'!$C$40,'DOE Stack Loss Data'!$B$4:$B$43),MATCH('Proposed Efficiency'!W8,'DOE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Efficiency'!W8,'DOE Stack Loss Data'!$C$3:$V$3)))</f>
        <v>#N/A</v>
      </c>
      <c r="X32" s="237" t="e">
        <f>1-(((INDEX('DOE Stack Loss Data'!$C$4:$V$43,MATCH('Combustion Reports'!$C$40,'DOE Stack Loss Data'!$B$4:$B$43)+1,MATCH('Proposed Efficiency'!X8,'DOE Stack Loss Data'!$C$3:$V$3)+1)-INDEX('DOE Stack Loss Data'!$C$4:$V$43,MATCH('Combustion Reports'!$C$40,'DOE Stack Loss Data'!$B$4:$B$43),MATCH('Proposed Efficiency'!X8,'DOE Stack Loss Data'!$C$3:$V$3)+1))/10*('Combustion Reports'!$C$40-INDEX('DOE Stack Loss Data'!$B$4:$B$43,MATCH('Combustion Reports'!$C$40,'DOE Stack Loss Data'!$B$4:$B$43),1))+INDEX('DOE Stack Loss Data'!$C$4:$V$43,MATCH('Combustion Reports'!$C$40,'DOE Stack Loss Data'!$B$4:$B$43),MATCH('Proposed Efficiency'!X8,'DOE Stack Loss Data'!$C$3:$V$3)+1)-((INDEX('DOE Stack Loss Data'!$C$4:$V$43,MATCH('Combustion Reports'!$C$40,'DOE Stack Loss Data'!$B$4:$B$43)+1,MATCH('Proposed Efficiency'!X8,'DOE Stack Loss Data'!$C$3:$V$3))-INDEX('DOE Stack Loss Data'!$C$4:$V$43,MATCH('Combustion Reports'!$C$40,'DOE Stack Loss Data'!$B$4:$B$43),MATCH('Proposed Efficiency'!X8,'DOE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Efficiency'!X8,'DOE Stack Loss Data'!$C$3:$V$3))))/(INDEX('DOE Stack Loss Data'!$C$3:$V$3,1,MATCH('Proposed Efficiency'!X8,'DOE Stack Loss Data'!$C$3:$V$3)+1)-INDEX('DOE Stack Loss Data'!$C$3:$V$3,1,MATCH('Proposed Efficiency'!X8,'DOE Stack Loss Data'!$C$3:$V$3)))*('Proposed Efficiency'!X8-INDEX('DOE Stack Loss Data'!$C$3:$V$3,1,MATCH('Proposed Efficiency'!X8,'DOE Stack Loss Data'!$C$3:$V$3)))+(INDEX('DOE Stack Loss Data'!$C$4:$V$43,MATCH('Combustion Reports'!$C$40,'DOE Stack Loss Data'!$B$4:$B$43)+1,MATCH('Proposed Efficiency'!X8,'DOE Stack Loss Data'!$C$3:$V$3))-INDEX('DOE Stack Loss Data'!$C$4:$V$43,MATCH('Combustion Reports'!$C$40,'DOE Stack Loss Data'!$B$4:$B$43),MATCH('Proposed Efficiency'!X8,'DOE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Efficiency'!X8,'DOE Stack Loss Data'!$C$3:$V$3)))</f>
        <v>#N/A</v>
      </c>
      <c r="Y32" s="237" t="e">
        <f>1-(((INDEX('DOE Stack Loss Data'!$C$4:$V$43,MATCH('Combustion Reports'!$C$40,'DOE Stack Loss Data'!$B$4:$B$43)+1,MATCH('Proposed Efficiency'!Y8,'DOE Stack Loss Data'!$C$3:$V$3)+1)-INDEX('DOE Stack Loss Data'!$C$4:$V$43,MATCH('Combustion Reports'!$C$40,'DOE Stack Loss Data'!$B$4:$B$43),MATCH('Proposed Efficiency'!Y8,'DOE Stack Loss Data'!$C$3:$V$3)+1))/10*('Combustion Reports'!$C$40-INDEX('DOE Stack Loss Data'!$B$4:$B$43,MATCH('Combustion Reports'!$C$40,'DOE Stack Loss Data'!$B$4:$B$43),1))+INDEX('DOE Stack Loss Data'!$C$4:$V$43,MATCH('Combustion Reports'!$C$40,'DOE Stack Loss Data'!$B$4:$B$43),MATCH('Proposed Efficiency'!Y8,'DOE Stack Loss Data'!$C$3:$V$3)+1)-((INDEX('DOE Stack Loss Data'!$C$4:$V$43,MATCH('Combustion Reports'!$C$40,'DOE Stack Loss Data'!$B$4:$B$43)+1,MATCH('Proposed Efficiency'!Y8,'DOE Stack Loss Data'!$C$3:$V$3))-INDEX('DOE Stack Loss Data'!$C$4:$V$43,MATCH('Combustion Reports'!$C$40,'DOE Stack Loss Data'!$B$4:$B$43),MATCH('Proposed Efficiency'!Y8,'DOE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Efficiency'!Y8,'DOE Stack Loss Data'!$C$3:$V$3))))/(INDEX('DOE Stack Loss Data'!$C$3:$V$3,1,MATCH('Proposed Efficiency'!Y8,'DOE Stack Loss Data'!$C$3:$V$3)+1)-INDEX('DOE Stack Loss Data'!$C$3:$V$3,1,MATCH('Proposed Efficiency'!Y8,'DOE Stack Loss Data'!$C$3:$V$3)))*('Proposed Efficiency'!Y8-INDEX('DOE Stack Loss Data'!$C$3:$V$3,1,MATCH('Proposed Efficiency'!Y8,'DOE Stack Loss Data'!$C$3:$V$3)))+(INDEX('DOE Stack Loss Data'!$C$4:$V$43,MATCH('Combustion Reports'!$C$40,'DOE Stack Loss Data'!$B$4:$B$43)+1,MATCH('Proposed Efficiency'!Y8,'DOE Stack Loss Data'!$C$3:$V$3))-INDEX('DOE Stack Loss Data'!$C$4:$V$43,MATCH('Combustion Reports'!$C$40,'DOE Stack Loss Data'!$B$4:$B$43),MATCH('Proposed Efficiency'!Y8,'DOE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Efficiency'!Y8,'DOE Stack Loss Data'!$C$3:$V$3)))</f>
        <v>#N/A</v>
      </c>
      <c r="Z32" s="237" t="e">
        <f>1-(((INDEX('DOE Stack Loss Data'!$C$4:$V$43,MATCH('Combustion Reports'!$C$40,'DOE Stack Loss Data'!$B$4:$B$43)+1,MATCH('Proposed Efficiency'!Z8,'DOE Stack Loss Data'!$C$3:$V$3)+1)-INDEX('DOE Stack Loss Data'!$C$4:$V$43,MATCH('Combustion Reports'!$C$40,'DOE Stack Loss Data'!$B$4:$B$43),MATCH('Proposed Efficiency'!Z8,'DOE Stack Loss Data'!$C$3:$V$3)+1))/10*('Combustion Reports'!$C$40-INDEX('DOE Stack Loss Data'!$B$4:$B$43,MATCH('Combustion Reports'!$C$40,'DOE Stack Loss Data'!$B$4:$B$43),1))+INDEX('DOE Stack Loss Data'!$C$4:$V$43,MATCH('Combustion Reports'!$C$40,'DOE Stack Loss Data'!$B$4:$B$43),MATCH('Proposed Efficiency'!Z8,'DOE Stack Loss Data'!$C$3:$V$3)+1)-((INDEX('DOE Stack Loss Data'!$C$4:$V$43,MATCH('Combustion Reports'!$C$40,'DOE Stack Loss Data'!$B$4:$B$43)+1,MATCH('Proposed Efficiency'!Z8,'DOE Stack Loss Data'!$C$3:$V$3))-INDEX('DOE Stack Loss Data'!$C$4:$V$43,MATCH('Combustion Reports'!$C$40,'DOE Stack Loss Data'!$B$4:$B$43),MATCH('Proposed Efficiency'!Z8,'DOE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Efficiency'!Z8,'DOE Stack Loss Data'!$C$3:$V$3))))/(INDEX('DOE Stack Loss Data'!$C$3:$V$3,1,MATCH('Proposed Efficiency'!Z8,'DOE Stack Loss Data'!$C$3:$V$3)+1)-INDEX('DOE Stack Loss Data'!$C$3:$V$3,1,MATCH('Proposed Efficiency'!Z8,'DOE Stack Loss Data'!$C$3:$V$3)))*('Proposed Efficiency'!Z8-INDEX('DOE Stack Loss Data'!$C$3:$V$3,1,MATCH('Proposed Efficiency'!Z8,'DOE Stack Loss Data'!$C$3:$V$3)))+(INDEX('DOE Stack Loss Data'!$C$4:$V$43,MATCH('Combustion Reports'!$C$40,'DOE Stack Loss Data'!$B$4:$B$43)+1,MATCH('Proposed Efficiency'!Z8,'DOE Stack Loss Data'!$C$3:$V$3))-INDEX('DOE Stack Loss Data'!$C$4:$V$43,MATCH('Combustion Reports'!$C$40,'DOE Stack Loss Data'!$B$4:$B$43),MATCH('Proposed Efficiency'!Z8,'DOE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Efficiency'!Z8,'DOE Stack Loss Data'!$C$3:$V$3)))</f>
        <v>#N/A</v>
      </c>
      <c r="AA32" s="237" t="e">
        <f>1-(((INDEX('DOE Stack Loss Data'!$C$4:$V$43,MATCH('Combustion Reports'!$C$40,'DOE Stack Loss Data'!$B$4:$B$43)+1,MATCH('Proposed Efficiency'!AA8,'DOE Stack Loss Data'!$C$3:$V$3)+1)-INDEX('DOE Stack Loss Data'!$C$4:$V$43,MATCH('Combustion Reports'!$C$40,'DOE Stack Loss Data'!$B$4:$B$43),MATCH('Proposed Efficiency'!AA8,'DOE Stack Loss Data'!$C$3:$V$3)+1))/10*('Combustion Reports'!$C$40-INDEX('DOE Stack Loss Data'!$B$4:$B$43,MATCH('Combustion Reports'!$C$40,'DOE Stack Loss Data'!$B$4:$B$43),1))+INDEX('DOE Stack Loss Data'!$C$4:$V$43,MATCH('Combustion Reports'!$C$40,'DOE Stack Loss Data'!$B$4:$B$43),MATCH('Proposed Efficiency'!AA8,'DOE Stack Loss Data'!$C$3:$V$3)+1)-((INDEX('DOE Stack Loss Data'!$C$4:$V$43,MATCH('Combustion Reports'!$C$40,'DOE Stack Loss Data'!$B$4:$B$43)+1,MATCH('Proposed Efficiency'!AA8,'DOE Stack Loss Data'!$C$3:$V$3))-INDEX('DOE Stack Loss Data'!$C$4:$V$43,MATCH('Combustion Reports'!$C$40,'DOE Stack Loss Data'!$B$4:$B$43),MATCH('Proposed Efficiency'!AA8,'DOE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Efficiency'!AA8,'DOE Stack Loss Data'!$C$3:$V$3))))/(INDEX('DOE Stack Loss Data'!$C$3:$V$3,1,MATCH('Proposed Efficiency'!AA8,'DOE Stack Loss Data'!$C$3:$V$3)+1)-INDEX('DOE Stack Loss Data'!$C$3:$V$3,1,MATCH('Proposed Efficiency'!AA8,'DOE Stack Loss Data'!$C$3:$V$3)))*('Proposed Efficiency'!AA8-INDEX('DOE Stack Loss Data'!$C$3:$V$3,1,MATCH('Proposed Efficiency'!AA8,'DOE Stack Loss Data'!$C$3:$V$3)))+(INDEX('DOE Stack Loss Data'!$C$4:$V$43,MATCH('Combustion Reports'!$C$40,'DOE Stack Loss Data'!$B$4:$B$43)+1,MATCH('Proposed Efficiency'!AA8,'DOE Stack Loss Data'!$C$3:$V$3))-INDEX('DOE Stack Loss Data'!$C$4:$V$43,MATCH('Combustion Reports'!$C$40,'DOE Stack Loss Data'!$B$4:$B$43),MATCH('Proposed Efficiency'!AA8,'DOE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Efficiency'!AA8,'DOE Stack Loss Data'!$C$3:$V$3)))</f>
        <v>#N/A</v>
      </c>
      <c r="AB32" s="238" t="e">
        <f>1-(((INDEX('DOE Stack Loss Data'!$C$4:$V$43,MATCH('Combustion Reports'!$C$40,'DOE Stack Loss Data'!$B$4:$B$43)+1,MATCH('Proposed Efficiency'!AB8,'DOE Stack Loss Data'!$C$3:$V$3)+1)-INDEX('DOE Stack Loss Data'!$C$4:$V$43,MATCH('Combustion Reports'!$C$40,'DOE Stack Loss Data'!$B$4:$B$43),MATCH('Proposed Efficiency'!AB8,'DOE Stack Loss Data'!$C$3:$V$3)+1))/10*('Combustion Reports'!$C$40-INDEX('DOE Stack Loss Data'!$B$4:$B$43,MATCH('Combustion Reports'!$C$40,'DOE Stack Loss Data'!$B$4:$B$43),1))+INDEX('DOE Stack Loss Data'!$C$4:$V$43,MATCH('Combustion Reports'!$C$40,'DOE Stack Loss Data'!$B$4:$B$43),MATCH('Proposed Efficiency'!AB8,'DOE Stack Loss Data'!$C$3:$V$3)+1)-((INDEX('DOE Stack Loss Data'!$C$4:$V$43,MATCH('Combustion Reports'!$C$40,'DOE Stack Loss Data'!$B$4:$B$43)+1,MATCH('Proposed Efficiency'!AB8,'DOE Stack Loss Data'!$C$3:$V$3))-INDEX('DOE Stack Loss Data'!$C$4:$V$43,MATCH('Combustion Reports'!$C$40,'DOE Stack Loss Data'!$B$4:$B$43),MATCH('Proposed Efficiency'!AB8,'DOE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Efficiency'!AB8,'DOE Stack Loss Data'!$C$3:$V$3))))/(INDEX('DOE Stack Loss Data'!$C$3:$V$3,1,MATCH('Proposed Efficiency'!AB8,'DOE Stack Loss Data'!$C$3:$V$3)+1)-INDEX('DOE Stack Loss Data'!$C$3:$V$3,1,MATCH('Proposed Efficiency'!AB8,'DOE Stack Loss Data'!$C$3:$V$3)))*('Proposed Efficiency'!AB8-INDEX('DOE Stack Loss Data'!$C$3:$V$3,1,MATCH('Proposed Efficiency'!AB8,'DOE Stack Loss Data'!$C$3:$V$3)))+(INDEX('DOE Stack Loss Data'!$C$4:$V$43,MATCH('Combustion Reports'!$C$40,'DOE Stack Loss Data'!$B$4:$B$43)+1,MATCH('Proposed Efficiency'!AB8,'DOE Stack Loss Data'!$C$3:$V$3))-INDEX('DOE Stack Loss Data'!$C$4:$V$43,MATCH('Combustion Reports'!$C$40,'DOE Stack Loss Data'!$B$4:$B$43),MATCH('Proposed Efficiency'!AB8,'DOE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Efficiency'!AB8,'DOE Stack Loss Data'!$C$3:$V$3)))</f>
        <v>#N/A</v>
      </c>
      <c r="AD32" s="236">
        <v>5</v>
      </c>
      <c r="AE32" s="234">
        <v>82</v>
      </c>
      <c r="AF32" s="233">
        <f t="shared" si="6"/>
        <v>50</v>
      </c>
      <c r="AG32" s="237" t="e">
        <f>1-(((INDEX('DOE Stack Loss Data'!$C$4:$V$43,MATCH('Combustion Reports'!C$46,'DOE Stack Loss Data'!$B$4:$B$43)+1,MATCH('Proposed Efficiency'!AG8,'DOE Stack Loss Data'!$C$3:$V$3)+1)-INDEX('DOE Stack Loss Data'!$C$4:$V$43,MATCH('Combustion Reports'!C$46,'DOE Stack Loss Data'!$B$4:$B$43),MATCH('Proposed Efficiency'!AG8,'DOE Stack Loss Data'!$C$3:$V$3)+1))/10*('Combustion Reports'!C$46-INDEX('DOE Stack Loss Data'!$B$4:$B$43,MATCH('Combustion Reports'!C$46,'DOE Stack Loss Data'!$B$4:$B$43),1))+INDEX('DOE Stack Loss Data'!$C$4:$V$43,MATCH('Combustion Reports'!C$46,'DOE Stack Loss Data'!$B$4:$B$43),MATCH('Proposed Efficiency'!AG8,'DOE Stack Loss Data'!$C$3:$V$3)+1)-((INDEX('DOE Stack Loss Data'!$C$4:$V$43,MATCH('Combustion Reports'!C$46,'DOE Stack Loss Data'!$B$4:$B$43)+1,MATCH('Proposed Efficiency'!AG8,'DOE Stack Loss Data'!$C$3:$V$3))-INDEX('DOE Stack Loss Data'!$C$4:$V$43,MATCH('Combustion Reports'!C$46,'DOE Stack Loss Data'!$B$4:$B$43),MATCH('Proposed Efficiency'!AG8,'DOE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Efficiency'!AG8,'DOE Stack Loss Data'!$C$3:$V$3))))/(INDEX('DOE Stack Loss Data'!$C$3:$V$3,1,MATCH('Proposed Efficiency'!AG8,'DOE Stack Loss Data'!$C$3:$V$3)+1)-INDEX('DOE Stack Loss Data'!$C$3:$V$3,1,MATCH('Proposed Efficiency'!AG8,'DOE Stack Loss Data'!$C$3:$V$3)))*('Proposed Efficiency'!AG8-INDEX('DOE Stack Loss Data'!$C$3:$V$3,1,MATCH('Proposed Efficiency'!AG8,'DOE Stack Loss Data'!$C$3:$V$3)))+(INDEX('DOE Stack Loss Data'!$C$4:$V$43,MATCH('Combustion Reports'!C$46,'DOE Stack Loss Data'!$B$4:$B$43)+1,MATCH('Proposed Efficiency'!AG8,'DOE Stack Loss Data'!$C$3:$V$3))-INDEX('DOE Stack Loss Data'!$C$4:$V$43,MATCH('Combustion Reports'!C$46,'DOE Stack Loss Data'!$B$4:$B$43),MATCH('Proposed Efficiency'!AG8,'DOE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Efficiency'!AG8,'DOE Stack Loss Data'!$C$3:$V$3)))</f>
        <v>#N/A</v>
      </c>
      <c r="AH32" s="237" t="e">
        <f>1-(((INDEX('DOE Stack Loss Data'!$C$4:$V$43,MATCH('Combustion Reports'!D$46,'DOE Stack Loss Data'!$B$4:$B$43)+1,MATCH('Proposed Efficiency'!AH8,'DOE Stack Loss Data'!$C$3:$V$3)+1)-INDEX('DOE Stack Loss Data'!$C$4:$V$43,MATCH('Combustion Reports'!D$46,'DOE Stack Loss Data'!$B$4:$B$43),MATCH('Proposed Efficiency'!AH8,'DOE Stack Loss Data'!$C$3:$V$3)+1))/10*('Combustion Reports'!D$46-INDEX('DOE Stack Loss Data'!$B$4:$B$43,MATCH('Combustion Reports'!D$46,'DOE Stack Loss Data'!$B$4:$B$43),1))+INDEX('DOE Stack Loss Data'!$C$4:$V$43,MATCH('Combustion Reports'!D$46,'DOE Stack Loss Data'!$B$4:$B$43),MATCH('Proposed Efficiency'!AH8,'DOE Stack Loss Data'!$C$3:$V$3)+1)-((INDEX('DOE Stack Loss Data'!$C$4:$V$43,MATCH('Combustion Reports'!D$46,'DOE Stack Loss Data'!$B$4:$B$43)+1,MATCH('Proposed Efficiency'!AH8,'DOE Stack Loss Data'!$C$3:$V$3))-INDEX('DOE Stack Loss Data'!$C$4:$V$43,MATCH('Combustion Reports'!D$46,'DOE Stack Loss Data'!$B$4:$B$43),MATCH('Proposed Efficiency'!AH8,'DOE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Efficiency'!AH8,'DOE Stack Loss Data'!$C$3:$V$3))))/(INDEX('DOE Stack Loss Data'!$C$3:$V$3,1,MATCH('Proposed Efficiency'!AH8,'DOE Stack Loss Data'!$C$3:$V$3)+1)-INDEX('DOE Stack Loss Data'!$C$3:$V$3,1,MATCH('Proposed Efficiency'!AH8,'DOE Stack Loss Data'!$C$3:$V$3)))*('Proposed Efficiency'!AH8-INDEX('DOE Stack Loss Data'!$C$3:$V$3,1,MATCH('Proposed Efficiency'!AH8,'DOE Stack Loss Data'!$C$3:$V$3)))+(INDEX('DOE Stack Loss Data'!$C$4:$V$43,MATCH('Combustion Reports'!D$46,'DOE Stack Loss Data'!$B$4:$B$43)+1,MATCH('Proposed Efficiency'!AH8,'DOE Stack Loss Data'!$C$3:$V$3))-INDEX('DOE Stack Loss Data'!$C$4:$V$43,MATCH('Combustion Reports'!D$46,'DOE Stack Loss Data'!$B$4:$B$43),MATCH('Proposed Efficiency'!AH8,'DOE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Efficiency'!AH8,'DOE Stack Loss Data'!$C$3:$V$3)))</f>
        <v>#N/A</v>
      </c>
      <c r="AI32" s="237" t="e">
        <f>1-(((INDEX('DOE Stack Loss Data'!$C$4:$V$43,MATCH('Combustion Reports'!E$46,'DOE Stack Loss Data'!$B$4:$B$43)+1,MATCH('Proposed Efficiency'!AI8,'DOE Stack Loss Data'!$C$3:$V$3)+1)-INDEX('DOE Stack Loss Data'!$C$4:$V$43,MATCH('Combustion Reports'!E$46,'DOE Stack Loss Data'!$B$4:$B$43),MATCH('Proposed Efficiency'!AI8,'DOE Stack Loss Data'!$C$3:$V$3)+1))/10*('Combustion Reports'!E$46-INDEX('DOE Stack Loss Data'!$B$4:$B$43,MATCH('Combustion Reports'!E$46,'DOE Stack Loss Data'!$B$4:$B$43),1))+INDEX('DOE Stack Loss Data'!$C$4:$V$43,MATCH('Combustion Reports'!E$46,'DOE Stack Loss Data'!$B$4:$B$43),MATCH('Proposed Efficiency'!AI8,'DOE Stack Loss Data'!$C$3:$V$3)+1)-((INDEX('DOE Stack Loss Data'!$C$4:$V$43,MATCH('Combustion Reports'!E$46,'DOE Stack Loss Data'!$B$4:$B$43)+1,MATCH('Proposed Efficiency'!AI8,'DOE Stack Loss Data'!$C$3:$V$3))-INDEX('DOE Stack Loss Data'!$C$4:$V$43,MATCH('Combustion Reports'!E$46,'DOE Stack Loss Data'!$B$4:$B$43),MATCH('Proposed Efficiency'!AI8,'DOE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Efficiency'!AI8,'DOE Stack Loss Data'!$C$3:$V$3))))/(INDEX('DOE Stack Loss Data'!$C$3:$V$3,1,MATCH('Proposed Efficiency'!AI8,'DOE Stack Loss Data'!$C$3:$V$3)+1)-INDEX('DOE Stack Loss Data'!$C$3:$V$3,1,MATCH('Proposed Efficiency'!AI8,'DOE Stack Loss Data'!$C$3:$V$3)))*('Proposed Efficiency'!AI8-INDEX('DOE Stack Loss Data'!$C$3:$V$3,1,MATCH('Proposed Efficiency'!AI8,'DOE Stack Loss Data'!$C$3:$V$3)))+(INDEX('DOE Stack Loss Data'!$C$4:$V$43,MATCH('Combustion Reports'!E$46,'DOE Stack Loss Data'!$B$4:$B$43)+1,MATCH('Proposed Efficiency'!AI8,'DOE Stack Loss Data'!$C$3:$V$3))-INDEX('DOE Stack Loss Data'!$C$4:$V$43,MATCH('Combustion Reports'!E$46,'DOE Stack Loss Data'!$B$4:$B$43),MATCH('Proposed Efficiency'!AI8,'DOE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Efficiency'!AI8,'DOE Stack Loss Data'!$C$3:$V$3)))</f>
        <v>#N/A</v>
      </c>
      <c r="AJ32" s="237" t="e">
        <f>1-(((INDEX('DOE Stack Loss Data'!$C$4:$V$43,MATCH('Combustion Reports'!F$46,'DOE Stack Loss Data'!$B$4:$B$43)+1,MATCH('Proposed Efficiency'!AJ8,'DOE Stack Loss Data'!$C$3:$V$3)+1)-INDEX('DOE Stack Loss Data'!$C$4:$V$43,MATCH('Combustion Reports'!F$46,'DOE Stack Loss Data'!$B$4:$B$43),MATCH('Proposed Efficiency'!AJ8,'DOE Stack Loss Data'!$C$3:$V$3)+1))/10*('Combustion Reports'!F$46-INDEX('DOE Stack Loss Data'!$B$4:$B$43,MATCH('Combustion Reports'!F$46,'DOE Stack Loss Data'!$B$4:$B$43),1))+INDEX('DOE Stack Loss Data'!$C$4:$V$43,MATCH('Combustion Reports'!F$46,'DOE Stack Loss Data'!$B$4:$B$43),MATCH('Proposed Efficiency'!AJ8,'DOE Stack Loss Data'!$C$3:$V$3)+1)-((INDEX('DOE Stack Loss Data'!$C$4:$V$43,MATCH('Combustion Reports'!F$46,'DOE Stack Loss Data'!$B$4:$B$43)+1,MATCH('Proposed Efficiency'!AJ8,'DOE Stack Loss Data'!$C$3:$V$3))-INDEX('DOE Stack Loss Data'!$C$4:$V$43,MATCH('Combustion Reports'!F$46,'DOE Stack Loss Data'!$B$4:$B$43),MATCH('Proposed Efficiency'!AJ8,'DOE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Efficiency'!AJ8,'DOE Stack Loss Data'!$C$3:$V$3))))/(INDEX('DOE Stack Loss Data'!$C$3:$V$3,1,MATCH('Proposed Efficiency'!AJ8,'DOE Stack Loss Data'!$C$3:$V$3)+1)-INDEX('DOE Stack Loss Data'!$C$3:$V$3,1,MATCH('Proposed Efficiency'!AJ8,'DOE Stack Loss Data'!$C$3:$V$3)))*('Proposed Efficiency'!AJ8-INDEX('DOE Stack Loss Data'!$C$3:$V$3,1,MATCH('Proposed Efficiency'!AJ8,'DOE Stack Loss Data'!$C$3:$V$3)))+(INDEX('DOE Stack Loss Data'!$C$4:$V$43,MATCH('Combustion Reports'!F$46,'DOE Stack Loss Data'!$B$4:$B$43)+1,MATCH('Proposed Efficiency'!AJ8,'DOE Stack Loss Data'!$C$3:$V$3))-INDEX('DOE Stack Loss Data'!$C$4:$V$43,MATCH('Combustion Reports'!F$46,'DOE Stack Loss Data'!$B$4:$B$43),MATCH('Proposed Efficiency'!AJ8,'DOE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Efficiency'!AJ8,'DOE Stack Loss Data'!$C$3:$V$3)))</f>
        <v>#N/A</v>
      </c>
      <c r="AK32" s="237" t="e">
        <f>1-(((INDEX('DOE Stack Loss Data'!$C$4:$V$43,MATCH('Combustion Reports'!G$46,'DOE Stack Loss Data'!$B$4:$B$43)+1,MATCH('Proposed Efficiency'!AK8,'DOE Stack Loss Data'!$C$3:$V$3)+1)-INDEX('DOE Stack Loss Data'!$C$4:$V$43,MATCH('Combustion Reports'!G$46,'DOE Stack Loss Data'!$B$4:$B$43),MATCH('Proposed Efficiency'!AK8,'DOE Stack Loss Data'!$C$3:$V$3)+1))/10*('Combustion Reports'!G$46-INDEX('DOE Stack Loss Data'!$B$4:$B$43,MATCH('Combustion Reports'!G$46,'DOE Stack Loss Data'!$B$4:$B$43),1))+INDEX('DOE Stack Loss Data'!$C$4:$V$43,MATCH('Combustion Reports'!G$46,'DOE Stack Loss Data'!$B$4:$B$43),MATCH('Proposed Efficiency'!AK8,'DOE Stack Loss Data'!$C$3:$V$3)+1)-((INDEX('DOE Stack Loss Data'!$C$4:$V$43,MATCH('Combustion Reports'!G$46,'DOE Stack Loss Data'!$B$4:$B$43)+1,MATCH('Proposed Efficiency'!AK8,'DOE Stack Loss Data'!$C$3:$V$3))-INDEX('DOE Stack Loss Data'!$C$4:$V$43,MATCH('Combustion Reports'!G$46,'DOE Stack Loss Data'!$B$4:$B$43),MATCH('Proposed Efficiency'!AK8,'DOE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Efficiency'!AK8,'DOE Stack Loss Data'!$C$3:$V$3))))/(INDEX('DOE Stack Loss Data'!$C$3:$V$3,1,MATCH('Proposed Efficiency'!AK8,'DOE Stack Loss Data'!$C$3:$V$3)+1)-INDEX('DOE Stack Loss Data'!$C$3:$V$3,1,MATCH('Proposed Efficiency'!AK8,'DOE Stack Loss Data'!$C$3:$V$3)))*('Proposed Efficiency'!AK8-INDEX('DOE Stack Loss Data'!$C$3:$V$3,1,MATCH('Proposed Efficiency'!AK8,'DOE Stack Loss Data'!$C$3:$V$3)))+(INDEX('DOE Stack Loss Data'!$C$4:$V$43,MATCH('Combustion Reports'!G$46,'DOE Stack Loss Data'!$B$4:$B$43)+1,MATCH('Proposed Efficiency'!AK8,'DOE Stack Loss Data'!$C$3:$V$3))-INDEX('DOE Stack Loss Data'!$C$4:$V$43,MATCH('Combustion Reports'!G$46,'DOE Stack Loss Data'!$B$4:$B$43),MATCH('Proposed Efficiency'!AK8,'DOE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Efficiency'!AK8,'DOE Stack Loss Data'!$C$3:$V$3)))</f>
        <v>#N/A</v>
      </c>
      <c r="AL32" s="237" t="e">
        <f>1-(((INDEX('DOE Stack Loss Data'!$C$4:$V$43,MATCH('Combustion Reports'!H$46,'DOE Stack Loss Data'!$B$4:$B$43)+1,MATCH('Proposed Efficiency'!AL8,'DOE Stack Loss Data'!$C$3:$V$3)+1)-INDEX('DOE Stack Loss Data'!$C$4:$V$43,MATCH('Combustion Reports'!H$46,'DOE Stack Loss Data'!$B$4:$B$43),MATCH('Proposed Efficiency'!AL8,'DOE Stack Loss Data'!$C$3:$V$3)+1))/10*('Combustion Reports'!H$46-INDEX('DOE Stack Loss Data'!$B$4:$B$43,MATCH('Combustion Reports'!H$46,'DOE Stack Loss Data'!$B$4:$B$43),1))+INDEX('DOE Stack Loss Data'!$C$4:$V$43,MATCH('Combustion Reports'!H$46,'DOE Stack Loss Data'!$B$4:$B$43),MATCH('Proposed Efficiency'!AL8,'DOE Stack Loss Data'!$C$3:$V$3)+1)-((INDEX('DOE Stack Loss Data'!$C$4:$V$43,MATCH('Combustion Reports'!H$46,'DOE Stack Loss Data'!$B$4:$B$43)+1,MATCH('Proposed Efficiency'!AL8,'DOE Stack Loss Data'!$C$3:$V$3))-INDEX('DOE Stack Loss Data'!$C$4:$V$43,MATCH('Combustion Reports'!H$46,'DOE Stack Loss Data'!$B$4:$B$43),MATCH('Proposed Efficiency'!AL8,'DOE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Efficiency'!AL8,'DOE Stack Loss Data'!$C$3:$V$3))))/(INDEX('DOE Stack Loss Data'!$C$3:$V$3,1,MATCH('Proposed Efficiency'!AL8,'DOE Stack Loss Data'!$C$3:$V$3)+1)-INDEX('DOE Stack Loss Data'!$C$3:$V$3,1,MATCH('Proposed Efficiency'!AL8,'DOE Stack Loss Data'!$C$3:$V$3)))*('Proposed Efficiency'!AL8-INDEX('DOE Stack Loss Data'!$C$3:$V$3,1,MATCH('Proposed Efficiency'!AL8,'DOE Stack Loss Data'!$C$3:$V$3)))+(INDEX('DOE Stack Loss Data'!$C$4:$V$43,MATCH('Combustion Reports'!H$46,'DOE Stack Loss Data'!$B$4:$B$43)+1,MATCH('Proposed Efficiency'!AL8,'DOE Stack Loss Data'!$C$3:$V$3))-INDEX('DOE Stack Loss Data'!$C$4:$V$43,MATCH('Combustion Reports'!H$46,'DOE Stack Loss Data'!$B$4:$B$43),MATCH('Proposed Efficiency'!AL8,'DOE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Efficiency'!AL8,'DOE Stack Loss Data'!$C$3:$V$3)))</f>
        <v>#N/A</v>
      </c>
      <c r="AM32" s="237" t="e">
        <f>1-(((INDEX('DOE Stack Loss Data'!$C$4:$V$43,MATCH('Combustion Reports'!I$46,'DOE Stack Loss Data'!$B$4:$B$43)+1,MATCH('Proposed Efficiency'!AM8,'DOE Stack Loss Data'!$C$3:$V$3)+1)-INDEX('DOE Stack Loss Data'!$C$4:$V$43,MATCH('Combustion Reports'!I$46,'DOE Stack Loss Data'!$B$4:$B$43),MATCH('Proposed Efficiency'!AM8,'DOE Stack Loss Data'!$C$3:$V$3)+1))/10*('Combustion Reports'!I$46-INDEX('DOE Stack Loss Data'!$B$4:$B$43,MATCH('Combustion Reports'!I$46,'DOE Stack Loss Data'!$B$4:$B$43),1))+INDEX('DOE Stack Loss Data'!$C$4:$V$43,MATCH('Combustion Reports'!I$46,'DOE Stack Loss Data'!$B$4:$B$43),MATCH('Proposed Efficiency'!AM8,'DOE Stack Loss Data'!$C$3:$V$3)+1)-((INDEX('DOE Stack Loss Data'!$C$4:$V$43,MATCH('Combustion Reports'!I$46,'DOE Stack Loss Data'!$B$4:$B$43)+1,MATCH('Proposed Efficiency'!AM8,'DOE Stack Loss Data'!$C$3:$V$3))-INDEX('DOE Stack Loss Data'!$C$4:$V$43,MATCH('Combustion Reports'!I$46,'DOE Stack Loss Data'!$B$4:$B$43),MATCH('Proposed Efficiency'!AM8,'DOE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Efficiency'!AM8,'DOE Stack Loss Data'!$C$3:$V$3))))/(INDEX('DOE Stack Loss Data'!$C$3:$V$3,1,MATCH('Proposed Efficiency'!AM8,'DOE Stack Loss Data'!$C$3:$V$3)+1)-INDEX('DOE Stack Loss Data'!$C$3:$V$3,1,MATCH('Proposed Efficiency'!AM8,'DOE Stack Loss Data'!$C$3:$V$3)))*('Proposed Efficiency'!AM8-INDEX('DOE Stack Loss Data'!$C$3:$V$3,1,MATCH('Proposed Efficiency'!AM8,'DOE Stack Loss Data'!$C$3:$V$3)))+(INDEX('DOE Stack Loss Data'!$C$4:$V$43,MATCH('Combustion Reports'!I$46,'DOE Stack Loss Data'!$B$4:$B$43)+1,MATCH('Proposed Efficiency'!AM8,'DOE Stack Loss Data'!$C$3:$V$3))-INDEX('DOE Stack Loss Data'!$C$4:$V$43,MATCH('Combustion Reports'!I$46,'DOE Stack Loss Data'!$B$4:$B$43),MATCH('Proposed Efficiency'!AM8,'DOE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Efficiency'!AM8,'DOE Stack Loss Data'!$C$3:$V$3)))</f>
        <v>#N/A</v>
      </c>
      <c r="AN32" s="237" t="e">
        <f>1-(((INDEX('DOE Stack Loss Data'!$C$4:$V$43,MATCH('Combustion Reports'!J$46,'DOE Stack Loss Data'!$B$4:$B$43)+1,MATCH('Proposed Efficiency'!AN8,'DOE Stack Loss Data'!$C$3:$V$3)+1)-INDEX('DOE Stack Loss Data'!$C$4:$V$43,MATCH('Combustion Reports'!J$46,'DOE Stack Loss Data'!$B$4:$B$43),MATCH('Proposed Efficiency'!AN8,'DOE Stack Loss Data'!$C$3:$V$3)+1))/10*('Combustion Reports'!J$46-INDEX('DOE Stack Loss Data'!$B$4:$B$43,MATCH('Combustion Reports'!J$46,'DOE Stack Loss Data'!$B$4:$B$43),1))+INDEX('DOE Stack Loss Data'!$C$4:$V$43,MATCH('Combustion Reports'!J$46,'DOE Stack Loss Data'!$B$4:$B$43),MATCH('Proposed Efficiency'!AN8,'DOE Stack Loss Data'!$C$3:$V$3)+1)-((INDEX('DOE Stack Loss Data'!$C$4:$V$43,MATCH('Combustion Reports'!J$46,'DOE Stack Loss Data'!$B$4:$B$43)+1,MATCH('Proposed Efficiency'!AN8,'DOE Stack Loss Data'!$C$3:$V$3))-INDEX('DOE Stack Loss Data'!$C$4:$V$43,MATCH('Combustion Reports'!J$46,'DOE Stack Loss Data'!$B$4:$B$43),MATCH('Proposed Efficiency'!AN8,'DOE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Efficiency'!AN8,'DOE Stack Loss Data'!$C$3:$V$3))))/(INDEX('DOE Stack Loss Data'!$C$3:$V$3,1,MATCH('Proposed Efficiency'!AN8,'DOE Stack Loss Data'!$C$3:$V$3)+1)-INDEX('DOE Stack Loss Data'!$C$3:$V$3,1,MATCH('Proposed Efficiency'!AN8,'DOE Stack Loss Data'!$C$3:$V$3)))*('Proposed Efficiency'!AN8-INDEX('DOE Stack Loss Data'!$C$3:$V$3,1,MATCH('Proposed Efficiency'!AN8,'DOE Stack Loss Data'!$C$3:$V$3)))+(INDEX('DOE Stack Loss Data'!$C$4:$V$43,MATCH('Combustion Reports'!J$46,'DOE Stack Loss Data'!$B$4:$B$43)+1,MATCH('Proposed Efficiency'!AN8,'DOE Stack Loss Data'!$C$3:$V$3))-INDEX('DOE Stack Loss Data'!$C$4:$V$43,MATCH('Combustion Reports'!J$46,'DOE Stack Loss Data'!$B$4:$B$43),MATCH('Proposed Efficiency'!AN8,'DOE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Efficiency'!AN8,'DOE Stack Loss Data'!$C$3:$V$3)))</f>
        <v>#N/A</v>
      </c>
      <c r="AO32" s="237" t="e">
        <f>1-(((INDEX('DOE Stack Loss Data'!$C$4:$V$43,MATCH('Combustion Reports'!K$46,'DOE Stack Loss Data'!$B$4:$B$43)+1,MATCH('Proposed Efficiency'!AO8,'DOE Stack Loss Data'!$C$3:$V$3)+1)-INDEX('DOE Stack Loss Data'!$C$4:$V$43,MATCH('Combustion Reports'!K$46,'DOE Stack Loss Data'!$B$4:$B$43),MATCH('Proposed Efficiency'!AO8,'DOE Stack Loss Data'!$C$3:$V$3)+1))/10*('Combustion Reports'!K$46-INDEX('DOE Stack Loss Data'!$B$4:$B$43,MATCH('Combustion Reports'!K$46,'DOE Stack Loss Data'!$B$4:$B$43),1))+INDEX('DOE Stack Loss Data'!$C$4:$V$43,MATCH('Combustion Reports'!K$46,'DOE Stack Loss Data'!$B$4:$B$43),MATCH('Proposed Efficiency'!AO8,'DOE Stack Loss Data'!$C$3:$V$3)+1)-((INDEX('DOE Stack Loss Data'!$C$4:$V$43,MATCH('Combustion Reports'!K$46,'DOE Stack Loss Data'!$B$4:$B$43)+1,MATCH('Proposed Efficiency'!AO8,'DOE Stack Loss Data'!$C$3:$V$3))-INDEX('DOE Stack Loss Data'!$C$4:$V$43,MATCH('Combustion Reports'!K$46,'DOE Stack Loss Data'!$B$4:$B$43),MATCH('Proposed Efficiency'!AO8,'DOE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Efficiency'!AO8,'DOE Stack Loss Data'!$C$3:$V$3))))/(INDEX('DOE Stack Loss Data'!$C$3:$V$3,1,MATCH('Proposed Efficiency'!AO8,'DOE Stack Loss Data'!$C$3:$V$3)+1)-INDEX('DOE Stack Loss Data'!$C$3:$V$3,1,MATCH('Proposed Efficiency'!AO8,'DOE Stack Loss Data'!$C$3:$V$3)))*('Proposed Efficiency'!AO8-INDEX('DOE Stack Loss Data'!$C$3:$V$3,1,MATCH('Proposed Efficiency'!AO8,'DOE Stack Loss Data'!$C$3:$V$3)))+(INDEX('DOE Stack Loss Data'!$C$4:$V$43,MATCH('Combustion Reports'!K$46,'DOE Stack Loss Data'!$B$4:$B$43)+1,MATCH('Proposed Efficiency'!AO8,'DOE Stack Loss Data'!$C$3:$V$3))-INDEX('DOE Stack Loss Data'!$C$4:$V$43,MATCH('Combustion Reports'!K$46,'DOE Stack Loss Data'!$B$4:$B$43),MATCH('Proposed Efficiency'!AO8,'DOE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Efficiency'!AO8,'DOE Stack Loss Data'!$C$3:$V$3)))</f>
        <v>#N/A</v>
      </c>
      <c r="AP32" s="238" t="e">
        <f>1-(((INDEX('DOE Stack Loss Data'!$C$4:$V$43,MATCH('Combustion Reports'!L$46,'DOE Stack Loss Data'!$B$4:$B$43)+1,MATCH('Proposed Efficiency'!AP8,'DOE Stack Loss Data'!$C$3:$V$3)+1)-INDEX('DOE Stack Loss Data'!$C$4:$V$43,MATCH('Combustion Reports'!L$46,'DOE Stack Loss Data'!$B$4:$B$43),MATCH('Proposed Efficiency'!AP8,'DOE Stack Loss Data'!$C$3:$V$3)+1))/10*('Combustion Reports'!L$46-INDEX('DOE Stack Loss Data'!$B$4:$B$43,MATCH('Combustion Reports'!L$46,'DOE Stack Loss Data'!$B$4:$B$43),1))+INDEX('DOE Stack Loss Data'!$C$4:$V$43,MATCH('Combustion Reports'!L$46,'DOE Stack Loss Data'!$B$4:$B$43),MATCH('Proposed Efficiency'!AP8,'DOE Stack Loss Data'!$C$3:$V$3)+1)-((INDEX('DOE Stack Loss Data'!$C$4:$V$43,MATCH('Combustion Reports'!L$46,'DOE Stack Loss Data'!$B$4:$B$43)+1,MATCH('Proposed Efficiency'!AP8,'DOE Stack Loss Data'!$C$3:$V$3))-INDEX('DOE Stack Loss Data'!$C$4:$V$43,MATCH('Combustion Reports'!L$46,'DOE Stack Loss Data'!$B$4:$B$43),MATCH('Proposed Efficiency'!AP8,'DOE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Efficiency'!AP8,'DOE Stack Loss Data'!$C$3:$V$3))))/(INDEX('DOE Stack Loss Data'!$C$3:$V$3,1,MATCH('Proposed Efficiency'!AP8,'DOE Stack Loss Data'!$C$3:$V$3)+1)-INDEX('DOE Stack Loss Data'!$C$3:$V$3,1,MATCH('Proposed Efficiency'!AP8,'DOE Stack Loss Data'!$C$3:$V$3)))*('Proposed Efficiency'!AP8-INDEX('DOE Stack Loss Data'!$C$3:$V$3,1,MATCH('Proposed Efficiency'!AP8,'DOE Stack Loss Data'!$C$3:$V$3)))+(INDEX('DOE Stack Loss Data'!$C$4:$V$43,MATCH('Combustion Reports'!L$46,'DOE Stack Loss Data'!$B$4:$B$43)+1,MATCH('Proposed Efficiency'!AP8,'DOE Stack Loss Data'!$C$3:$V$3))-INDEX('DOE Stack Loss Data'!$C$4:$V$43,MATCH('Combustion Reports'!L$46,'DOE Stack Loss Data'!$B$4:$B$43),MATCH('Proposed Efficiency'!AP8,'DOE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Efficiency'!AP8,'DOE Stack Loss Data'!$C$3:$V$3)))</f>
        <v>#N/A</v>
      </c>
      <c r="AR32" s="236">
        <v>5</v>
      </c>
      <c r="AS32" s="234">
        <v>82</v>
      </c>
      <c r="AT32" s="233">
        <f t="shared" si="7"/>
        <v>50</v>
      </c>
      <c r="AU32" s="237" t="e">
        <f>1-(((INDEX('DOE Stack Loss Data'!$C$4:$V$43,MATCH('Combustion Reports'!C$52,'DOE Stack Loss Data'!$B$4:$B$43)+1,MATCH('Proposed Efficiency'!AU8,'DOE Stack Loss Data'!$C$3:$V$3)+1)-INDEX('DOE Stack Loss Data'!$C$4:$V$43,MATCH('Combustion Reports'!C$52,'DOE Stack Loss Data'!$B$4:$B$43),MATCH('Proposed Efficiency'!AU8,'DOE Stack Loss Data'!$C$3:$V$3)+1))/10*('Combustion Reports'!C$52-INDEX('DOE Stack Loss Data'!$B$4:$B$43,MATCH('Combustion Reports'!C$52,'DOE Stack Loss Data'!$B$4:$B$43),1))+INDEX('DOE Stack Loss Data'!$C$4:$V$43,MATCH('Combustion Reports'!C$52,'DOE Stack Loss Data'!$B$4:$B$43),MATCH('Proposed Efficiency'!AU8,'DOE Stack Loss Data'!$C$3:$V$3)+1)-((INDEX('DOE Stack Loss Data'!$C$4:$V$43,MATCH('Combustion Reports'!C$52,'DOE Stack Loss Data'!$B$4:$B$43)+1,MATCH('Proposed Efficiency'!AU8,'DOE Stack Loss Data'!$C$3:$V$3))-INDEX('DOE Stack Loss Data'!$C$4:$V$43,MATCH('Combustion Reports'!C$52,'DOE Stack Loss Data'!$B$4:$B$43),MATCH('Proposed Efficiency'!AU8,'DOE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Efficiency'!AU8,'DOE Stack Loss Data'!$C$3:$V$3))))/(INDEX('DOE Stack Loss Data'!$C$3:$V$3,1,MATCH('Proposed Efficiency'!AU8,'DOE Stack Loss Data'!$C$3:$V$3)+1)-INDEX('DOE Stack Loss Data'!$C$3:$V$3,1,MATCH('Proposed Efficiency'!AU8,'DOE Stack Loss Data'!$C$3:$V$3)))*('Proposed Efficiency'!AU8-INDEX('DOE Stack Loss Data'!$C$3:$V$3,1,MATCH('Proposed Efficiency'!AU8,'DOE Stack Loss Data'!$C$3:$V$3)))+(INDEX('DOE Stack Loss Data'!$C$4:$V$43,MATCH('Combustion Reports'!C$52,'DOE Stack Loss Data'!$B$4:$B$43)+1,MATCH('Proposed Efficiency'!AU8,'DOE Stack Loss Data'!$C$3:$V$3))-INDEX('DOE Stack Loss Data'!$C$4:$V$43,MATCH('Combustion Reports'!C$52,'DOE Stack Loss Data'!$B$4:$B$43),MATCH('Proposed Efficiency'!AU8,'DOE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Efficiency'!AU8,'DOE Stack Loss Data'!$C$3:$V$3)))</f>
        <v>#N/A</v>
      </c>
      <c r="AV32" s="237" t="e">
        <f>1-(((INDEX('DOE Stack Loss Data'!$C$4:$V$43,MATCH('Combustion Reports'!D$52,'DOE Stack Loss Data'!$B$4:$B$43)+1,MATCH('Proposed Efficiency'!AV8,'DOE Stack Loss Data'!$C$3:$V$3)+1)-INDEX('DOE Stack Loss Data'!$C$4:$V$43,MATCH('Combustion Reports'!D$52,'DOE Stack Loss Data'!$B$4:$B$43),MATCH('Proposed Efficiency'!AV8,'DOE Stack Loss Data'!$C$3:$V$3)+1))/10*('Combustion Reports'!D$52-INDEX('DOE Stack Loss Data'!$B$4:$B$43,MATCH('Combustion Reports'!D$52,'DOE Stack Loss Data'!$B$4:$B$43),1))+INDEX('DOE Stack Loss Data'!$C$4:$V$43,MATCH('Combustion Reports'!D$52,'DOE Stack Loss Data'!$B$4:$B$43),MATCH('Proposed Efficiency'!AV8,'DOE Stack Loss Data'!$C$3:$V$3)+1)-((INDEX('DOE Stack Loss Data'!$C$4:$V$43,MATCH('Combustion Reports'!D$52,'DOE Stack Loss Data'!$B$4:$B$43)+1,MATCH('Proposed Efficiency'!AV8,'DOE Stack Loss Data'!$C$3:$V$3))-INDEX('DOE Stack Loss Data'!$C$4:$V$43,MATCH('Combustion Reports'!D$52,'DOE Stack Loss Data'!$B$4:$B$43),MATCH('Proposed Efficiency'!AV8,'DOE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Efficiency'!AV8,'DOE Stack Loss Data'!$C$3:$V$3))))/(INDEX('DOE Stack Loss Data'!$C$3:$V$3,1,MATCH('Proposed Efficiency'!AV8,'DOE Stack Loss Data'!$C$3:$V$3)+1)-INDEX('DOE Stack Loss Data'!$C$3:$V$3,1,MATCH('Proposed Efficiency'!AV8,'DOE Stack Loss Data'!$C$3:$V$3)))*('Proposed Efficiency'!AV8-INDEX('DOE Stack Loss Data'!$C$3:$V$3,1,MATCH('Proposed Efficiency'!AV8,'DOE Stack Loss Data'!$C$3:$V$3)))+(INDEX('DOE Stack Loss Data'!$C$4:$V$43,MATCH('Combustion Reports'!D$52,'DOE Stack Loss Data'!$B$4:$B$43)+1,MATCH('Proposed Efficiency'!AV8,'DOE Stack Loss Data'!$C$3:$V$3))-INDEX('DOE Stack Loss Data'!$C$4:$V$43,MATCH('Combustion Reports'!D$52,'DOE Stack Loss Data'!$B$4:$B$43),MATCH('Proposed Efficiency'!AV8,'DOE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Efficiency'!AV8,'DOE Stack Loss Data'!$C$3:$V$3)))</f>
        <v>#N/A</v>
      </c>
      <c r="AW32" s="237" t="e">
        <f>1-(((INDEX('DOE Stack Loss Data'!$C$4:$V$43,MATCH('Combustion Reports'!E$52,'DOE Stack Loss Data'!$B$4:$B$43)+1,MATCH('Proposed Efficiency'!AW8,'DOE Stack Loss Data'!$C$3:$V$3)+1)-INDEX('DOE Stack Loss Data'!$C$4:$V$43,MATCH('Combustion Reports'!E$52,'DOE Stack Loss Data'!$B$4:$B$43),MATCH('Proposed Efficiency'!AW8,'DOE Stack Loss Data'!$C$3:$V$3)+1))/10*('Combustion Reports'!E$52-INDEX('DOE Stack Loss Data'!$B$4:$B$43,MATCH('Combustion Reports'!E$52,'DOE Stack Loss Data'!$B$4:$B$43),1))+INDEX('DOE Stack Loss Data'!$C$4:$V$43,MATCH('Combustion Reports'!E$52,'DOE Stack Loss Data'!$B$4:$B$43),MATCH('Proposed Efficiency'!AW8,'DOE Stack Loss Data'!$C$3:$V$3)+1)-((INDEX('DOE Stack Loss Data'!$C$4:$V$43,MATCH('Combustion Reports'!E$52,'DOE Stack Loss Data'!$B$4:$B$43)+1,MATCH('Proposed Efficiency'!AW8,'DOE Stack Loss Data'!$C$3:$V$3))-INDEX('DOE Stack Loss Data'!$C$4:$V$43,MATCH('Combustion Reports'!E$52,'DOE Stack Loss Data'!$B$4:$B$43),MATCH('Proposed Efficiency'!AW8,'DOE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Efficiency'!AW8,'DOE Stack Loss Data'!$C$3:$V$3))))/(INDEX('DOE Stack Loss Data'!$C$3:$V$3,1,MATCH('Proposed Efficiency'!AW8,'DOE Stack Loss Data'!$C$3:$V$3)+1)-INDEX('DOE Stack Loss Data'!$C$3:$V$3,1,MATCH('Proposed Efficiency'!AW8,'DOE Stack Loss Data'!$C$3:$V$3)))*('Proposed Efficiency'!AW8-INDEX('DOE Stack Loss Data'!$C$3:$V$3,1,MATCH('Proposed Efficiency'!AW8,'DOE Stack Loss Data'!$C$3:$V$3)))+(INDEX('DOE Stack Loss Data'!$C$4:$V$43,MATCH('Combustion Reports'!E$52,'DOE Stack Loss Data'!$B$4:$B$43)+1,MATCH('Proposed Efficiency'!AW8,'DOE Stack Loss Data'!$C$3:$V$3))-INDEX('DOE Stack Loss Data'!$C$4:$V$43,MATCH('Combustion Reports'!E$52,'DOE Stack Loss Data'!$B$4:$B$43),MATCH('Proposed Efficiency'!AW8,'DOE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Efficiency'!AW8,'DOE Stack Loss Data'!$C$3:$V$3)))</f>
        <v>#N/A</v>
      </c>
      <c r="AX32" s="237" t="e">
        <f>1-(((INDEX('DOE Stack Loss Data'!$C$4:$V$43,MATCH('Combustion Reports'!F$52,'DOE Stack Loss Data'!$B$4:$B$43)+1,MATCH('Proposed Efficiency'!AX8,'DOE Stack Loss Data'!$C$3:$V$3)+1)-INDEX('DOE Stack Loss Data'!$C$4:$V$43,MATCH('Combustion Reports'!F$52,'DOE Stack Loss Data'!$B$4:$B$43),MATCH('Proposed Efficiency'!AX8,'DOE Stack Loss Data'!$C$3:$V$3)+1))/10*('Combustion Reports'!F$52-INDEX('DOE Stack Loss Data'!$B$4:$B$43,MATCH('Combustion Reports'!F$52,'DOE Stack Loss Data'!$B$4:$B$43),1))+INDEX('DOE Stack Loss Data'!$C$4:$V$43,MATCH('Combustion Reports'!F$52,'DOE Stack Loss Data'!$B$4:$B$43),MATCH('Proposed Efficiency'!AX8,'DOE Stack Loss Data'!$C$3:$V$3)+1)-((INDEX('DOE Stack Loss Data'!$C$4:$V$43,MATCH('Combustion Reports'!F$52,'DOE Stack Loss Data'!$B$4:$B$43)+1,MATCH('Proposed Efficiency'!AX8,'DOE Stack Loss Data'!$C$3:$V$3))-INDEX('DOE Stack Loss Data'!$C$4:$V$43,MATCH('Combustion Reports'!F$52,'DOE Stack Loss Data'!$B$4:$B$43),MATCH('Proposed Efficiency'!AX8,'DOE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Efficiency'!AX8,'DOE Stack Loss Data'!$C$3:$V$3))))/(INDEX('DOE Stack Loss Data'!$C$3:$V$3,1,MATCH('Proposed Efficiency'!AX8,'DOE Stack Loss Data'!$C$3:$V$3)+1)-INDEX('DOE Stack Loss Data'!$C$3:$V$3,1,MATCH('Proposed Efficiency'!AX8,'DOE Stack Loss Data'!$C$3:$V$3)))*('Proposed Efficiency'!AX8-INDEX('DOE Stack Loss Data'!$C$3:$V$3,1,MATCH('Proposed Efficiency'!AX8,'DOE Stack Loss Data'!$C$3:$V$3)))+(INDEX('DOE Stack Loss Data'!$C$4:$V$43,MATCH('Combustion Reports'!F$52,'DOE Stack Loss Data'!$B$4:$B$43)+1,MATCH('Proposed Efficiency'!AX8,'DOE Stack Loss Data'!$C$3:$V$3))-INDEX('DOE Stack Loss Data'!$C$4:$V$43,MATCH('Combustion Reports'!F$52,'DOE Stack Loss Data'!$B$4:$B$43),MATCH('Proposed Efficiency'!AX8,'DOE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Efficiency'!AX8,'DOE Stack Loss Data'!$C$3:$V$3)))</f>
        <v>#N/A</v>
      </c>
      <c r="AY32" s="237" t="e">
        <f>1-(((INDEX('DOE Stack Loss Data'!$C$4:$V$43,MATCH('Combustion Reports'!G$52,'DOE Stack Loss Data'!$B$4:$B$43)+1,MATCH('Proposed Efficiency'!AY8,'DOE Stack Loss Data'!$C$3:$V$3)+1)-INDEX('DOE Stack Loss Data'!$C$4:$V$43,MATCH('Combustion Reports'!G$52,'DOE Stack Loss Data'!$B$4:$B$43),MATCH('Proposed Efficiency'!AY8,'DOE Stack Loss Data'!$C$3:$V$3)+1))/10*('Combustion Reports'!G$52-INDEX('DOE Stack Loss Data'!$B$4:$B$43,MATCH('Combustion Reports'!G$52,'DOE Stack Loss Data'!$B$4:$B$43),1))+INDEX('DOE Stack Loss Data'!$C$4:$V$43,MATCH('Combustion Reports'!G$52,'DOE Stack Loss Data'!$B$4:$B$43),MATCH('Proposed Efficiency'!AY8,'DOE Stack Loss Data'!$C$3:$V$3)+1)-((INDEX('DOE Stack Loss Data'!$C$4:$V$43,MATCH('Combustion Reports'!G$52,'DOE Stack Loss Data'!$B$4:$B$43)+1,MATCH('Proposed Efficiency'!AY8,'DOE Stack Loss Data'!$C$3:$V$3))-INDEX('DOE Stack Loss Data'!$C$4:$V$43,MATCH('Combustion Reports'!G$52,'DOE Stack Loss Data'!$B$4:$B$43),MATCH('Proposed Efficiency'!AY8,'DOE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Efficiency'!AY8,'DOE Stack Loss Data'!$C$3:$V$3))))/(INDEX('DOE Stack Loss Data'!$C$3:$V$3,1,MATCH('Proposed Efficiency'!AY8,'DOE Stack Loss Data'!$C$3:$V$3)+1)-INDEX('DOE Stack Loss Data'!$C$3:$V$3,1,MATCH('Proposed Efficiency'!AY8,'DOE Stack Loss Data'!$C$3:$V$3)))*('Proposed Efficiency'!AY8-INDEX('DOE Stack Loss Data'!$C$3:$V$3,1,MATCH('Proposed Efficiency'!AY8,'DOE Stack Loss Data'!$C$3:$V$3)))+(INDEX('DOE Stack Loss Data'!$C$4:$V$43,MATCH('Combustion Reports'!G$52,'DOE Stack Loss Data'!$B$4:$B$43)+1,MATCH('Proposed Efficiency'!AY8,'DOE Stack Loss Data'!$C$3:$V$3))-INDEX('DOE Stack Loss Data'!$C$4:$V$43,MATCH('Combustion Reports'!G$52,'DOE Stack Loss Data'!$B$4:$B$43),MATCH('Proposed Efficiency'!AY8,'DOE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Efficiency'!AY8,'DOE Stack Loss Data'!$C$3:$V$3)))</f>
        <v>#N/A</v>
      </c>
      <c r="AZ32" s="237" t="e">
        <f>1-(((INDEX('DOE Stack Loss Data'!$C$4:$V$43,MATCH('Combustion Reports'!H$52,'DOE Stack Loss Data'!$B$4:$B$43)+1,MATCH('Proposed Efficiency'!AZ8,'DOE Stack Loss Data'!$C$3:$V$3)+1)-INDEX('DOE Stack Loss Data'!$C$4:$V$43,MATCH('Combustion Reports'!H$52,'DOE Stack Loss Data'!$B$4:$B$43),MATCH('Proposed Efficiency'!AZ8,'DOE Stack Loss Data'!$C$3:$V$3)+1))/10*('Combustion Reports'!H$52-INDEX('DOE Stack Loss Data'!$B$4:$B$43,MATCH('Combustion Reports'!H$52,'DOE Stack Loss Data'!$B$4:$B$43),1))+INDEX('DOE Stack Loss Data'!$C$4:$V$43,MATCH('Combustion Reports'!H$52,'DOE Stack Loss Data'!$B$4:$B$43),MATCH('Proposed Efficiency'!AZ8,'DOE Stack Loss Data'!$C$3:$V$3)+1)-((INDEX('DOE Stack Loss Data'!$C$4:$V$43,MATCH('Combustion Reports'!H$52,'DOE Stack Loss Data'!$B$4:$B$43)+1,MATCH('Proposed Efficiency'!AZ8,'DOE Stack Loss Data'!$C$3:$V$3))-INDEX('DOE Stack Loss Data'!$C$4:$V$43,MATCH('Combustion Reports'!H$52,'DOE Stack Loss Data'!$B$4:$B$43),MATCH('Proposed Efficiency'!AZ8,'DOE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Efficiency'!AZ8,'DOE Stack Loss Data'!$C$3:$V$3))))/(INDEX('DOE Stack Loss Data'!$C$3:$V$3,1,MATCH('Proposed Efficiency'!AZ8,'DOE Stack Loss Data'!$C$3:$V$3)+1)-INDEX('DOE Stack Loss Data'!$C$3:$V$3,1,MATCH('Proposed Efficiency'!AZ8,'DOE Stack Loss Data'!$C$3:$V$3)))*('Proposed Efficiency'!AZ8-INDEX('DOE Stack Loss Data'!$C$3:$V$3,1,MATCH('Proposed Efficiency'!AZ8,'DOE Stack Loss Data'!$C$3:$V$3)))+(INDEX('DOE Stack Loss Data'!$C$4:$V$43,MATCH('Combustion Reports'!H$52,'DOE Stack Loss Data'!$B$4:$B$43)+1,MATCH('Proposed Efficiency'!AZ8,'DOE Stack Loss Data'!$C$3:$V$3))-INDEX('DOE Stack Loss Data'!$C$4:$V$43,MATCH('Combustion Reports'!H$52,'DOE Stack Loss Data'!$B$4:$B$43),MATCH('Proposed Efficiency'!AZ8,'DOE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Efficiency'!AZ8,'DOE Stack Loss Data'!$C$3:$V$3)))</f>
        <v>#N/A</v>
      </c>
      <c r="BA32" s="237" t="e">
        <f>1-(((INDEX('DOE Stack Loss Data'!$C$4:$V$43,MATCH('Combustion Reports'!I$52,'DOE Stack Loss Data'!$B$4:$B$43)+1,MATCH('Proposed Efficiency'!BA8,'DOE Stack Loss Data'!$C$3:$V$3)+1)-INDEX('DOE Stack Loss Data'!$C$4:$V$43,MATCH('Combustion Reports'!I$52,'DOE Stack Loss Data'!$B$4:$B$43),MATCH('Proposed Efficiency'!BA8,'DOE Stack Loss Data'!$C$3:$V$3)+1))/10*('Combustion Reports'!I$52-INDEX('DOE Stack Loss Data'!$B$4:$B$43,MATCH('Combustion Reports'!I$52,'DOE Stack Loss Data'!$B$4:$B$43),1))+INDEX('DOE Stack Loss Data'!$C$4:$V$43,MATCH('Combustion Reports'!I$52,'DOE Stack Loss Data'!$B$4:$B$43),MATCH('Proposed Efficiency'!BA8,'DOE Stack Loss Data'!$C$3:$V$3)+1)-((INDEX('DOE Stack Loss Data'!$C$4:$V$43,MATCH('Combustion Reports'!I$52,'DOE Stack Loss Data'!$B$4:$B$43)+1,MATCH('Proposed Efficiency'!BA8,'DOE Stack Loss Data'!$C$3:$V$3))-INDEX('DOE Stack Loss Data'!$C$4:$V$43,MATCH('Combustion Reports'!I$52,'DOE Stack Loss Data'!$B$4:$B$43),MATCH('Proposed Efficiency'!BA8,'DOE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Efficiency'!BA8,'DOE Stack Loss Data'!$C$3:$V$3))))/(INDEX('DOE Stack Loss Data'!$C$3:$V$3,1,MATCH('Proposed Efficiency'!BA8,'DOE Stack Loss Data'!$C$3:$V$3)+1)-INDEX('DOE Stack Loss Data'!$C$3:$V$3,1,MATCH('Proposed Efficiency'!BA8,'DOE Stack Loss Data'!$C$3:$V$3)))*('Proposed Efficiency'!BA8-INDEX('DOE Stack Loss Data'!$C$3:$V$3,1,MATCH('Proposed Efficiency'!BA8,'DOE Stack Loss Data'!$C$3:$V$3)))+(INDEX('DOE Stack Loss Data'!$C$4:$V$43,MATCH('Combustion Reports'!I$52,'DOE Stack Loss Data'!$B$4:$B$43)+1,MATCH('Proposed Efficiency'!BA8,'DOE Stack Loss Data'!$C$3:$V$3))-INDEX('DOE Stack Loss Data'!$C$4:$V$43,MATCH('Combustion Reports'!I$52,'DOE Stack Loss Data'!$B$4:$B$43),MATCH('Proposed Efficiency'!BA8,'DOE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Efficiency'!BA8,'DOE Stack Loss Data'!$C$3:$V$3)))</f>
        <v>#N/A</v>
      </c>
      <c r="BB32" s="237" t="e">
        <f>1-(((INDEX('DOE Stack Loss Data'!$C$4:$V$43,MATCH('Combustion Reports'!J$52,'DOE Stack Loss Data'!$B$4:$B$43)+1,MATCH('Proposed Efficiency'!BB8,'DOE Stack Loss Data'!$C$3:$V$3)+1)-INDEX('DOE Stack Loss Data'!$C$4:$V$43,MATCH('Combustion Reports'!J$52,'DOE Stack Loss Data'!$B$4:$B$43),MATCH('Proposed Efficiency'!BB8,'DOE Stack Loss Data'!$C$3:$V$3)+1))/10*('Combustion Reports'!J$52-INDEX('DOE Stack Loss Data'!$B$4:$B$43,MATCH('Combustion Reports'!J$52,'DOE Stack Loss Data'!$B$4:$B$43),1))+INDEX('DOE Stack Loss Data'!$C$4:$V$43,MATCH('Combustion Reports'!J$52,'DOE Stack Loss Data'!$B$4:$B$43),MATCH('Proposed Efficiency'!BB8,'DOE Stack Loss Data'!$C$3:$V$3)+1)-((INDEX('DOE Stack Loss Data'!$C$4:$V$43,MATCH('Combustion Reports'!J$52,'DOE Stack Loss Data'!$B$4:$B$43)+1,MATCH('Proposed Efficiency'!BB8,'DOE Stack Loss Data'!$C$3:$V$3))-INDEX('DOE Stack Loss Data'!$C$4:$V$43,MATCH('Combustion Reports'!J$52,'DOE Stack Loss Data'!$B$4:$B$43),MATCH('Proposed Efficiency'!BB8,'DOE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Efficiency'!BB8,'DOE Stack Loss Data'!$C$3:$V$3))))/(INDEX('DOE Stack Loss Data'!$C$3:$V$3,1,MATCH('Proposed Efficiency'!BB8,'DOE Stack Loss Data'!$C$3:$V$3)+1)-INDEX('DOE Stack Loss Data'!$C$3:$V$3,1,MATCH('Proposed Efficiency'!BB8,'DOE Stack Loss Data'!$C$3:$V$3)))*('Proposed Efficiency'!BB8-INDEX('DOE Stack Loss Data'!$C$3:$V$3,1,MATCH('Proposed Efficiency'!BB8,'DOE Stack Loss Data'!$C$3:$V$3)))+(INDEX('DOE Stack Loss Data'!$C$4:$V$43,MATCH('Combustion Reports'!J$52,'DOE Stack Loss Data'!$B$4:$B$43)+1,MATCH('Proposed Efficiency'!BB8,'DOE Stack Loss Data'!$C$3:$V$3))-INDEX('DOE Stack Loss Data'!$C$4:$V$43,MATCH('Combustion Reports'!J$52,'DOE Stack Loss Data'!$B$4:$B$43),MATCH('Proposed Efficiency'!BB8,'DOE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Efficiency'!BB8,'DOE Stack Loss Data'!$C$3:$V$3)))</f>
        <v>#N/A</v>
      </c>
      <c r="BC32" s="237" t="e">
        <f>1-(((INDEX('DOE Stack Loss Data'!$C$4:$V$43,MATCH('Combustion Reports'!K$52,'DOE Stack Loss Data'!$B$4:$B$43)+1,MATCH('Proposed Efficiency'!BC8,'DOE Stack Loss Data'!$C$3:$V$3)+1)-INDEX('DOE Stack Loss Data'!$C$4:$V$43,MATCH('Combustion Reports'!K$52,'DOE Stack Loss Data'!$B$4:$B$43),MATCH('Proposed Efficiency'!BC8,'DOE Stack Loss Data'!$C$3:$V$3)+1))/10*('Combustion Reports'!K$52-INDEX('DOE Stack Loss Data'!$B$4:$B$43,MATCH('Combustion Reports'!K$52,'DOE Stack Loss Data'!$B$4:$B$43),1))+INDEX('DOE Stack Loss Data'!$C$4:$V$43,MATCH('Combustion Reports'!K$52,'DOE Stack Loss Data'!$B$4:$B$43),MATCH('Proposed Efficiency'!BC8,'DOE Stack Loss Data'!$C$3:$V$3)+1)-((INDEX('DOE Stack Loss Data'!$C$4:$V$43,MATCH('Combustion Reports'!K$52,'DOE Stack Loss Data'!$B$4:$B$43)+1,MATCH('Proposed Efficiency'!BC8,'DOE Stack Loss Data'!$C$3:$V$3))-INDEX('DOE Stack Loss Data'!$C$4:$V$43,MATCH('Combustion Reports'!K$52,'DOE Stack Loss Data'!$B$4:$B$43),MATCH('Proposed Efficiency'!BC8,'DOE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Efficiency'!BC8,'DOE Stack Loss Data'!$C$3:$V$3))))/(INDEX('DOE Stack Loss Data'!$C$3:$V$3,1,MATCH('Proposed Efficiency'!BC8,'DOE Stack Loss Data'!$C$3:$V$3)+1)-INDEX('DOE Stack Loss Data'!$C$3:$V$3,1,MATCH('Proposed Efficiency'!BC8,'DOE Stack Loss Data'!$C$3:$V$3)))*('Proposed Efficiency'!BC8-INDEX('DOE Stack Loss Data'!$C$3:$V$3,1,MATCH('Proposed Efficiency'!BC8,'DOE Stack Loss Data'!$C$3:$V$3)))+(INDEX('DOE Stack Loss Data'!$C$4:$V$43,MATCH('Combustion Reports'!K$52,'DOE Stack Loss Data'!$B$4:$B$43)+1,MATCH('Proposed Efficiency'!BC8,'DOE Stack Loss Data'!$C$3:$V$3))-INDEX('DOE Stack Loss Data'!$C$4:$V$43,MATCH('Combustion Reports'!K$52,'DOE Stack Loss Data'!$B$4:$B$43),MATCH('Proposed Efficiency'!BC8,'DOE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Efficiency'!BC8,'DOE Stack Loss Data'!$C$3:$V$3)))</f>
        <v>#N/A</v>
      </c>
      <c r="BD32" s="238" t="e">
        <f>1-(((INDEX('DOE Stack Loss Data'!$C$4:$V$43,MATCH('Combustion Reports'!L$52,'DOE Stack Loss Data'!$B$4:$B$43)+1,MATCH('Proposed Efficiency'!BD8,'DOE Stack Loss Data'!$C$3:$V$3)+1)-INDEX('DOE Stack Loss Data'!$C$4:$V$43,MATCH('Combustion Reports'!L$52,'DOE Stack Loss Data'!$B$4:$B$43),MATCH('Proposed Efficiency'!BD8,'DOE Stack Loss Data'!$C$3:$V$3)+1))/10*('Combustion Reports'!L$52-INDEX('DOE Stack Loss Data'!$B$4:$B$43,MATCH('Combustion Reports'!L$52,'DOE Stack Loss Data'!$B$4:$B$43),1))+INDEX('DOE Stack Loss Data'!$C$4:$V$43,MATCH('Combustion Reports'!L$52,'DOE Stack Loss Data'!$B$4:$B$43),MATCH('Proposed Efficiency'!BD8,'DOE Stack Loss Data'!$C$3:$V$3)+1)-((INDEX('DOE Stack Loss Data'!$C$4:$V$43,MATCH('Combustion Reports'!L$52,'DOE Stack Loss Data'!$B$4:$B$43)+1,MATCH('Proposed Efficiency'!BD8,'DOE Stack Loss Data'!$C$3:$V$3))-INDEX('DOE Stack Loss Data'!$C$4:$V$43,MATCH('Combustion Reports'!L$52,'DOE Stack Loss Data'!$B$4:$B$43),MATCH('Proposed Efficiency'!BD8,'DOE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Efficiency'!BD8,'DOE Stack Loss Data'!$C$3:$V$3))))/(INDEX('DOE Stack Loss Data'!$C$3:$V$3,1,MATCH('Proposed Efficiency'!BD8,'DOE Stack Loss Data'!$C$3:$V$3)+1)-INDEX('DOE Stack Loss Data'!$C$3:$V$3,1,MATCH('Proposed Efficiency'!BD8,'DOE Stack Loss Data'!$C$3:$V$3)))*('Proposed Efficiency'!BD8-INDEX('DOE Stack Loss Data'!$C$3:$V$3,1,MATCH('Proposed Efficiency'!BD8,'DOE Stack Loss Data'!$C$3:$V$3)))+(INDEX('DOE Stack Loss Data'!$C$4:$V$43,MATCH('Combustion Reports'!L$52,'DOE Stack Loss Data'!$B$4:$B$43)+1,MATCH('Proposed Efficiency'!BD8,'DOE Stack Loss Data'!$C$3:$V$3))-INDEX('DOE Stack Loss Data'!$C$4:$V$43,MATCH('Combustion Reports'!L$52,'DOE Stack Loss Data'!$B$4:$B$43),MATCH('Proposed Efficiency'!BD8,'DOE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Efficiency'!BD8,'DOE Stack Loss Data'!$C$3:$V$3)))</f>
        <v>#N/A</v>
      </c>
    </row>
    <row r="33" spans="2:56">
      <c r="B33" s="236">
        <v>10</v>
      </c>
      <c r="C33" s="234">
        <v>116</v>
      </c>
      <c r="D33" s="233">
        <f t="shared" si="4"/>
        <v>50</v>
      </c>
      <c r="E33" s="237" t="e">
        <f>1-(((INDEX('DOE Stack Loss Data'!$C$4:$V$43,MATCH('Combustion Reports'!C$34,'DOE Stack Loss Data'!$B$4:$B$43)+1,MATCH('Proposed Efficiency'!E9,'DOE Stack Loss Data'!$C$3:$V$3)+1)-INDEX('DOE Stack Loss Data'!$C$4:$V$43,MATCH('Combustion Reports'!C$34,'DOE Stack Loss Data'!$B$4:$B$43),MATCH('Proposed Efficiency'!E9,'DOE Stack Loss Data'!$C$3:$V$3)+1))/10*('Combustion Reports'!C$34-INDEX('DOE Stack Loss Data'!$B$4:$B$43,MATCH('Combustion Reports'!C$34,'DOE Stack Loss Data'!$B$4:$B$43),1))+INDEX('DOE Stack Loss Data'!$C$4:$V$43,MATCH('Combustion Reports'!C$34,'DOE Stack Loss Data'!$B$4:$B$43),MATCH('Proposed Efficiency'!E9,'DOE Stack Loss Data'!$C$3:$V$3)+1)-((INDEX('DOE Stack Loss Data'!$C$4:$V$43,MATCH('Combustion Reports'!C$34,'DOE Stack Loss Data'!$B$4:$B$43)+1,MATCH('Proposed Efficiency'!E9,'DOE Stack Loss Data'!$C$3:$V$3))-INDEX('DOE Stack Loss Data'!$C$4:$V$43,MATCH('Combustion Reports'!C$34,'DOE Stack Loss Data'!$B$4:$B$43),MATCH('Proposed Efficiency'!E9,'DOE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Efficiency'!E9,'DOE Stack Loss Data'!$C$3:$V$3))))/(INDEX('DOE Stack Loss Data'!$C$3:$V$3,1,MATCH('Proposed Efficiency'!E9,'DOE Stack Loss Data'!$C$3:$V$3)+1)-INDEX('DOE Stack Loss Data'!$C$3:$V$3,1,MATCH('Proposed Efficiency'!E9,'DOE Stack Loss Data'!$C$3:$V$3)))*('Proposed Efficiency'!E9-INDEX('DOE Stack Loss Data'!$C$3:$V$3,1,MATCH('Proposed Efficiency'!E9,'DOE Stack Loss Data'!$C$3:$V$3)))+(INDEX('DOE Stack Loss Data'!$C$4:$V$43,MATCH('Combustion Reports'!C$34,'DOE Stack Loss Data'!$B$4:$B$43)+1,MATCH('Proposed Efficiency'!E9,'DOE Stack Loss Data'!$C$3:$V$3))-INDEX('DOE Stack Loss Data'!$C$4:$V$43,MATCH('Combustion Reports'!C$34,'DOE Stack Loss Data'!$B$4:$B$43),MATCH('Proposed Efficiency'!E9,'DOE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Efficiency'!E9,'DOE Stack Loss Data'!$C$3:$V$3)))</f>
        <v>#N/A</v>
      </c>
      <c r="F33" s="237" t="e">
        <f>1-(((INDEX('DOE Stack Loss Data'!$C$4:$V$43,MATCH('Combustion Reports'!D$34,'DOE Stack Loss Data'!$B$4:$B$43)+1,MATCH('Proposed Efficiency'!F9,'DOE Stack Loss Data'!$C$3:$V$3)+1)-INDEX('DOE Stack Loss Data'!$C$4:$V$43,MATCH('Combustion Reports'!D$34,'DOE Stack Loss Data'!$B$4:$B$43),MATCH('Proposed Efficiency'!F9,'DOE Stack Loss Data'!$C$3:$V$3)+1))/10*('Combustion Reports'!D$34-INDEX('DOE Stack Loss Data'!$B$4:$B$43,MATCH('Combustion Reports'!D$34,'DOE Stack Loss Data'!$B$4:$B$43),1))+INDEX('DOE Stack Loss Data'!$C$4:$V$43,MATCH('Combustion Reports'!D$34,'DOE Stack Loss Data'!$B$4:$B$43),MATCH('Proposed Efficiency'!F9,'DOE Stack Loss Data'!$C$3:$V$3)+1)-((INDEX('DOE Stack Loss Data'!$C$4:$V$43,MATCH('Combustion Reports'!D$34,'DOE Stack Loss Data'!$B$4:$B$43)+1,MATCH('Proposed Efficiency'!F9,'DOE Stack Loss Data'!$C$3:$V$3))-INDEX('DOE Stack Loss Data'!$C$4:$V$43,MATCH('Combustion Reports'!D$34,'DOE Stack Loss Data'!$B$4:$B$43),MATCH('Proposed Efficiency'!F9,'DOE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Efficiency'!F9,'DOE Stack Loss Data'!$C$3:$V$3))))/(INDEX('DOE Stack Loss Data'!$C$3:$V$3,1,MATCH('Proposed Efficiency'!F9,'DOE Stack Loss Data'!$C$3:$V$3)+1)-INDEX('DOE Stack Loss Data'!$C$3:$V$3,1,MATCH('Proposed Efficiency'!F9,'DOE Stack Loss Data'!$C$3:$V$3)))*('Proposed Efficiency'!F9-INDEX('DOE Stack Loss Data'!$C$3:$V$3,1,MATCH('Proposed Efficiency'!F9,'DOE Stack Loss Data'!$C$3:$V$3)))+(INDEX('DOE Stack Loss Data'!$C$4:$V$43,MATCH('Combustion Reports'!D$34,'DOE Stack Loss Data'!$B$4:$B$43)+1,MATCH('Proposed Efficiency'!F9,'DOE Stack Loss Data'!$C$3:$V$3))-INDEX('DOE Stack Loss Data'!$C$4:$V$43,MATCH('Combustion Reports'!D$34,'DOE Stack Loss Data'!$B$4:$B$43),MATCH('Proposed Efficiency'!F9,'DOE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Efficiency'!F9,'DOE Stack Loss Data'!$C$3:$V$3)))</f>
        <v>#N/A</v>
      </c>
      <c r="G33" s="237" t="e">
        <f>1-(((INDEX('DOE Stack Loss Data'!$C$4:$V$43,MATCH('Combustion Reports'!E$34,'DOE Stack Loss Data'!$B$4:$B$43)+1,MATCH('Proposed Efficiency'!G9,'DOE Stack Loss Data'!$C$3:$V$3)+1)-INDEX('DOE Stack Loss Data'!$C$4:$V$43,MATCH('Combustion Reports'!E$34,'DOE Stack Loss Data'!$B$4:$B$43),MATCH('Proposed Efficiency'!G9,'DOE Stack Loss Data'!$C$3:$V$3)+1))/10*('Combustion Reports'!E$34-INDEX('DOE Stack Loss Data'!$B$4:$B$43,MATCH('Combustion Reports'!E$34,'DOE Stack Loss Data'!$B$4:$B$43),1))+INDEX('DOE Stack Loss Data'!$C$4:$V$43,MATCH('Combustion Reports'!E$34,'DOE Stack Loss Data'!$B$4:$B$43),MATCH('Proposed Efficiency'!G9,'DOE Stack Loss Data'!$C$3:$V$3)+1)-((INDEX('DOE Stack Loss Data'!$C$4:$V$43,MATCH('Combustion Reports'!E$34,'DOE Stack Loss Data'!$B$4:$B$43)+1,MATCH('Proposed Efficiency'!G9,'DOE Stack Loss Data'!$C$3:$V$3))-INDEX('DOE Stack Loss Data'!$C$4:$V$43,MATCH('Combustion Reports'!E$34,'DOE Stack Loss Data'!$B$4:$B$43),MATCH('Proposed Efficiency'!G9,'DOE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Efficiency'!G9,'DOE Stack Loss Data'!$C$3:$V$3))))/(INDEX('DOE Stack Loss Data'!$C$3:$V$3,1,MATCH('Proposed Efficiency'!G9,'DOE Stack Loss Data'!$C$3:$V$3)+1)-INDEX('DOE Stack Loss Data'!$C$3:$V$3,1,MATCH('Proposed Efficiency'!G9,'DOE Stack Loss Data'!$C$3:$V$3)))*('Proposed Efficiency'!G9-INDEX('DOE Stack Loss Data'!$C$3:$V$3,1,MATCH('Proposed Efficiency'!G9,'DOE Stack Loss Data'!$C$3:$V$3)))+(INDEX('DOE Stack Loss Data'!$C$4:$V$43,MATCH('Combustion Reports'!E$34,'DOE Stack Loss Data'!$B$4:$B$43)+1,MATCH('Proposed Efficiency'!G9,'DOE Stack Loss Data'!$C$3:$V$3))-INDEX('DOE Stack Loss Data'!$C$4:$V$43,MATCH('Combustion Reports'!E$34,'DOE Stack Loss Data'!$B$4:$B$43),MATCH('Proposed Efficiency'!G9,'DOE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Efficiency'!G9,'DOE Stack Loss Data'!$C$3:$V$3)))</f>
        <v>#N/A</v>
      </c>
      <c r="H33" s="237" t="e">
        <f>1-(((INDEX('DOE Stack Loss Data'!$C$4:$V$43,MATCH('Combustion Reports'!F$34,'DOE Stack Loss Data'!$B$4:$B$43)+1,MATCH('Proposed Efficiency'!H9,'DOE Stack Loss Data'!$C$3:$V$3)+1)-INDEX('DOE Stack Loss Data'!$C$4:$V$43,MATCH('Combustion Reports'!F$34,'DOE Stack Loss Data'!$B$4:$B$43),MATCH('Proposed Efficiency'!H9,'DOE Stack Loss Data'!$C$3:$V$3)+1))/10*('Combustion Reports'!F$34-INDEX('DOE Stack Loss Data'!$B$4:$B$43,MATCH('Combustion Reports'!F$34,'DOE Stack Loss Data'!$B$4:$B$43),1))+INDEX('DOE Stack Loss Data'!$C$4:$V$43,MATCH('Combustion Reports'!F$34,'DOE Stack Loss Data'!$B$4:$B$43),MATCH('Proposed Efficiency'!H9,'DOE Stack Loss Data'!$C$3:$V$3)+1)-((INDEX('DOE Stack Loss Data'!$C$4:$V$43,MATCH('Combustion Reports'!F$34,'DOE Stack Loss Data'!$B$4:$B$43)+1,MATCH('Proposed Efficiency'!H9,'DOE Stack Loss Data'!$C$3:$V$3))-INDEX('DOE Stack Loss Data'!$C$4:$V$43,MATCH('Combustion Reports'!F$34,'DOE Stack Loss Data'!$B$4:$B$43),MATCH('Proposed Efficiency'!H9,'DOE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Efficiency'!H9,'DOE Stack Loss Data'!$C$3:$V$3))))/(INDEX('DOE Stack Loss Data'!$C$3:$V$3,1,MATCH('Proposed Efficiency'!H9,'DOE Stack Loss Data'!$C$3:$V$3)+1)-INDEX('DOE Stack Loss Data'!$C$3:$V$3,1,MATCH('Proposed Efficiency'!H9,'DOE Stack Loss Data'!$C$3:$V$3)))*('Proposed Efficiency'!H9-INDEX('DOE Stack Loss Data'!$C$3:$V$3,1,MATCH('Proposed Efficiency'!H9,'DOE Stack Loss Data'!$C$3:$V$3)))+(INDEX('DOE Stack Loss Data'!$C$4:$V$43,MATCH('Combustion Reports'!F$34,'DOE Stack Loss Data'!$B$4:$B$43)+1,MATCH('Proposed Efficiency'!H9,'DOE Stack Loss Data'!$C$3:$V$3))-INDEX('DOE Stack Loss Data'!$C$4:$V$43,MATCH('Combustion Reports'!F$34,'DOE Stack Loss Data'!$B$4:$B$43),MATCH('Proposed Efficiency'!H9,'DOE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Efficiency'!H9,'DOE Stack Loss Data'!$C$3:$V$3)))</f>
        <v>#N/A</v>
      </c>
      <c r="I33" s="237" t="e">
        <f>1-(((INDEX('DOE Stack Loss Data'!$C$4:$V$43,MATCH('Combustion Reports'!G$34,'DOE Stack Loss Data'!$B$4:$B$43)+1,MATCH('Proposed Efficiency'!I9,'DOE Stack Loss Data'!$C$3:$V$3)+1)-INDEX('DOE Stack Loss Data'!$C$4:$V$43,MATCH('Combustion Reports'!G$34,'DOE Stack Loss Data'!$B$4:$B$43),MATCH('Proposed Efficiency'!I9,'DOE Stack Loss Data'!$C$3:$V$3)+1))/10*('Combustion Reports'!G$34-INDEX('DOE Stack Loss Data'!$B$4:$B$43,MATCH('Combustion Reports'!G$34,'DOE Stack Loss Data'!$B$4:$B$43),1))+INDEX('DOE Stack Loss Data'!$C$4:$V$43,MATCH('Combustion Reports'!G$34,'DOE Stack Loss Data'!$B$4:$B$43),MATCH('Proposed Efficiency'!I9,'DOE Stack Loss Data'!$C$3:$V$3)+1)-((INDEX('DOE Stack Loss Data'!$C$4:$V$43,MATCH('Combustion Reports'!G$34,'DOE Stack Loss Data'!$B$4:$B$43)+1,MATCH('Proposed Efficiency'!I9,'DOE Stack Loss Data'!$C$3:$V$3))-INDEX('DOE Stack Loss Data'!$C$4:$V$43,MATCH('Combustion Reports'!G$34,'DOE Stack Loss Data'!$B$4:$B$43),MATCH('Proposed Efficiency'!I9,'DOE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Efficiency'!I9,'DOE Stack Loss Data'!$C$3:$V$3))))/(INDEX('DOE Stack Loss Data'!$C$3:$V$3,1,MATCH('Proposed Efficiency'!I9,'DOE Stack Loss Data'!$C$3:$V$3)+1)-INDEX('DOE Stack Loss Data'!$C$3:$V$3,1,MATCH('Proposed Efficiency'!I9,'DOE Stack Loss Data'!$C$3:$V$3)))*('Proposed Efficiency'!I9-INDEX('DOE Stack Loss Data'!$C$3:$V$3,1,MATCH('Proposed Efficiency'!I9,'DOE Stack Loss Data'!$C$3:$V$3)))+(INDEX('DOE Stack Loss Data'!$C$4:$V$43,MATCH('Combustion Reports'!G$34,'DOE Stack Loss Data'!$B$4:$B$43)+1,MATCH('Proposed Efficiency'!I9,'DOE Stack Loss Data'!$C$3:$V$3))-INDEX('DOE Stack Loss Data'!$C$4:$V$43,MATCH('Combustion Reports'!G$34,'DOE Stack Loss Data'!$B$4:$B$43),MATCH('Proposed Efficiency'!I9,'DOE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Efficiency'!I9,'DOE Stack Loss Data'!$C$3:$V$3)))</f>
        <v>#N/A</v>
      </c>
      <c r="J33" s="237" t="e">
        <f>1-(((INDEX('DOE Stack Loss Data'!$C$4:$V$43,MATCH('Combustion Reports'!H$34,'DOE Stack Loss Data'!$B$4:$B$43)+1,MATCH('Proposed Efficiency'!J9,'DOE Stack Loss Data'!$C$3:$V$3)+1)-INDEX('DOE Stack Loss Data'!$C$4:$V$43,MATCH('Combustion Reports'!H$34,'DOE Stack Loss Data'!$B$4:$B$43),MATCH('Proposed Efficiency'!J9,'DOE Stack Loss Data'!$C$3:$V$3)+1))/10*('Combustion Reports'!H$34-INDEX('DOE Stack Loss Data'!$B$4:$B$43,MATCH('Combustion Reports'!H$34,'DOE Stack Loss Data'!$B$4:$B$43),1))+INDEX('DOE Stack Loss Data'!$C$4:$V$43,MATCH('Combustion Reports'!H$34,'DOE Stack Loss Data'!$B$4:$B$43),MATCH('Proposed Efficiency'!J9,'DOE Stack Loss Data'!$C$3:$V$3)+1)-((INDEX('DOE Stack Loss Data'!$C$4:$V$43,MATCH('Combustion Reports'!H$34,'DOE Stack Loss Data'!$B$4:$B$43)+1,MATCH('Proposed Efficiency'!J9,'DOE Stack Loss Data'!$C$3:$V$3))-INDEX('DOE Stack Loss Data'!$C$4:$V$43,MATCH('Combustion Reports'!H$34,'DOE Stack Loss Data'!$B$4:$B$43),MATCH('Proposed Efficiency'!J9,'DOE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Efficiency'!J9,'DOE Stack Loss Data'!$C$3:$V$3))))/(INDEX('DOE Stack Loss Data'!$C$3:$V$3,1,MATCH('Proposed Efficiency'!J9,'DOE Stack Loss Data'!$C$3:$V$3)+1)-INDEX('DOE Stack Loss Data'!$C$3:$V$3,1,MATCH('Proposed Efficiency'!J9,'DOE Stack Loss Data'!$C$3:$V$3)))*('Proposed Efficiency'!J9-INDEX('DOE Stack Loss Data'!$C$3:$V$3,1,MATCH('Proposed Efficiency'!J9,'DOE Stack Loss Data'!$C$3:$V$3)))+(INDEX('DOE Stack Loss Data'!$C$4:$V$43,MATCH('Combustion Reports'!H$34,'DOE Stack Loss Data'!$B$4:$B$43)+1,MATCH('Proposed Efficiency'!J9,'DOE Stack Loss Data'!$C$3:$V$3))-INDEX('DOE Stack Loss Data'!$C$4:$V$43,MATCH('Combustion Reports'!H$34,'DOE Stack Loss Data'!$B$4:$B$43),MATCH('Proposed Efficiency'!J9,'DOE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Efficiency'!J9,'DOE Stack Loss Data'!$C$3:$V$3)))</f>
        <v>#N/A</v>
      </c>
      <c r="K33" s="237" t="e">
        <f>1-(((INDEX('DOE Stack Loss Data'!$C$4:$V$43,MATCH('Combustion Reports'!I$34,'DOE Stack Loss Data'!$B$4:$B$43)+1,MATCH('Proposed Efficiency'!K9,'DOE Stack Loss Data'!$C$3:$V$3)+1)-INDEX('DOE Stack Loss Data'!$C$4:$V$43,MATCH('Combustion Reports'!I$34,'DOE Stack Loss Data'!$B$4:$B$43),MATCH('Proposed Efficiency'!K9,'DOE Stack Loss Data'!$C$3:$V$3)+1))/10*('Combustion Reports'!I$34-INDEX('DOE Stack Loss Data'!$B$4:$B$43,MATCH('Combustion Reports'!I$34,'DOE Stack Loss Data'!$B$4:$B$43),1))+INDEX('DOE Stack Loss Data'!$C$4:$V$43,MATCH('Combustion Reports'!I$34,'DOE Stack Loss Data'!$B$4:$B$43),MATCH('Proposed Efficiency'!K9,'DOE Stack Loss Data'!$C$3:$V$3)+1)-((INDEX('DOE Stack Loss Data'!$C$4:$V$43,MATCH('Combustion Reports'!I$34,'DOE Stack Loss Data'!$B$4:$B$43)+1,MATCH('Proposed Efficiency'!K9,'DOE Stack Loss Data'!$C$3:$V$3))-INDEX('DOE Stack Loss Data'!$C$4:$V$43,MATCH('Combustion Reports'!I$34,'DOE Stack Loss Data'!$B$4:$B$43),MATCH('Proposed Efficiency'!K9,'DOE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Efficiency'!K9,'DOE Stack Loss Data'!$C$3:$V$3))))/(INDEX('DOE Stack Loss Data'!$C$3:$V$3,1,MATCH('Proposed Efficiency'!K9,'DOE Stack Loss Data'!$C$3:$V$3)+1)-INDEX('DOE Stack Loss Data'!$C$3:$V$3,1,MATCH('Proposed Efficiency'!K9,'DOE Stack Loss Data'!$C$3:$V$3)))*('Proposed Efficiency'!K9-INDEX('DOE Stack Loss Data'!$C$3:$V$3,1,MATCH('Proposed Efficiency'!K9,'DOE Stack Loss Data'!$C$3:$V$3)))+(INDEX('DOE Stack Loss Data'!$C$4:$V$43,MATCH('Combustion Reports'!I$34,'DOE Stack Loss Data'!$B$4:$B$43)+1,MATCH('Proposed Efficiency'!K9,'DOE Stack Loss Data'!$C$3:$V$3))-INDEX('DOE Stack Loss Data'!$C$4:$V$43,MATCH('Combustion Reports'!I$34,'DOE Stack Loss Data'!$B$4:$B$43),MATCH('Proposed Efficiency'!K9,'DOE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Efficiency'!K9,'DOE Stack Loss Data'!$C$3:$V$3)))</f>
        <v>#N/A</v>
      </c>
      <c r="L33" s="237" t="e">
        <f>1-(((INDEX('DOE Stack Loss Data'!$C$4:$V$43,MATCH('Combustion Reports'!J$34,'DOE Stack Loss Data'!$B$4:$B$43)+1,MATCH('Proposed Efficiency'!L9,'DOE Stack Loss Data'!$C$3:$V$3)+1)-INDEX('DOE Stack Loss Data'!$C$4:$V$43,MATCH('Combustion Reports'!J$34,'DOE Stack Loss Data'!$B$4:$B$43),MATCH('Proposed Efficiency'!L9,'DOE Stack Loss Data'!$C$3:$V$3)+1))/10*('Combustion Reports'!J$34-INDEX('DOE Stack Loss Data'!$B$4:$B$43,MATCH('Combustion Reports'!J$34,'DOE Stack Loss Data'!$B$4:$B$43),1))+INDEX('DOE Stack Loss Data'!$C$4:$V$43,MATCH('Combustion Reports'!J$34,'DOE Stack Loss Data'!$B$4:$B$43),MATCH('Proposed Efficiency'!L9,'DOE Stack Loss Data'!$C$3:$V$3)+1)-((INDEX('DOE Stack Loss Data'!$C$4:$V$43,MATCH('Combustion Reports'!J$34,'DOE Stack Loss Data'!$B$4:$B$43)+1,MATCH('Proposed Efficiency'!L9,'DOE Stack Loss Data'!$C$3:$V$3))-INDEX('DOE Stack Loss Data'!$C$4:$V$43,MATCH('Combustion Reports'!J$34,'DOE Stack Loss Data'!$B$4:$B$43),MATCH('Proposed Efficiency'!L9,'DOE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Efficiency'!L9,'DOE Stack Loss Data'!$C$3:$V$3))))/(INDEX('DOE Stack Loss Data'!$C$3:$V$3,1,MATCH('Proposed Efficiency'!L9,'DOE Stack Loss Data'!$C$3:$V$3)+1)-INDEX('DOE Stack Loss Data'!$C$3:$V$3,1,MATCH('Proposed Efficiency'!L9,'DOE Stack Loss Data'!$C$3:$V$3)))*('Proposed Efficiency'!L9-INDEX('DOE Stack Loss Data'!$C$3:$V$3,1,MATCH('Proposed Efficiency'!L9,'DOE Stack Loss Data'!$C$3:$V$3)))+(INDEX('DOE Stack Loss Data'!$C$4:$V$43,MATCH('Combustion Reports'!J$34,'DOE Stack Loss Data'!$B$4:$B$43)+1,MATCH('Proposed Efficiency'!L9,'DOE Stack Loss Data'!$C$3:$V$3))-INDEX('DOE Stack Loss Data'!$C$4:$V$43,MATCH('Combustion Reports'!J$34,'DOE Stack Loss Data'!$B$4:$B$43),MATCH('Proposed Efficiency'!L9,'DOE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Efficiency'!L9,'DOE Stack Loss Data'!$C$3:$V$3)))</f>
        <v>#N/A</v>
      </c>
      <c r="M33" s="237" t="e">
        <f>1-(((INDEX('DOE Stack Loss Data'!$C$4:$V$43,MATCH('Combustion Reports'!K$34,'DOE Stack Loss Data'!$B$4:$B$43)+1,MATCH('Proposed Efficiency'!M9,'DOE Stack Loss Data'!$C$3:$V$3)+1)-INDEX('DOE Stack Loss Data'!$C$4:$V$43,MATCH('Combustion Reports'!K$34,'DOE Stack Loss Data'!$B$4:$B$43),MATCH('Proposed Efficiency'!M9,'DOE Stack Loss Data'!$C$3:$V$3)+1))/10*('Combustion Reports'!K$34-INDEX('DOE Stack Loss Data'!$B$4:$B$43,MATCH('Combustion Reports'!K$34,'DOE Stack Loss Data'!$B$4:$B$43),1))+INDEX('DOE Stack Loss Data'!$C$4:$V$43,MATCH('Combustion Reports'!K$34,'DOE Stack Loss Data'!$B$4:$B$43),MATCH('Proposed Efficiency'!M9,'DOE Stack Loss Data'!$C$3:$V$3)+1)-((INDEX('DOE Stack Loss Data'!$C$4:$V$43,MATCH('Combustion Reports'!K$34,'DOE Stack Loss Data'!$B$4:$B$43)+1,MATCH('Proposed Efficiency'!M9,'DOE Stack Loss Data'!$C$3:$V$3))-INDEX('DOE Stack Loss Data'!$C$4:$V$43,MATCH('Combustion Reports'!K$34,'DOE Stack Loss Data'!$B$4:$B$43),MATCH('Proposed Efficiency'!M9,'DOE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Efficiency'!M9,'DOE Stack Loss Data'!$C$3:$V$3))))/(INDEX('DOE Stack Loss Data'!$C$3:$V$3,1,MATCH('Proposed Efficiency'!M9,'DOE Stack Loss Data'!$C$3:$V$3)+1)-INDEX('DOE Stack Loss Data'!$C$3:$V$3,1,MATCH('Proposed Efficiency'!M9,'DOE Stack Loss Data'!$C$3:$V$3)))*('Proposed Efficiency'!M9-INDEX('DOE Stack Loss Data'!$C$3:$V$3,1,MATCH('Proposed Efficiency'!M9,'DOE Stack Loss Data'!$C$3:$V$3)))+(INDEX('DOE Stack Loss Data'!$C$4:$V$43,MATCH('Combustion Reports'!K$34,'DOE Stack Loss Data'!$B$4:$B$43)+1,MATCH('Proposed Efficiency'!M9,'DOE Stack Loss Data'!$C$3:$V$3))-INDEX('DOE Stack Loss Data'!$C$4:$V$43,MATCH('Combustion Reports'!K$34,'DOE Stack Loss Data'!$B$4:$B$43),MATCH('Proposed Efficiency'!M9,'DOE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Efficiency'!M9,'DOE Stack Loss Data'!$C$3:$V$3)))</f>
        <v>#N/A</v>
      </c>
      <c r="N33" s="238" t="e">
        <f>1-(((INDEX('DOE Stack Loss Data'!$C$4:$V$43,MATCH('Combustion Reports'!L$34,'DOE Stack Loss Data'!$B$4:$B$43)+1,MATCH('Proposed Efficiency'!N9,'DOE Stack Loss Data'!$C$3:$V$3)+1)-INDEX('DOE Stack Loss Data'!$C$4:$V$43,MATCH('Combustion Reports'!L$34,'DOE Stack Loss Data'!$B$4:$B$43),MATCH('Proposed Efficiency'!N9,'DOE Stack Loss Data'!$C$3:$V$3)+1))/10*('Combustion Reports'!L$34-INDEX('DOE Stack Loss Data'!$B$4:$B$43,MATCH('Combustion Reports'!L$34,'DOE Stack Loss Data'!$B$4:$B$43),1))+INDEX('DOE Stack Loss Data'!$C$4:$V$43,MATCH('Combustion Reports'!L$34,'DOE Stack Loss Data'!$B$4:$B$43),MATCH('Proposed Efficiency'!N9,'DOE Stack Loss Data'!$C$3:$V$3)+1)-((INDEX('DOE Stack Loss Data'!$C$4:$V$43,MATCH('Combustion Reports'!L$34,'DOE Stack Loss Data'!$B$4:$B$43)+1,MATCH('Proposed Efficiency'!N9,'DOE Stack Loss Data'!$C$3:$V$3))-INDEX('DOE Stack Loss Data'!$C$4:$V$43,MATCH('Combustion Reports'!L$34,'DOE Stack Loss Data'!$B$4:$B$43),MATCH('Proposed Efficiency'!N9,'DOE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Efficiency'!N9,'DOE Stack Loss Data'!$C$3:$V$3))))/(INDEX('DOE Stack Loss Data'!$C$3:$V$3,1,MATCH('Proposed Efficiency'!N9,'DOE Stack Loss Data'!$C$3:$V$3)+1)-INDEX('DOE Stack Loss Data'!$C$3:$V$3,1,MATCH('Proposed Efficiency'!N9,'DOE Stack Loss Data'!$C$3:$V$3)))*('Proposed Efficiency'!N9-INDEX('DOE Stack Loss Data'!$C$3:$V$3,1,MATCH('Proposed Efficiency'!N9,'DOE Stack Loss Data'!$C$3:$V$3)))+(INDEX('DOE Stack Loss Data'!$C$4:$V$43,MATCH('Combustion Reports'!L$34,'DOE Stack Loss Data'!$B$4:$B$43)+1,MATCH('Proposed Efficiency'!N9,'DOE Stack Loss Data'!$C$3:$V$3))-INDEX('DOE Stack Loss Data'!$C$4:$V$43,MATCH('Combustion Reports'!L$34,'DOE Stack Loss Data'!$B$4:$B$43),MATCH('Proposed Efficiency'!N9,'DOE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Efficiency'!N9,'DOE Stack Loss Data'!$C$3:$V$3)))</f>
        <v>#N/A</v>
      </c>
      <c r="P33" s="236">
        <v>10</v>
      </c>
      <c r="Q33" s="234">
        <v>116</v>
      </c>
      <c r="R33" s="233">
        <f t="shared" si="5"/>
        <v>50</v>
      </c>
      <c r="S33" s="237" t="e">
        <f>1-(((INDEX('DOE Stack Loss Data'!$C$4:$V$43,MATCH('Combustion Reports'!$C$40,'DOE Stack Loss Data'!$B$4:$B$43)+1,MATCH('Proposed Efficiency'!S9,'DOE Stack Loss Data'!$C$3:$V$3)+1)-INDEX('DOE Stack Loss Data'!$C$4:$V$43,MATCH('Combustion Reports'!$C$40,'DOE Stack Loss Data'!$B$4:$B$43),MATCH('Proposed Efficiency'!S9,'DOE Stack Loss Data'!$C$3:$V$3)+1))/10*('Combustion Reports'!$C$40-INDEX('DOE Stack Loss Data'!$B$4:$B$43,MATCH('Combustion Reports'!$C$40,'DOE Stack Loss Data'!$B$4:$B$43),1))+INDEX('DOE Stack Loss Data'!$C$4:$V$43,MATCH('Combustion Reports'!$C$40,'DOE Stack Loss Data'!$B$4:$B$43),MATCH('Proposed Efficiency'!S9,'DOE Stack Loss Data'!$C$3:$V$3)+1)-((INDEX('DOE Stack Loss Data'!$C$4:$V$43,MATCH('Combustion Reports'!$C$40,'DOE Stack Loss Data'!$B$4:$B$43)+1,MATCH('Proposed Efficiency'!S9,'DOE Stack Loss Data'!$C$3:$V$3))-INDEX('DOE Stack Loss Data'!$C$4:$V$43,MATCH('Combustion Reports'!$C$40,'DOE Stack Loss Data'!$B$4:$B$43),MATCH('Proposed Efficiency'!S9,'DOE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Efficiency'!S9,'DOE Stack Loss Data'!$C$3:$V$3))))/(INDEX('DOE Stack Loss Data'!$C$3:$V$3,1,MATCH('Proposed Efficiency'!S9,'DOE Stack Loss Data'!$C$3:$V$3)+1)-INDEX('DOE Stack Loss Data'!$C$3:$V$3,1,MATCH('Proposed Efficiency'!S9,'DOE Stack Loss Data'!$C$3:$V$3)))*('Proposed Efficiency'!S9-INDEX('DOE Stack Loss Data'!$C$3:$V$3,1,MATCH('Proposed Efficiency'!S9,'DOE Stack Loss Data'!$C$3:$V$3)))+(INDEX('DOE Stack Loss Data'!$C$4:$V$43,MATCH('Combustion Reports'!$C$40,'DOE Stack Loss Data'!$B$4:$B$43)+1,MATCH('Proposed Efficiency'!S9,'DOE Stack Loss Data'!$C$3:$V$3))-INDEX('DOE Stack Loss Data'!$C$4:$V$43,MATCH('Combustion Reports'!$C$40,'DOE Stack Loss Data'!$B$4:$B$43),MATCH('Proposed Efficiency'!S9,'DOE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Efficiency'!S9,'DOE Stack Loss Data'!$C$3:$V$3)))</f>
        <v>#N/A</v>
      </c>
      <c r="T33" s="237" t="e">
        <f>1-(((INDEX('DOE Stack Loss Data'!$C$4:$V$43,MATCH('Combustion Reports'!$C$40,'DOE Stack Loss Data'!$B$4:$B$43)+1,MATCH('Proposed Efficiency'!T9,'DOE Stack Loss Data'!$C$3:$V$3)+1)-INDEX('DOE Stack Loss Data'!$C$4:$V$43,MATCH('Combustion Reports'!$C$40,'DOE Stack Loss Data'!$B$4:$B$43),MATCH('Proposed Efficiency'!T9,'DOE Stack Loss Data'!$C$3:$V$3)+1))/10*('Combustion Reports'!$C$40-INDEX('DOE Stack Loss Data'!$B$4:$B$43,MATCH('Combustion Reports'!$C$40,'DOE Stack Loss Data'!$B$4:$B$43),1))+INDEX('DOE Stack Loss Data'!$C$4:$V$43,MATCH('Combustion Reports'!$C$40,'DOE Stack Loss Data'!$B$4:$B$43),MATCH('Proposed Efficiency'!T9,'DOE Stack Loss Data'!$C$3:$V$3)+1)-((INDEX('DOE Stack Loss Data'!$C$4:$V$43,MATCH('Combustion Reports'!$C$40,'DOE Stack Loss Data'!$B$4:$B$43)+1,MATCH('Proposed Efficiency'!T9,'DOE Stack Loss Data'!$C$3:$V$3))-INDEX('DOE Stack Loss Data'!$C$4:$V$43,MATCH('Combustion Reports'!$C$40,'DOE Stack Loss Data'!$B$4:$B$43),MATCH('Proposed Efficiency'!T9,'DOE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Efficiency'!T9,'DOE Stack Loss Data'!$C$3:$V$3))))/(INDEX('DOE Stack Loss Data'!$C$3:$V$3,1,MATCH('Proposed Efficiency'!T9,'DOE Stack Loss Data'!$C$3:$V$3)+1)-INDEX('DOE Stack Loss Data'!$C$3:$V$3,1,MATCH('Proposed Efficiency'!T9,'DOE Stack Loss Data'!$C$3:$V$3)))*('Proposed Efficiency'!T9-INDEX('DOE Stack Loss Data'!$C$3:$V$3,1,MATCH('Proposed Efficiency'!T9,'DOE Stack Loss Data'!$C$3:$V$3)))+(INDEX('DOE Stack Loss Data'!$C$4:$V$43,MATCH('Combustion Reports'!$C$40,'DOE Stack Loss Data'!$B$4:$B$43)+1,MATCH('Proposed Efficiency'!T9,'DOE Stack Loss Data'!$C$3:$V$3))-INDEX('DOE Stack Loss Data'!$C$4:$V$43,MATCH('Combustion Reports'!$C$40,'DOE Stack Loss Data'!$B$4:$B$43),MATCH('Proposed Efficiency'!T9,'DOE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Efficiency'!T9,'DOE Stack Loss Data'!$C$3:$V$3)))</f>
        <v>#N/A</v>
      </c>
      <c r="U33" s="237" t="e">
        <f>1-(((INDEX('DOE Stack Loss Data'!$C$4:$V$43,MATCH('Combustion Reports'!$C$40,'DOE Stack Loss Data'!$B$4:$B$43)+1,MATCH('Proposed Efficiency'!U9,'DOE Stack Loss Data'!$C$3:$V$3)+1)-INDEX('DOE Stack Loss Data'!$C$4:$V$43,MATCH('Combustion Reports'!$C$40,'DOE Stack Loss Data'!$B$4:$B$43),MATCH('Proposed Efficiency'!U9,'DOE Stack Loss Data'!$C$3:$V$3)+1))/10*('Combustion Reports'!$C$40-INDEX('DOE Stack Loss Data'!$B$4:$B$43,MATCH('Combustion Reports'!$C$40,'DOE Stack Loss Data'!$B$4:$B$43),1))+INDEX('DOE Stack Loss Data'!$C$4:$V$43,MATCH('Combustion Reports'!$C$40,'DOE Stack Loss Data'!$B$4:$B$43),MATCH('Proposed Efficiency'!U9,'DOE Stack Loss Data'!$C$3:$V$3)+1)-((INDEX('DOE Stack Loss Data'!$C$4:$V$43,MATCH('Combustion Reports'!$C$40,'DOE Stack Loss Data'!$B$4:$B$43)+1,MATCH('Proposed Efficiency'!U9,'DOE Stack Loss Data'!$C$3:$V$3))-INDEX('DOE Stack Loss Data'!$C$4:$V$43,MATCH('Combustion Reports'!$C$40,'DOE Stack Loss Data'!$B$4:$B$43),MATCH('Proposed Efficiency'!U9,'DOE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Efficiency'!U9,'DOE Stack Loss Data'!$C$3:$V$3))))/(INDEX('DOE Stack Loss Data'!$C$3:$V$3,1,MATCH('Proposed Efficiency'!U9,'DOE Stack Loss Data'!$C$3:$V$3)+1)-INDEX('DOE Stack Loss Data'!$C$3:$V$3,1,MATCH('Proposed Efficiency'!U9,'DOE Stack Loss Data'!$C$3:$V$3)))*('Proposed Efficiency'!U9-INDEX('DOE Stack Loss Data'!$C$3:$V$3,1,MATCH('Proposed Efficiency'!U9,'DOE Stack Loss Data'!$C$3:$V$3)))+(INDEX('DOE Stack Loss Data'!$C$4:$V$43,MATCH('Combustion Reports'!$C$40,'DOE Stack Loss Data'!$B$4:$B$43)+1,MATCH('Proposed Efficiency'!U9,'DOE Stack Loss Data'!$C$3:$V$3))-INDEX('DOE Stack Loss Data'!$C$4:$V$43,MATCH('Combustion Reports'!$C$40,'DOE Stack Loss Data'!$B$4:$B$43),MATCH('Proposed Efficiency'!U9,'DOE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Efficiency'!U9,'DOE Stack Loss Data'!$C$3:$V$3)))</f>
        <v>#N/A</v>
      </c>
      <c r="V33" s="237" t="e">
        <f>1-(((INDEX('DOE Stack Loss Data'!$C$4:$V$43,MATCH('Combustion Reports'!$C$40,'DOE Stack Loss Data'!$B$4:$B$43)+1,MATCH('Proposed Efficiency'!V9,'DOE Stack Loss Data'!$C$3:$V$3)+1)-INDEX('DOE Stack Loss Data'!$C$4:$V$43,MATCH('Combustion Reports'!$C$40,'DOE Stack Loss Data'!$B$4:$B$43),MATCH('Proposed Efficiency'!V9,'DOE Stack Loss Data'!$C$3:$V$3)+1))/10*('Combustion Reports'!$C$40-INDEX('DOE Stack Loss Data'!$B$4:$B$43,MATCH('Combustion Reports'!$C$40,'DOE Stack Loss Data'!$B$4:$B$43),1))+INDEX('DOE Stack Loss Data'!$C$4:$V$43,MATCH('Combustion Reports'!$C$40,'DOE Stack Loss Data'!$B$4:$B$43),MATCH('Proposed Efficiency'!V9,'DOE Stack Loss Data'!$C$3:$V$3)+1)-((INDEX('DOE Stack Loss Data'!$C$4:$V$43,MATCH('Combustion Reports'!$C$40,'DOE Stack Loss Data'!$B$4:$B$43)+1,MATCH('Proposed Efficiency'!V9,'DOE Stack Loss Data'!$C$3:$V$3))-INDEX('DOE Stack Loss Data'!$C$4:$V$43,MATCH('Combustion Reports'!$C$40,'DOE Stack Loss Data'!$B$4:$B$43),MATCH('Proposed Efficiency'!V9,'DOE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Efficiency'!V9,'DOE Stack Loss Data'!$C$3:$V$3))))/(INDEX('DOE Stack Loss Data'!$C$3:$V$3,1,MATCH('Proposed Efficiency'!V9,'DOE Stack Loss Data'!$C$3:$V$3)+1)-INDEX('DOE Stack Loss Data'!$C$3:$V$3,1,MATCH('Proposed Efficiency'!V9,'DOE Stack Loss Data'!$C$3:$V$3)))*('Proposed Efficiency'!V9-INDEX('DOE Stack Loss Data'!$C$3:$V$3,1,MATCH('Proposed Efficiency'!V9,'DOE Stack Loss Data'!$C$3:$V$3)))+(INDEX('DOE Stack Loss Data'!$C$4:$V$43,MATCH('Combustion Reports'!$C$40,'DOE Stack Loss Data'!$B$4:$B$43)+1,MATCH('Proposed Efficiency'!V9,'DOE Stack Loss Data'!$C$3:$V$3))-INDEX('DOE Stack Loss Data'!$C$4:$V$43,MATCH('Combustion Reports'!$C$40,'DOE Stack Loss Data'!$B$4:$B$43),MATCH('Proposed Efficiency'!V9,'DOE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Efficiency'!V9,'DOE Stack Loss Data'!$C$3:$V$3)))</f>
        <v>#N/A</v>
      </c>
      <c r="W33" s="237" t="e">
        <f>1-(((INDEX('DOE Stack Loss Data'!$C$4:$V$43,MATCH('Combustion Reports'!$C$40,'DOE Stack Loss Data'!$B$4:$B$43)+1,MATCH('Proposed Efficiency'!W9,'DOE Stack Loss Data'!$C$3:$V$3)+1)-INDEX('DOE Stack Loss Data'!$C$4:$V$43,MATCH('Combustion Reports'!$C$40,'DOE Stack Loss Data'!$B$4:$B$43),MATCH('Proposed Efficiency'!W9,'DOE Stack Loss Data'!$C$3:$V$3)+1))/10*('Combustion Reports'!$C$40-INDEX('DOE Stack Loss Data'!$B$4:$B$43,MATCH('Combustion Reports'!$C$40,'DOE Stack Loss Data'!$B$4:$B$43),1))+INDEX('DOE Stack Loss Data'!$C$4:$V$43,MATCH('Combustion Reports'!$C$40,'DOE Stack Loss Data'!$B$4:$B$43),MATCH('Proposed Efficiency'!W9,'DOE Stack Loss Data'!$C$3:$V$3)+1)-((INDEX('DOE Stack Loss Data'!$C$4:$V$43,MATCH('Combustion Reports'!$C$40,'DOE Stack Loss Data'!$B$4:$B$43)+1,MATCH('Proposed Efficiency'!W9,'DOE Stack Loss Data'!$C$3:$V$3))-INDEX('DOE Stack Loss Data'!$C$4:$V$43,MATCH('Combustion Reports'!$C$40,'DOE Stack Loss Data'!$B$4:$B$43),MATCH('Proposed Efficiency'!W9,'DOE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Efficiency'!W9,'DOE Stack Loss Data'!$C$3:$V$3))))/(INDEX('DOE Stack Loss Data'!$C$3:$V$3,1,MATCH('Proposed Efficiency'!W9,'DOE Stack Loss Data'!$C$3:$V$3)+1)-INDEX('DOE Stack Loss Data'!$C$3:$V$3,1,MATCH('Proposed Efficiency'!W9,'DOE Stack Loss Data'!$C$3:$V$3)))*('Proposed Efficiency'!W9-INDEX('DOE Stack Loss Data'!$C$3:$V$3,1,MATCH('Proposed Efficiency'!W9,'DOE Stack Loss Data'!$C$3:$V$3)))+(INDEX('DOE Stack Loss Data'!$C$4:$V$43,MATCH('Combustion Reports'!$C$40,'DOE Stack Loss Data'!$B$4:$B$43)+1,MATCH('Proposed Efficiency'!W9,'DOE Stack Loss Data'!$C$3:$V$3))-INDEX('DOE Stack Loss Data'!$C$4:$V$43,MATCH('Combustion Reports'!$C$40,'DOE Stack Loss Data'!$B$4:$B$43),MATCH('Proposed Efficiency'!W9,'DOE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Efficiency'!W9,'DOE Stack Loss Data'!$C$3:$V$3)))</f>
        <v>#N/A</v>
      </c>
      <c r="X33" s="237" t="e">
        <f>1-(((INDEX('DOE Stack Loss Data'!$C$4:$V$43,MATCH('Combustion Reports'!$C$40,'DOE Stack Loss Data'!$B$4:$B$43)+1,MATCH('Proposed Efficiency'!X9,'DOE Stack Loss Data'!$C$3:$V$3)+1)-INDEX('DOE Stack Loss Data'!$C$4:$V$43,MATCH('Combustion Reports'!$C$40,'DOE Stack Loss Data'!$B$4:$B$43),MATCH('Proposed Efficiency'!X9,'DOE Stack Loss Data'!$C$3:$V$3)+1))/10*('Combustion Reports'!$C$40-INDEX('DOE Stack Loss Data'!$B$4:$B$43,MATCH('Combustion Reports'!$C$40,'DOE Stack Loss Data'!$B$4:$B$43),1))+INDEX('DOE Stack Loss Data'!$C$4:$V$43,MATCH('Combustion Reports'!$C$40,'DOE Stack Loss Data'!$B$4:$B$43),MATCH('Proposed Efficiency'!X9,'DOE Stack Loss Data'!$C$3:$V$3)+1)-((INDEX('DOE Stack Loss Data'!$C$4:$V$43,MATCH('Combustion Reports'!$C$40,'DOE Stack Loss Data'!$B$4:$B$43)+1,MATCH('Proposed Efficiency'!X9,'DOE Stack Loss Data'!$C$3:$V$3))-INDEX('DOE Stack Loss Data'!$C$4:$V$43,MATCH('Combustion Reports'!$C$40,'DOE Stack Loss Data'!$B$4:$B$43),MATCH('Proposed Efficiency'!X9,'DOE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Efficiency'!X9,'DOE Stack Loss Data'!$C$3:$V$3))))/(INDEX('DOE Stack Loss Data'!$C$3:$V$3,1,MATCH('Proposed Efficiency'!X9,'DOE Stack Loss Data'!$C$3:$V$3)+1)-INDEX('DOE Stack Loss Data'!$C$3:$V$3,1,MATCH('Proposed Efficiency'!X9,'DOE Stack Loss Data'!$C$3:$V$3)))*('Proposed Efficiency'!X9-INDEX('DOE Stack Loss Data'!$C$3:$V$3,1,MATCH('Proposed Efficiency'!X9,'DOE Stack Loss Data'!$C$3:$V$3)))+(INDEX('DOE Stack Loss Data'!$C$4:$V$43,MATCH('Combustion Reports'!$C$40,'DOE Stack Loss Data'!$B$4:$B$43)+1,MATCH('Proposed Efficiency'!X9,'DOE Stack Loss Data'!$C$3:$V$3))-INDEX('DOE Stack Loss Data'!$C$4:$V$43,MATCH('Combustion Reports'!$C$40,'DOE Stack Loss Data'!$B$4:$B$43),MATCH('Proposed Efficiency'!X9,'DOE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Efficiency'!X9,'DOE Stack Loss Data'!$C$3:$V$3)))</f>
        <v>#N/A</v>
      </c>
      <c r="Y33" s="237" t="e">
        <f>1-(((INDEX('DOE Stack Loss Data'!$C$4:$V$43,MATCH('Combustion Reports'!$C$40,'DOE Stack Loss Data'!$B$4:$B$43)+1,MATCH('Proposed Efficiency'!Y9,'DOE Stack Loss Data'!$C$3:$V$3)+1)-INDEX('DOE Stack Loss Data'!$C$4:$V$43,MATCH('Combustion Reports'!$C$40,'DOE Stack Loss Data'!$B$4:$B$43),MATCH('Proposed Efficiency'!Y9,'DOE Stack Loss Data'!$C$3:$V$3)+1))/10*('Combustion Reports'!$C$40-INDEX('DOE Stack Loss Data'!$B$4:$B$43,MATCH('Combustion Reports'!$C$40,'DOE Stack Loss Data'!$B$4:$B$43),1))+INDEX('DOE Stack Loss Data'!$C$4:$V$43,MATCH('Combustion Reports'!$C$40,'DOE Stack Loss Data'!$B$4:$B$43),MATCH('Proposed Efficiency'!Y9,'DOE Stack Loss Data'!$C$3:$V$3)+1)-((INDEX('DOE Stack Loss Data'!$C$4:$V$43,MATCH('Combustion Reports'!$C$40,'DOE Stack Loss Data'!$B$4:$B$43)+1,MATCH('Proposed Efficiency'!Y9,'DOE Stack Loss Data'!$C$3:$V$3))-INDEX('DOE Stack Loss Data'!$C$4:$V$43,MATCH('Combustion Reports'!$C$40,'DOE Stack Loss Data'!$B$4:$B$43),MATCH('Proposed Efficiency'!Y9,'DOE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Efficiency'!Y9,'DOE Stack Loss Data'!$C$3:$V$3))))/(INDEX('DOE Stack Loss Data'!$C$3:$V$3,1,MATCH('Proposed Efficiency'!Y9,'DOE Stack Loss Data'!$C$3:$V$3)+1)-INDEX('DOE Stack Loss Data'!$C$3:$V$3,1,MATCH('Proposed Efficiency'!Y9,'DOE Stack Loss Data'!$C$3:$V$3)))*('Proposed Efficiency'!Y9-INDEX('DOE Stack Loss Data'!$C$3:$V$3,1,MATCH('Proposed Efficiency'!Y9,'DOE Stack Loss Data'!$C$3:$V$3)))+(INDEX('DOE Stack Loss Data'!$C$4:$V$43,MATCH('Combustion Reports'!$C$40,'DOE Stack Loss Data'!$B$4:$B$43)+1,MATCH('Proposed Efficiency'!Y9,'DOE Stack Loss Data'!$C$3:$V$3))-INDEX('DOE Stack Loss Data'!$C$4:$V$43,MATCH('Combustion Reports'!$C$40,'DOE Stack Loss Data'!$B$4:$B$43),MATCH('Proposed Efficiency'!Y9,'DOE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Efficiency'!Y9,'DOE Stack Loss Data'!$C$3:$V$3)))</f>
        <v>#N/A</v>
      </c>
      <c r="Z33" s="237" t="e">
        <f>1-(((INDEX('DOE Stack Loss Data'!$C$4:$V$43,MATCH('Combustion Reports'!$C$40,'DOE Stack Loss Data'!$B$4:$B$43)+1,MATCH('Proposed Efficiency'!Z9,'DOE Stack Loss Data'!$C$3:$V$3)+1)-INDEX('DOE Stack Loss Data'!$C$4:$V$43,MATCH('Combustion Reports'!$C$40,'DOE Stack Loss Data'!$B$4:$B$43),MATCH('Proposed Efficiency'!Z9,'DOE Stack Loss Data'!$C$3:$V$3)+1))/10*('Combustion Reports'!$C$40-INDEX('DOE Stack Loss Data'!$B$4:$B$43,MATCH('Combustion Reports'!$C$40,'DOE Stack Loss Data'!$B$4:$B$43),1))+INDEX('DOE Stack Loss Data'!$C$4:$V$43,MATCH('Combustion Reports'!$C$40,'DOE Stack Loss Data'!$B$4:$B$43),MATCH('Proposed Efficiency'!Z9,'DOE Stack Loss Data'!$C$3:$V$3)+1)-((INDEX('DOE Stack Loss Data'!$C$4:$V$43,MATCH('Combustion Reports'!$C$40,'DOE Stack Loss Data'!$B$4:$B$43)+1,MATCH('Proposed Efficiency'!Z9,'DOE Stack Loss Data'!$C$3:$V$3))-INDEX('DOE Stack Loss Data'!$C$4:$V$43,MATCH('Combustion Reports'!$C$40,'DOE Stack Loss Data'!$B$4:$B$43),MATCH('Proposed Efficiency'!Z9,'DOE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Efficiency'!Z9,'DOE Stack Loss Data'!$C$3:$V$3))))/(INDEX('DOE Stack Loss Data'!$C$3:$V$3,1,MATCH('Proposed Efficiency'!Z9,'DOE Stack Loss Data'!$C$3:$V$3)+1)-INDEX('DOE Stack Loss Data'!$C$3:$V$3,1,MATCH('Proposed Efficiency'!Z9,'DOE Stack Loss Data'!$C$3:$V$3)))*('Proposed Efficiency'!Z9-INDEX('DOE Stack Loss Data'!$C$3:$V$3,1,MATCH('Proposed Efficiency'!Z9,'DOE Stack Loss Data'!$C$3:$V$3)))+(INDEX('DOE Stack Loss Data'!$C$4:$V$43,MATCH('Combustion Reports'!$C$40,'DOE Stack Loss Data'!$B$4:$B$43)+1,MATCH('Proposed Efficiency'!Z9,'DOE Stack Loss Data'!$C$3:$V$3))-INDEX('DOE Stack Loss Data'!$C$4:$V$43,MATCH('Combustion Reports'!$C$40,'DOE Stack Loss Data'!$B$4:$B$43),MATCH('Proposed Efficiency'!Z9,'DOE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Efficiency'!Z9,'DOE Stack Loss Data'!$C$3:$V$3)))</f>
        <v>#N/A</v>
      </c>
      <c r="AA33" s="237" t="e">
        <f>1-(((INDEX('DOE Stack Loss Data'!$C$4:$V$43,MATCH('Combustion Reports'!$C$40,'DOE Stack Loss Data'!$B$4:$B$43)+1,MATCH('Proposed Efficiency'!AA9,'DOE Stack Loss Data'!$C$3:$V$3)+1)-INDEX('DOE Stack Loss Data'!$C$4:$V$43,MATCH('Combustion Reports'!$C$40,'DOE Stack Loss Data'!$B$4:$B$43),MATCH('Proposed Efficiency'!AA9,'DOE Stack Loss Data'!$C$3:$V$3)+1))/10*('Combustion Reports'!$C$40-INDEX('DOE Stack Loss Data'!$B$4:$B$43,MATCH('Combustion Reports'!$C$40,'DOE Stack Loss Data'!$B$4:$B$43),1))+INDEX('DOE Stack Loss Data'!$C$4:$V$43,MATCH('Combustion Reports'!$C$40,'DOE Stack Loss Data'!$B$4:$B$43),MATCH('Proposed Efficiency'!AA9,'DOE Stack Loss Data'!$C$3:$V$3)+1)-((INDEX('DOE Stack Loss Data'!$C$4:$V$43,MATCH('Combustion Reports'!$C$40,'DOE Stack Loss Data'!$B$4:$B$43)+1,MATCH('Proposed Efficiency'!AA9,'DOE Stack Loss Data'!$C$3:$V$3))-INDEX('DOE Stack Loss Data'!$C$4:$V$43,MATCH('Combustion Reports'!$C$40,'DOE Stack Loss Data'!$B$4:$B$43),MATCH('Proposed Efficiency'!AA9,'DOE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Efficiency'!AA9,'DOE Stack Loss Data'!$C$3:$V$3))))/(INDEX('DOE Stack Loss Data'!$C$3:$V$3,1,MATCH('Proposed Efficiency'!AA9,'DOE Stack Loss Data'!$C$3:$V$3)+1)-INDEX('DOE Stack Loss Data'!$C$3:$V$3,1,MATCH('Proposed Efficiency'!AA9,'DOE Stack Loss Data'!$C$3:$V$3)))*('Proposed Efficiency'!AA9-INDEX('DOE Stack Loss Data'!$C$3:$V$3,1,MATCH('Proposed Efficiency'!AA9,'DOE Stack Loss Data'!$C$3:$V$3)))+(INDEX('DOE Stack Loss Data'!$C$4:$V$43,MATCH('Combustion Reports'!$C$40,'DOE Stack Loss Data'!$B$4:$B$43)+1,MATCH('Proposed Efficiency'!AA9,'DOE Stack Loss Data'!$C$3:$V$3))-INDEX('DOE Stack Loss Data'!$C$4:$V$43,MATCH('Combustion Reports'!$C$40,'DOE Stack Loss Data'!$B$4:$B$43),MATCH('Proposed Efficiency'!AA9,'DOE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Efficiency'!AA9,'DOE Stack Loss Data'!$C$3:$V$3)))</f>
        <v>#N/A</v>
      </c>
      <c r="AB33" s="238" t="e">
        <f>1-(((INDEX('DOE Stack Loss Data'!$C$4:$V$43,MATCH('Combustion Reports'!$C$40,'DOE Stack Loss Data'!$B$4:$B$43)+1,MATCH('Proposed Efficiency'!AB9,'DOE Stack Loss Data'!$C$3:$V$3)+1)-INDEX('DOE Stack Loss Data'!$C$4:$V$43,MATCH('Combustion Reports'!$C$40,'DOE Stack Loss Data'!$B$4:$B$43),MATCH('Proposed Efficiency'!AB9,'DOE Stack Loss Data'!$C$3:$V$3)+1))/10*('Combustion Reports'!$C$40-INDEX('DOE Stack Loss Data'!$B$4:$B$43,MATCH('Combustion Reports'!$C$40,'DOE Stack Loss Data'!$B$4:$B$43),1))+INDEX('DOE Stack Loss Data'!$C$4:$V$43,MATCH('Combustion Reports'!$C$40,'DOE Stack Loss Data'!$B$4:$B$43),MATCH('Proposed Efficiency'!AB9,'DOE Stack Loss Data'!$C$3:$V$3)+1)-((INDEX('DOE Stack Loss Data'!$C$4:$V$43,MATCH('Combustion Reports'!$C$40,'DOE Stack Loss Data'!$B$4:$B$43)+1,MATCH('Proposed Efficiency'!AB9,'DOE Stack Loss Data'!$C$3:$V$3))-INDEX('DOE Stack Loss Data'!$C$4:$V$43,MATCH('Combustion Reports'!$C$40,'DOE Stack Loss Data'!$B$4:$B$43),MATCH('Proposed Efficiency'!AB9,'DOE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Efficiency'!AB9,'DOE Stack Loss Data'!$C$3:$V$3))))/(INDEX('DOE Stack Loss Data'!$C$3:$V$3,1,MATCH('Proposed Efficiency'!AB9,'DOE Stack Loss Data'!$C$3:$V$3)+1)-INDEX('DOE Stack Loss Data'!$C$3:$V$3,1,MATCH('Proposed Efficiency'!AB9,'DOE Stack Loss Data'!$C$3:$V$3)))*('Proposed Efficiency'!AB9-INDEX('DOE Stack Loss Data'!$C$3:$V$3,1,MATCH('Proposed Efficiency'!AB9,'DOE Stack Loss Data'!$C$3:$V$3)))+(INDEX('DOE Stack Loss Data'!$C$4:$V$43,MATCH('Combustion Reports'!$C$40,'DOE Stack Loss Data'!$B$4:$B$43)+1,MATCH('Proposed Efficiency'!AB9,'DOE Stack Loss Data'!$C$3:$V$3))-INDEX('DOE Stack Loss Data'!$C$4:$V$43,MATCH('Combustion Reports'!$C$40,'DOE Stack Loss Data'!$B$4:$B$43),MATCH('Proposed Efficiency'!AB9,'DOE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Efficiency'!AB9,'DOE Stack Loss Data'!$C$3:$V$3)))</f>
        <v>#N/A</v>
      </c>
      <c r="AD33" s="236">
        <v>10</v>
      </c>
      <c r="AE33" s="234">
        <v>116</v>
      </c>
      <c r="AF33" s="233">
        <f t="shared" si="6"/>
        <v>50</v>
      </c>
      <c r="AG33" s="237" t="e">
        <f>1-(((INDEX('DOE Stack Loss Data'!$C$4:$V$43,MATCH('Combustion Reports'!C$46,'DOE Stack Loss Data'!$B$4:$B$43)+1,MATCH('Proposed Efficiency'!AG9,'DOE Stack Loss Data'!$C$3:$V$3)+1)-INDEX('DOE Stack Loss Data'!$C$4:$V$43,MATCH('Combustion Reports'!C$46,'DOE Stack Loss Data'!$B$4:$B$43),MATCH('Proposed Efficiency'!AG9,'DOE Stack Loss Data'!$C$3:$V$3)+1))/10*('Combustion Reports'!C$46-INDEX('DOE Stack Loss Data'!$B$4:$B$43,MATCH('Combustion Reports'!C$46,'DOE Stack Loss Data'!$B$4:$B$43),1))+INDEX('DOE Stack Loss Data'!$C$4:$V$43,MATCH('Combustion Reports'!C$46,'DOE Stack Loss Data'!$B$4:$B$43),MATCH('Proposed Efficiency'!AG9,'DOE Stack Loss Data'!$C$3:$V$3)+1)-((INDEX('DOE Stack Loss Data'!$C$4:$V$43,MATCH('Combustion Reports'!C$46,'DOE Stack Loss Data'!$B$4:$B$43)+1,MATCH('Proposed Efficiency'!AG9,'DOE Stack Loss Data'!$C$3:$V$3))-INDEX('DOE Stack Loss Data'!$C$4:$V$43,MATCH('Combustion Reports'!C$46,'DOE Stack Loss Data'!$B$4:$B$43),MATCH('Proposed Efficiency'!AG9,'DOE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Efficiency'!AG9,'DOE Stack Loss Data'!$C$3:$V$3))))/(INDEX('DOE Stack Loss Data'!$C$3:$V$3,1,MATCH('Proposed Efficiency'!AG9,'DOE Stack Loss Data'!$C$3:$V$3)+1)-INDEX('DOE Stack Loss Data'!$C$3:$V$3,1,MATCH('Proposed Efficiency'!AG9,'DOE Stack Loss Data'!$C$3:$V$3)))*('Proposed Efficiency'!AG9-INDEX('DOE Stack Loss Data'!$C$3:$V$3,1,MATCH('Proposed Efficiency'!AG9,'DOE Stack Loss Data'!$C$3:$V$3)))+(INDEX('DOE Stack Loss Data'!$C$4:$V$43,MATCH('Combustion Reports'!C$46,'DOE Stack Loss Data'!$B$4:$B$43)+1,MATCH('Proposed Efficiency'!AG9,'DOE Stack Loss Data'!$C$3:$V$3))-INDEX('DOE Stack Loss Data'!$C$4:$V$43,MATCH('Combustion Reports'!C$46,'DOE Stack Loss Data'!$B$4:$B$43),MATCH('Proposed Efficiency'!AG9,'DOE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Efficiency'!AG9,'DOE Stack Loss Data'!$C$3:$V$3)))</f>
        <v>#N/A</v>
      </c>
      <c r="AH33" s="237" t="e">
        <f>1-(((INDEX('DOE Stack Loss Data'!$C$4:$V$43,MATCH('Combustion Reports'!D$46,'DOE Stack Loss Data'!$B$4:$B$43)+1,MATCH('Proposed Efficiency'!AH9,'DOE Stack Loss Data'!$C$3:$V$3)+1)-INDEX('DOE Stack Loss Data'!$C$4:$V$43,MATCH('Combustion Reports'!D$46,'DOE Stack Loss Data'!$B$4:$B$43),MATCH('Proposed Efficiency'!AH9,'DOE Stack Loss Data'!$C$3:$V$3)+1))/10*('Combustion Reports'!D$46-INDEX('DOE Stack Loss Data'!$B$4:$B$43,MATCH('Combustion Reports'!D$46,'DOE Stack Loss Data'!$B$4:$B$43),1))+INDEX('DOE Stack Loss Data'!$C$4:$V$43,MATCH('Combustion Reports'!D$46,'DOE Stack Loss Data'!$B$4:$B$43),MATCH('Proposed Efficiency'!AH9,'DOE Stack Loss Data'!$C$3:$V$3)+1)-((INDEX('DOE Stack Loss Data'!$C$4:$V$43,MATCH('Combustion Reports'!D$46,'DOE Stack Loss Data'!$B$4:$B$43)+1,MATCH('Proposed Efficiency'!AH9,'DOE Stack Loss Data'!$C$3:$V$3))-INDEX('DOE Stack Loss Data'!$C$4:$V$43,MATCH('Combustion Reports'!D$46,'DOE Stack Loss Data'!$B$4:$B$43),MATCH('Proposed Efficiency'!AH9,'DOE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Efficiency'!AH9,'DOE Stack Loss Data'!$C$3:$V$3))))/(INDEX('DOE Stack Loss Data'!$C$3:$V$3,1,MATCH('Proposed Efficiency'!AH9,'DOE Stack Loss Data'!$C$3:$V$3)+1)-INDEX('DOE Stack Loss Data'!$C$3:$V$3,1,MATCH('Proposed Efficiency'!AH9,'DOE Stack Loss Data'!$C$3:$V$3)))*('Proposed Efficiency'!AH9-INDEX('DOE Stack Loss Data'!$C$3:$V$3,1,MATCH('Proposed Efficiency'!AH9,'DOE Stack Loss Data'!$C$3:$V$3)))+(INDEX('DOE Stack Loss Data'!$C$4:$V$43,MATCH('Combustion Reports'!D$46,'DOE Stack Loss Data'!$B$4:$B$43)+1,MATCH('Proposed Efficiency'!AH9,'DOE Stack Loss Data'!$C$3:$V$3))-INDEX('DOE Stack Loss Data'!$C$4:$V$43,MATCH('Combustion Reports'!D$46,'DOE Stack Loss Data'!$B$4:$B$43),MATCH('Proposed Efficiency'!AH9,'DOE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Efficiency'!AH9,'DOE Stack Loss Data'!$C$3:$V$3)))</f>
        <v>#N/A</v>
      </c>
      <c r="AI33" s="237" t="e">
        <f>1-(((INDEX('DOE Stack Loss Data'!$C$4:$V$43,MATCH('Combustion Reports'!E$46,'DOE Stack Loss Data'!$B$4:$B$43)+1,MATCH('Proposed Efficiency'!AI9,'DOE Stack Loss Data'!$C$3:$V$3)+1)-INDEX('DOE Stack Loss Data'!$C$4:$V$43,MATCH('Combustion Reports'!E$46,'DOE Stack Loss Data'!$B$4:$B$43),MATCH('Proposed Efficiency'!AI9,'DOE Stack Loss Data'!$C$3:$V$3)+1))/10*('Combustion Reports'!E$46-INDEX('DOE Stack Loss Data'!$B$4:$B$43,MATCH('Combustion Reports'!E$46,'DOE Stack Loss Data'!$B$4:$B$43),1))+INDEX('DOE Stack Loss Data'!$C$4:$V$43,MATCH('Combustion Reports'!E$46,'DOE Stack Loss Data'!$B$4:$B$43),MATCH('Proposed Efficiency'!AI9,'DOE Stack Loss Data'!$C$3:$V$3)+1)-((INDEX('DOE Stack Loss Data'!$C$4:$V$43,MATCH('Combustion Reports'!E$46,'DOE Stack Loss Data'!$B$4:$B$43)+1,MATCH('Proposed Efficiency'!AI9,'DOE Stack Loss Data'!$C$3:$V$3))-INDEX('DOE Stack Loss Data'!$C$4:$V$43,MATCH('Combustion Reports'!E$46,'DOE Stack Loss Data'!$B$4:$B$43),MATCH('Proposed Efficiency'!AI9,'DOE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Efficiency'!AI9,'DOE Stack Loss Data'!$C$3:$V$3))))/(INDEX('DOE Stack Loss Data'!$C$3:$V$3,1,MATCH('Proposed Efficiency'!AI9,'DOE Stack Loss Data'!$C$3:$V$3)+1)-INDEX('DOE Stack Loss Data'!$C$3:$V$3,1,MATCH('Proposed Efficiency'!AI9,'DOE Stack Loss Data'!$C$3:$V$3)))*('Proposed Efficiency'!AI9-INDEX('DOE Stack Loss Data'!$C$3:$V$3,1,MATCH('Proposed Efficiency'!AI9,'DOE Stack Loss Data'!$C$3:$V$3)))+(INDEX('DOE Stack Loss Data'!$C$4:$V$43,MATCH('Combustion Reports'!E$46,'DOE Stack Loss Data'!$B$4:$B$43)+1,MATCH('Proposed Efficiency'!AI9,'DOE Stack Loss Data'!$C$3:$V$3))-INDEX('DOE Stack Loss Data'!$C$4:$V$43,MATCH('Combustion Reports'!E$46,'DOE Stack Loss Data'!$B$4:$B$43),MATCH('Proposed Efficiency'!AI9,'DOE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Efficiency'!AI9,'DOE Stack Loss Data'!$C$3:$V$3)))</f>
        <v>#N/A</v>
      </c>
      <c r="AJ33" s="237" t="e">
        <f>1-(((INDEX('DOE Stack Loss Data'!$C$4:$V$43,MATCH('Combustion Reports'!F$46,'DOE Stack Loss Data'!$B$4:$B$43)+1,MATCH('Proposed Efficiency'!AJ9,'DOE Stack Loss Data'!$C$3:$V$3)+1)-INDEX('DOE Stack Loss Data'!$C$4:$V$43,MATCH('Combustion Reports'!F$46,'DOE Stack Loss Data'!$B$4:$B$43),MATCH('Proposed Efficiency'!AJ9,'DOE Stack Loss Data'!$C$3:$V$3)+1))/10*('Combustion Reports'!F$46-INDEX('DOE Stack Loss Data'!$B$4:$B$43,MATCH('Combustion Reports'!F$46,'DOE Stack Loss Data'!$B$4:$B$43),1))+INDEX('DOE Stack Loss Data'!$C$4:$V$43,MATCH('Combustion Reports'!F$46,'DOE Stack Loss Data'!$B$4:$B$43),MATCH('Proposed Efficiency'!AJ9,'DOE Stack Loss Data'!$C$3:$V$3)+1)-((INDEX('DOE Stack Loss Data'!$C$4:$V$43,MATCH('Combustion Reports'!F$46,'DOE Stack Loss Data'!$B$4:$B$43)+1,MATCH('Proposed Efficiency'!AJ9,'DOE Stack Loss Data'!$C$3:$V$3))-INDEX('DOE Stack Loss Data'!$C$4:$V$43,MATCH('Combustion Reports'!F$46,'DOE Stack Loss Data'!$B$4:$B$43),MATCH('Proposed Efficiency'!AJ9,'DOE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Efficiency'!AJ9,'DOE Stack Loss Data'!$C$3:$V$3))))/(INDEX('DOE Stack Loss Data'!$C$3:$V$3,1,MATCH('Proposed Efficiency'!AJ9,'DOE Stack Loss Data'!$C$3:$V$3)+1)-INDEX('DOE Stack Loss Data'!$C$3:$V$3,1,MATCH('Proposed Efficiency'!AJ9,'DOE Stack Loss Data'!$C$3:$V$3)))*('Proposed Efficiency'!AJ9-INDEX('DOE Stack Loss Data'!$C$3:$V$3,1,MATCH('Proposed Efficiency'!AJ9,'DOE Stack Loss Data'!$C$3:$V$3)))+(INDEX('DOE Stack Loss Data'!$C$4:$V$43,MATCH('Combustion Reports'!F$46,'DOE Stack Loss Data'!$B$4:$B$43)+1,MATCH('Proposed Efficiency'!AJ9,'DOE Stack Loss Data'!$C$3:$V$3))-INDEX('DOE Stack Loss Data'!$C$4:$V$43,MATCH('Combustion Reports'!F$46,'DOE Stack Loss Data'!$B$4:$B$43),MATCH('Proposed Efficiency'!AJ9,'DOE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Efficiency'!AJ9,'DOE Stack Loss Data'!$C$3:$V$3)))</f>
        <v>#N/A</v>
      </c>
      <c r="AK33" s="237" t="e">
        <f>1-(((INDEX('DOE Stack Loss Data'!$C$4:$V$43,MATCH('Combustion Reports'!G$46,'DOE Stack Loss Data'!$B$4:$B$43)+1,MATCH('Proposed Efficiency'!AK9,'DOE Stack Loss Data'!$C$3:$V$3)+1)-INDEX('DOE Stack Loss Data'!$C$4:$V$43,MATCH('Combustion Reports'!G$46,'DOE Stack Loss Data'!$B$4:$B$43),MATCH('Proposed Efficiency'!AK9,'DOE Stack Loss Data'!$C$3:$V$3)+1))/10*('Combustion Reports'!G$46-INDEX('DOE Stack Loss Data'!$B$4:$B$43,MATCH('Combustion Reports'!G$46,'DOE Stack Loss Data'!$B$4:$B$43),1))+INDEX('DOE Stack Loss Data'!$C$4:$V$43,MATCH('Combustion Reports'!G$46,'DOE Stack Loss Data'!$B$4:$B$43),MATCH('Proposed Efficiency'!AK9,'DOE Stack Loss Data'!$C$3:$V$3)+1)-((INDEX('DOE Stack Loss Data'!$C$4:$V$43,MATCH('Combustion Reports'!G$46,'DOE Stack Loss Data'!$B$4:$B$43)+1,MATCH('Proposed Efficiency'!AK9,'DOE Stack Loss Data'!$C$3:$V$3))-INDEX('DOE Stack Loss Data'!$C$4:$V$43,MATCH('Combustion Reports'!G$46,'DOE Stack Loss Data'!$B$4:$B$43),MATCH('Proposed Efficiency'!AK9,'DOE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Efficiency'!AK9,'DOE Stack Loss Data'!$C$3:$V$3))))/(INDEX('DOE Stack Loss Data'!$C$3:$V$3,1,MATCH('Proposed Efficiency'!AK9,'DOE Stack Loss Data'!$C$3:$V$3)+1)-INDEX('DOE Stack Loss Data'!$C$3:$V$3,1,MATCH('Proposed Efficiency'!AK9,'DOE Stack Loss Data'!$C$3:$V$3)))*('Proposed Efficiency'!AK9-INDEX('DOE Stack Loss Data'!$C$3:$V$3,1,MATCH('Proposed Efficiency'!AK9,'DOE Stack Loss Data'!$C$3:$V$3)))+(INDEX('DOE Stack Loss Data'!$C$4:$V$43,MATCH('Combustion Reports'!G$46,'DOE Stack Loss Data'!$B$4:$B$43)+1,MATCH('Proposed Efficiency'!AK9,'DOE Stack Loss Data'!$C$3:$V$3))-INDEX('DOE Stack Loss Data'!$C$4:$V$43,MATCH('Combustion Reports'!G$46,'DOE Stack Loss Data'!$B$4:$B$43),MATCH('Proposed Efficiency'!AK9,'DOE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Efficiency'!AK9,'DOE Stack Loss Data'!$C$3:$V$3)))</f>
        <v>#N/A</v>
      </c>
      <c r="AL33" s="237" t="e">
        <f>1-(((INDEX('DOE Stack Loss Data'!$C$4:$V$43,MATCH('Combustion Reports'!H$46,'DOE Stack Loss Data'!$B$4:$B$43)+1,MATCH('Proposed Efficiency'!AL9,'DOE Stack Loss Data'!$C$3:$V$3)+1)-INDEX('DOE Stack Loss Data'!$C$4:$V$43,MATCH('Combustion Reports'!H$46,'DOE Stack Loss Data'!$B$4:$B$43),MATCH('Proposed Efficiency'!AL9,'DOE Stack Loss Data'!$C$3:$V$3)+1))/10*('Combustion Reports'!H$46-INDEX('DOE Stack Loss Data'!$B$4:$B$43,MATCH('Combustion Reports'!H$46,'DOE Stack Loss Data'!$B$4:$B$43),1))+INDEX('DOE Stack Loss Data'!$C$4:$V$43,MATCH('Combustion Reports'!H$46,'DOE Stack Loss Data'!$B$4:$B$43),MATCH('Proposed Efficiency'!AL9,'DOE Stack Loss Data'!$C$3:$V$3)+1)-((INDEX('DOE Stack Loss Data'!$C$4:$V$43,MATCH('Combustion Reports'!H$46,'DOE Stack Loss Data'!$B$4:$B$43)+1,MATCH('Proposed Efficiency'!AL9,'DOE Stack Loss Data'!$C$3:$V$3))-INDEX('DOE Stack Loss Data'!$C$4:$V$43,MATCH('Combustion Reports'!H$46,'DOE Stack Loss Data'!$B$4:$B$43),MATCH('Proposed Efficiency'!AL9,'DOE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Efficiency'!AL9,'DOE Stack Loss Data'!$C$3:$V$3))))/(INDEX('DOE Stack Loss Data'!$C$3:$V$3,1,MATCH('Proposed Efficiency'!AL9,'DOE Stack Loss Data'!$C$3:$V$3)+1)-INDEX('DOE Stack Loss Data'!$C$3:$V$3,1,MATCH('Proposed Efficiency'!AL9,'DOE Stack Loss Data'!$C$3:$V$3)))*('Proposed Efficiency'!AL9-INDEX('DOE Stack Loss Data'!$C$3:$V$3,1,MATCH('Proposed Efficiency'!AL9,'DOE Stack Loss Data'!$C$3:$V$3)))+(INDEX('DOE Stack Loss Data'!$C$4:$V$43,MATCH('Combustion Reports'!H$46,'DOE Stack Loss Data'!$B$4:$B$43)+1,MATCH('Proposed Efficiency'!AL9,'DOE Stack Loss Data'!$C$3:$V$3))-INDEX('DOE Stack Loss Data'!$C$4:$V$43,MATCH('Combustion Reports'!H$46,'DOE Stack Loss Data'!$B$4:$B$43),MATCH('Proposed Efficiency'!AL9,'DOE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Efficiency'!AL9,'DOE Stack Loss Data'!$C$3:$V$3)))</f>
        <v>#N/A</v>
      </c>
      <c r="AM33" s="237" t="e">
        <f>1-(((INDEX('DOE Stack Loss Data'!$C$4:$V$43,MATCH('Combustion Reports'!I$46,'DOE Stack Loss Data'!$B$4:$B$43)+1,MATCH('Proposed Efficiency'!AM9,'DOE Stack Loss Data'!$C$3:$V$3)+1)-INDEX('DOE Stack Loss Data'!$C$4:$V$43,MATCH('Combustion Reports'!I$46,'DOE Stack Loss Data'!$B$4:$B$43),MATCH('Proposed Efficiency'!AM9,'DOE Stack Loss Data'!$C$3:$V$3)+1))/10*('Combustion Reports'!I$46-INDEX('DOE Stack Loss Data'!$B$4:$B$43,MATCH('Combustion Reports'!I$46,'DOE Stack Loss Data'!$B$4:$B$43),1))+INDEX('DOE Stack Loss Data'!$C$4:$V$43,MATCH('Combustion Reports'!I$46,'DOE Stack Loss Data'!$B$4:$B$43),MATCH('Proposed Efficiency'!AM9,'DOE Stack Loss Data'!$C$3:$V$3)+1)-((INDEX('DOE Stack Loss Data'!$C$4:$V$43,MATCH('Combustion Reports'!I$46,'DOE Stack Loss Data'!$B$4:$B$43)+1,MATCH('Proposed Efficiency'!AM9,'DOE Stack Loss Data'!$C$3:$V$3))-INDEX('DOE Stack Loss Data'!$C$4:$V$43,MATCH('Combustion Reports'!I$46,'DOE Stack Loss Data'!$B$4:$B$43),MATCH('Proposed Efficiency'!AM9,'DOE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Efficiency'!AM9,'DOE Stack Loss Data'!$C$3:$V$3))))/(INDEX('DOE Stack Loss Data'!$C$3:$V$3,1,MATCH('Proposed Efficiency'!AM9,'DOE Stack Loss Data'!$C$3:$V$3)+1)-INDEX('DOE Stack Loss Data'!$C$3:$V$3,1,MATCH('Proposed Efficiency'!AM9,'DOE Stack Loss Data'!$C$3:$V$3)))*('Proposed Efficiency'!AM9-INDEX('DOE Stack Loss Data'!$C$3:$V$3,1,MATCH('Proposed Efficiency'!AM9,'DOE Stack Loss Data'!$C$3:$V$3)))+(INDEX('DOE Stack Loss Data'!$C$4:$V$43,MATCH('Combustion Reports'!I$46,'DOE Stack Loss Data'!$B$4:$B$43)+1,MATCH('Proposed Efficiency'!AM9,'DOE Stack Loss Data'!$C$3:$V$3))-INDEX('DOE Stack Loss Data'!$C$4:$V$43,MATCH('Combustion Reports'!I$46,'DOE Stack Loss Data'!$B$4:$B$43),MATCH('Proposed Efficiency'!AM9,'DOE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Efficiency'!AM9,'DOE Stack Loss Data'!$C$3:$V$3)))</f>
        <v>#N/A</v>
      </c>
      <c r="AN33" s="237" t="e">
        <f>1-(((INDEX('DOE Stack Loss Data'!$C$4:$V$43,MATCH('Combustion Reports'!J$46,'DOE Stack Loss Data'!$B$4:$B$43)+1,MATCH('Proposed Efficiency'!AN9,'DOE Stack Loss Data'!$C$3:$V$3)+1)-INDEX('DOE Stack Loss Data'!$C$4:$V$43,MATCH('Combustion Reports'!J$46,'DOE Stack Loss Data'!$B$4:$B$43),MATCH('Proposed Efficiency'!AN9,'DOE Stack Loss Data'!$C$3:$V$3)+1))/10*('Combustion Reports'!J$46-INDEX('DOE Stack Loss Data'!$B$4:$B$43,MATCH('Combustion Reports'!J$46,'DOE Stack Loss Data'!$B$4:$B$43),1))+INDEX('DOE Stack Loss Data'!$C$4:$V$43,MATCH('Combustion Reports'!J$46,'DOE Stack Loss Data'!$B$4:$B$43),MATCH('Proposed Efficiency'!AN9,'DOE Stack Loss Data'!$C$3:$V$3)+1)-((INDEX('DOE Stack Loss Data'!$C$4:$V$43,MATCH('Combustion Reports'!J$46,'DOE Stack Loss Data'!$B$4:$B$43)+1,MATCH('Proposed Efficiency'!AN9,'DOE Stack Loss Data'!$C$3:$V$3))-INDEX('DOE Stack Loss Data'!$C$4:$V$43,MATCH('Combustion Reports'!J$46,'DOE Stack Loss Data'!$B$4:$B$43),MATCH('Proposed Efficiency'!AN9,'DOE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Efficiency'!AN9,'DOE Stack Loss Data'!$C$3:$V$3))))/(INDEX('DOE Stack Loss Data'!$C$3:$V$3,1,MATCH('Proposed Efficiency'!AN9,'DOE Stack Loss Data'!$C$3:$V$3)+1)-INDEX('DOE Stack Loss Data'!$C$3:$V$3,1,MATCH('Proposed Efficiency'!AN9,'DOE Stack Loss Data'!$C$3:$V$3)))*('Proposed Efficiency'!AN9-INDEX('DOE Stack Loss Data'!$C$3:$V$3,1,MATCH('Proposed Efficiency'!AN9,'DOE Stack Loss Data'!$C$3:$V$3)))+(INDEX('DOE Stack Loss Data'!$C$4:$V$43,MATCH('Combustion Reports'!J$46,'DOE Stack Loss Data'!$B$4:$B$43)+1,MATCH('Proposed Efficiency'!AN9,'DOE Stack Loss Data'!$C$3:$V$3))-INDEX('DOE Stack Loss Data'!$C$4:$V$43,MATCH('Combustion Reports'!J$46,'DOE Stack Loss Data'!$B$4:$B$43),MATCH('Proposed Efficiency'!AN9,'DOE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Efficiency'!AN9,'DOE Stack Loss Data'!$C$3:$V$3)))</f>
        <v>#N/A</v>
      </c>
      <c r="AO33" s="237" t="e">
        <f>1-(((INDEX('DOE Stack Loss Data'!$C$4:$V$43,MATCH('Combustion Reports'!K$46,'DOE Stack Loss Data'!$B$4:$B$43)+1,MATCH('Proposed Efficiency'!AO9,'DOE Stack Loss Data'!$C$3:$V$3)+1)-INDEX('DOE Stack Loss Data'!$C$4:$V$43,MATCH('Combustion Reports'!K$46,'DOE Stack Loss Data'!$B$4:$B$43),MATCH('Proposed Efficiency'!AO9,'DOE Stack Loss Data'!$C$3:$V$3)+1))/10*('Combustion Reports'!K$46-INDEX('DOE Stack Loss Data'!$B$4:$B$43,MATCH('Combustion Reports'!K$46,'DOE Stack Loss Data'!$B$4:$B$43),1))+INDEX('DOE Stack Loss Data'!$C$4:$V$43,MATCH('Combustion Reports'!K$46,'DOE Stack Loss Data'!$B$4:$B$43),MATCH('Proposed Efficiency'!AO9,'DOE Stack Loss Data'!$C$3:$V$3)+1)-((INDEX('DOE Stack Loss Data'!$C$4:$V$43,MATCH('Combustion Reports'!K$46,'DOE Stack Loss Data'!$B$4:$B$43)+1,MATCH('Proposed Efficiency'!AO9,'DOE Stack Loss Data'!$C$3:$V$3))-INDEX('DOE Stack Loss Data'!$C$4:$V$43,MATCH('Combustion Reports'!K$46,'DOE Stack Loss Data'!$B$4:$B$43),MATCH('Proposed Efficiency'!AO9,'DOE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Efficiency'!AO9,'DOE Stack Loss Data'!$C$3:$V$3))))/(INDEX('DOE Stack Loss Data'!$C$3:$V$3,1,MATCH('Proposed Efficiency'!AO9,'DOE Stack Loss Data'!$C$3:$V$3)+1)-INDEX('DOE Stack Loss Data'!$C$3:$V$3,1,MATCH('Proposed Efficiency'!AO9,'DOE Stack Loss Data'!$C$3:$V$3)))*('Proposed Efficiency'!AO9-INDEX('DOE Stack Loss Data'!$C$3:$V$3,1,MATCH('Proposed Efficiency'!AO9,'DOE Stack Loss Data'!$C$3:$V$3)))+(INDEX('DOE Stack Loss Data'!$C$4:$V$43,MATCH('Combustion Reports'!K$46,'DOE Stack Loss Data'!$B$4:$B$43)+1,MATCH('Proposed Efficiency'!AO9,'DOE Stack Loss Data'!$C$3:$V$3))-INDEX('DOE Stack Loss Data'!$C$4:$V$43,MATCH('Combustion Reports'!K$46,'DOE Stack Loss Data'!$B$4:$B$43),MATCH('Proposed Efficiency'!AO9,'DOE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Efficiency'!AO9,'DOE Stack Loss Data'!$C$3:$V$3)))</f>
        <v>#N/A</v>
      </c>
      <c r="AP33" s="238" t="e">
        <f>1-(((INDEX('DOE Stack Loss Data'!$C$4:$V$43,MATCH('Combustion Reports'!L$46,'DOE Stack Loss Data'!$B$4:$B$43)+1,MATCH('Proposed Efficiency'!AP9,'DOE Stack Loss Data'!$C$3:$V$3)+1)-INDEX('DOE Stack Loss Data'!$C$4:$V$43,MATCH('Combustion Reports'!L$46,'DOE Stack Loss Data'!$B$4:$B$43),MATCH('Proposed Efficiency'!AP9,'DOE Stack Loss Data'!$C$3:$V$3)+1))/10*('Combustion Reports'!L$46-INDEX('DOE Stack Loss Data'!$B$4:$B$43,MATCH('Combustion Reports'!L$46,'DOE Stack Loss Data'!$B$4:$B$43),1))+INDEX('DOE Stack Loss Data'!$C$4:$V$43,MATCH('Combustion Reports'!L$46,'DOE Stack Loss Data'!$B$4:$B$43),MATCH('Proposed Efficiency'!AP9,'DOE Stack Loss Data'!$C$3:$V$3)+1)-((INDEX('DOE Stack Loss Data'!$C$4:$V$43,MATCH('Combustion Reports'!L$46,'DOE Stack Loss Data'!$B$4:$B$43)+1,MATCH('Proposed Efficiency'!AP9,'DOE Stack Loss Data'!$C$3:$V$3))-INDEX('DOE Stack Loss Data'!$C$4:$V$43,MATCH('Combustion Reports'!L$46,'DOE Stack Loss Data'!$B$4:$B$43),MATCH('Proposed Efficiency'!AP9,'DOE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Efficiency'!AP9,'DOE Stack Loss Data'!$C$3:$V$3))))/(INDEX('DOE Stack Loss Data'!$C$3:$V$3,1,MATCH('Proposed Efficiency'!AP9,'DOE Stack Loss Data'!$C$3:$V$3)+1)-INDEX('DOE Stack Loss Data'!$C$3:$V$3,1,MATCH('Proposed Efficiency'!AP9,'DOE Stack Loss Data'!$C$3:$V$3)))*('Proposed Efficiency'!AP9-INDEX('DOE Stack Loss Data'!$C$3:$V$3,1,MATCH('Proposed Efficiency'!AP9,'DOE Stack Loss Data'!$C$3:$V$3)))+(INDEX('DOE Stack Loss Data'!$C$4:$V$43,MATCH('Combustion Reports'!L$46,'DOE Stack Loss Data'!$B$4:$B$43)+1,MATCH('Proposed Efficiency'!AP9,'DOE Stack Loss Data'!$C$3:$V$3))-INDEX('DOE Stack Loss Data'!$C$4:$V$43,MATCH('Combustion Reports'!L$46,'DOE Stack Loss Data'!$B$4:$B$43),MATCH('Proposed Efficiency'!AP9,'DOE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Efficiency'!AP9,'DOE Stack Loss Data'!$C$3:$V$3)))</f>
        <v>#N/A</v>
      </c>
      <c r="AR33" s="236">
        <v>10</v>
      </c>
      <c r="AS33" s="234">
        <v>116</v>
      </c>
      <c r="AT33" s="233">
        <f t="shared" si="7"/>
        <v>50</v>
      </c>
      <c r="AU33" s="237" t="e">
        <f>1-(((INDEX('DOE Stack Loss Data'!$C$4:$V$43,MATCH('Combustion Reports'!C$52,'DOE Stack Loss Data'!$B$4:$B$43)+1,MATCH('Proposed Efficiency'!AU9,'DOE Stack Loss Data'!$C$3:$V$3)+1)-INDEX('DOE Stack Loss Data'!$C$4:$V$43,MATCH('Combustion Reports'!C$52,'DOE Stack Loss Data'!$B$4:$B$43),MATCH('Proposed Efficiency'!AU9,'DOE Stack Loss Data'!$C$3:$V$3)+1))/10*('Combustion Reports'!C$52-INDEX('DOE Stack Loss Data'!$B$4:$B$43,MATCH('Combustion Reports'!C$52,'DOE Stack Loss Data'!$B$4:$B$43),1))+INDEX('DOE Stack Loss Data'!$C$4:$V$43,MATCH('Combustion Reports'!C$52,'DOE Stack Loss Data'!$B$4:$B$43),MATCH('Proposed Efficiency'!AU9,'DOE Stack Loss Data'!$C$3:$V$3)+1)-((INDEX('DOE Stack Loss Data'!$C$4:$V$43,MATCH('Combustion Reports'!C$52,'DOE Stack Loss Data'!$B$4:$B$43)+1,MATCH('Proposed Efficiency'!AU9,'DOE Stack Loss Data'!$C$3:$V$3))-INDEX('DOE Stack Loss Data'!$C$4:$V$43,MATCH('Combustion Reports'!C$52,'DOE Stack Loss Data'!$B$4:$B$43),MATCH('Proposed Efficiency'!AU9,'DOE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Efficiency'!AU9,'DOE Stack Loss Data'!$C$3:$V$3))))/(INDEX('DOE Stack Loss Data'!$C$3:$V$3,1,MATCH('Proposed Efficiency'!AU9,'DOE Stack Loss Data'!$C$3:$V$3)+1)-INDEX('DOE Stack Loss Data'!$C$3:$V$3,1,MATCH('Proposed Efficiency'!AU9,'DOE Stack Loss Data'!$C$3:$V$3)))*('Proposed Efficiency'!AU9-INDEX('DOE Stack Loss Data'!$C$3:$V$3,1,MATCH('Proposed Efficiency'!AU9,'DOE Stack Loss Data'!$C$3:$V$3)))+(INDEX('DOE Stack Loss Data'!$C$4:$V$43,MATCH('Combustion Reports'!C$52,'DOE Stack Loss Data'!$B$4:$B$43)+1,MATCH('Proposed Efficiency'!AU9,'DOE Stack Loss Data'!$C$3:$V$3))-INDEX('DOE Stack Loss Data'!$C$4:$V$43,MATCH('Combustion Reports'!C$52,'DOE Stack Loss Data'!$B$4:$B$43),MATCH('Proposed Efficiency'!AU9,'DOE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Efficiency'!AU9,'DOE Stack Loss Data'!$C$3:$V$3)))</f>
        <v>#N/A</v>
      </c>
      <c r="AV33" s="237" t="e">
        <f>1-(((INDEX('DOE Stack Loss Data'!$C$4:$V$43,MATCH('Combustion Reports'!D$52,'DOE Stack Loss Data'!$B$4:$B$43)+1,MATCH('Proposed Efficiency'!AV9,'DOE Stack Loss Data'!$C$3:$V$3)+1)-INDEX('DOE Stack Loss Data'!$C$4:$V$43,MATCH('Combustion Reports'!D$52,'DOE Stack Loss Data'!$B$4:$B$43),MATCH('Proposed Efficiency'!AV9,'DOE Stack Loss Data'!$C$3:$V$3)+1))/10*('Combustion Reports'!D$52-INDEX('DOE Stack Loss Data'!$B$4:$B$43,MATCH('Combustion Reports'!D$52,'DOE Stack Loss Data'!$B$4:$B$43),1))+INDEX('DOE Stack Loss Data'!$C$4:$V$43,MATCH('Combustion Reports'!D$52,'DOE Stack Loss Data'!$B$4:$B$43),MATCH('Proposed Efficiency'!AV9,'DOE Stack Loss Data'!$C$3:$V$3)+1)-((INDEX('DOE Stack Loss Data'!$C$4:$V$43,MATCH('Combustion Reports'!D$52,'DOE Stack Loss Data'!$B$4:$B$43)+1,MATCH('Proposed Efficiency'!AV9,'DOE Stack Loss Data'!$C$3:$V$3))-INDEX('DOE Stack Loss Data'!$C$4:$V$43,MATCH('Combustion Reports'!D$52,'DOE Stack Loss Data'!$B$4:$B$43),MATCH('Proposed Efficiency'!AV9,'DOE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Efficiency'!AV9,'DOE Stack Loss Data'!$C$3:$V$3))))/(INDEX('DOE Stack Loss Data'!$C$3:$V$3,1,MATCH('Proposed Efficiency'!AV9,'DOE Stack Loss Data'!$C$3:$V$3)+1)-INDEX('DOE Stack Loss Data'!$C$3:$V$3,1,MATCH('Proposed Efficiency'!AV9,'DOE Stack Loss Data'!$C$3:$V$3)))*('Proposed Efficiency'!AV9-INDEX('DOE Stack Loss Data'!$C$3:$V$3,1,MATCH('Proposed Efficiency'!AV9,'DOE Stack Loss Data'!$C$3:$V$3)))+(INDEX('DOE Stack Loss Data'!$C$4:$V$43,MATCH('Combustion Reports'!D$52,'DOE Stack Loss Data'!$B$4:$B$43)+1,MATCH('Proposed Efficiency'!AV9,'DOE Stack Loss Data'!$C$3:$V$3))-INDEX('DOE Stack Loss Data'!$C$4:$V$43,MATCH('Combustion Reports'!D$52,'DOE Stack Loss Data'!$B$4:$B$43),MATCH('Proposed Efficiency'!AV9,'DOE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Efficiency'!AV9,'DOE Stack Loss Data'!$C$3:$V$3)))</f>
        <v>#N/A</v>
      </c>
      <c r="AW33" s="237" t="e">
        <f>1-(((INDEX('DOE Stack Loss Data'!$C$4:$V$43,MATCH('Combustion Reports'!E$52,'DOE Stack Loss Data'!$B$4:$B$43)+1,MATCH('Proposed Efficiency'!AW9,'DOE Stack Loss Data'!$C$3:$V$3)+1)-INDEX('DOE Stack Loss Data'!$C$4:$V$43,MATCH('Combustion Reports'!E$52,'DOE Stack Loss Data'!$B$4:$B$43),MATCH('Proposed Efficiency'!AW9,'DOE Stack Loss Data'!$C$3:$V$3)+1))/10*('Combustion Reports'!E$52-INDEX('DOE Stack Loss Data'!$B$4:$B$43,MATCH('Combustion Reports'!E$52,'DOE Stack Loss Data'!$B$4:$B$43),1))+INDEX('DOE Stack Loss Data'!$C$4:$V$43,MATCH('Combustion Reports'!E$52,'DOE Stack Loss Data'!$B$4:$B$43),MATCH('Proposed Efficiency'!AW9,'DOE Stack Loss Data'!$C$3:$V$3)+1)-((INDEX('DOE Stack Loss Data'!$C$4:$V$43,MATCH('Combustion Reports'!E$52,'DOE Stack Loss Data'!$B$4:$B$43)+1,MATCH('Proposed Efficiency'!AW9,'DOE Stack Loss Data'!$C$3:$V$3))-INDEX('DOE Stack Loss Data'!$C$4:$V$43,MATCH('Combustion Reports'!E$52,'DOE Stack Loss Data'!$B$4:$B$43),MATCH('Proposed Efficiency'!AW9,'DOE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Efficiency'!AW9,'DOE Stack Loss Data'!$C$3:$V$3))))/(INDEX('DOE Stack Loss Data'!$C$3:$V$3,1,MATCH('Proposed Efficiency'!AW9,'DOE Stack Loss Data'!$C$3:$V$3)+1)-INDEX('DOE Stack Loss Data'!$C$3:$V$3,1,MATCH('Proposed Efficiency'!AW9,'DOE Stack Loss Data'!$C$3:$V$3)))*('Proposed Efficiency'!AW9-INDEX('DOE Stack Loss Data'!$C$3:$V$3,1,MATCH('Proposed Efficiency'!AW9,'DOE Stack Loss Data'!$C$3:$V$3)))+(INDEX('DOE Stack Loss Data'!$C$4:$V$43,MATCH('Combustion Reports'!E$52,'DOE Stack Loss Data'!$B$4:$B$43)+1,MATCH('Proposed Efficiency'!AW9,'DOE Stack Loss Data'!$C$3:$V$3))-INDEX('DOE Stack Loss Data'!$C$4:$V$43,MATCH('Combustion Reports'!E$52,'DOE Stack Loss Data'!$B$4:$B$43),MATCH('Proposed Efficiency'!AW9,'DOE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Efficiency'!AW9,'DOE Stack Loss Data'!$C$3:$V$3)))</f>
        <v>#N/A</v>
      </c>
      <c r="AX33" s="237" t="e">
        <f>1-(((INDEX('DOE Stack Loss Data'!$C$4:$V$43,MATCH('Combustion Reports'!F$52,'DOE Stack Loss Data'!$B$4:$B$43)+1,MATCH('Proposed Efficiency'!AX9,'DOE Stack Loss Data'!$C$3:$V$3)+1)-INDEX('DOE Stack Loss Data'!$C$4:$V$43,MATCH('Combustion Reports'!F$52,'DOE Stack Loss Data'!$B$4:$B$43),MATCH('Proposed Efficiency'!AX9,'DOE Stack Loss Data'!$C$3:$V$3)+1))/10*('Combustion Reports'!F$52-INDEX('DOE Stack Loss Data'!$B$4:$B$43,MATCH('Combustion Reports'!F$52,'DOE Stack Loss Data'!$B$4:$B$43),1))+INDEX('DOE Stack Loss Data'!$C$4:$V$43,MATCH('Combustion Reports'!F$52,'DOE Stack Loss Data'!$B$4:$B$43),MATCH('Proposed Efficiency'!AX9,'DOE Stack Loss Data'!$C$3:$V$3)+1)-((INDEX('DOE Stack Loss Data'!$C$4:$V$43,MATCH('Combustion Reports'!F$52,'DOE Stack Loss Data'!$B$4:$B$43)+1,MATCH('Proposed Efficiency'!AX9,'DOE Stack Loss Data'!$C$3:$V$3))-INDEX('DOE Stack Loss Data'!$C$4:$V$43,MATCH('Combustion Reports'!F$52,'DOE Stack Loss Data'!$B$4:$B$43),MATCH('Proposed Efficiency'!AX9,'DOE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Efficiency'!AX9,'DOE Stack Loss Data'!$C$3:$V$3))))/(INDEX('DOE Stack Loss Data'!$C$3:$V$3,1,MATCH('Proposed Efficiency'!AX9,'DOE Stack Loss Data'!$C$3:$V$3)+1)-INDEX('DOE Stack Loss Data'!$C$3:$V$3,1,MATCH('Proposed Efficiency'!AX9,'DOE Stack Loss Data'!$C$3:$V$3)))*('Proposed Efficiency'!AX9-INDEX('DOE Stack Loss Data'!$C$3:$V$3,1,MATCH('Proposed Efficiency'!AX9,'DOE Stack Loss Data'!$C$3:$V$3)))+(INDEX('DOE Stack Loss Data'!$C$4:$V$43,MATCH('Combustion Reports'!F$52,'DOE Stack Loss Data'!$B$4:$B$43)+1,MATCH('Proposed Efficiency'!AX9,'DOE Stack Loss Data'!$C$3:$V$3))-INDEX('DOE Stack Loss Data'!$C$4:$V$43,MATCH('Combustion Reports'!F$52,'DOE Stack Loss Data'!$B$4:$B$43),MATCH('Proposed Efficiency'!AX9,'DOE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Efficiency'!AX9,'DOE Stack Loss Data'!$C$3:$V$3)))</f>
        <v>#N/A</v>
      </c>
      <c r="AY33" s="237" t="e">
        <f>1-(((INDEX('DOE Stack Loss Data'!$C$4:$V$43,MATCH('Combustion Reports'!G$52,'DOE Stack Loss Data'!$B$4:$B$43)+1,MATCH('Proposed Efficiency'!AY9,'DOE Stack Loss Data'!$C$3:$V$3)+1)-INDEX('DOE Stack Loss Data'!$C$4:$V$43,MATCH('Combustion Reports'!G$52,'DOE Stack Loss Data'!$B$4:$B$43),MATCH('Proposed Efficiency'!AY9,'DOE Stack Loss Data'!$C$3:$V$3)+1))/10*('Combustion Reports'!G$52-INDEX('DOE Stack Loss Data'!$B$4:$B$43,MATCH('Combustion Reports'!G$52,'DOE Stack Loss Data'!$B$4:$B$43),1))+INDEX('DOE Stack Loss Data'!$C$4:$V$43,MATCH('Combustion Reports'!G$52,'DOE Stack Loss Data'!$B$4:$B$43),MATCH('Proposed Efficiency'!AY9,'DOE Stack Loss Data'!$C$3:$V$3)+1)-((INDEX('DOE Stack Loss Data'!$C$4:$V$43,MATCH('Combustion Reports'!G$52,'DOE Stack Loss Data'!$B$4:$B$43)+1,MATCH('Proposed Efficiency'!AY9,'DOE Stack Loss Data'!$C$3:$V$3))-INDEX('DOE Stack Loss Data'!$C$4:$V$43,MATCH('Combustion Reports'!G$52,'DOE Stack Loss Data'!$B$4:$B$43),MATCH('Proposed Efficiency'!AY9,'DOE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Efficiency'!AY9,'DOE Stack Loss Data'!$C$3:$V$3))))/(INDEX('DOE Stack Loss Data'!$C$3:$V$3,1,MATCH('Proposed Efficiency'!AY9,'DOE Stack Loss Data'!$C$3:$V$3)+1)-INDEX('DOE Stack Loss Data'!$C$3:$V$3,1,MATCH('Proposed Efficiency'!AY9,'DOE Stack Loss Data'!$C$3:$V$3)))*('Proposed Efficiency'!AY9-INDEX('DOE Stack Loss Data'!$C$3:$V$3,1,MATCH('Proposed Efficiency'!AY9,'DOE Stack Loss Data'!$C$3:$V$3)))+(INDEX('DOE Stack Loss Data'!$C$4:$V$43,MATCH('Combustion Reports'!G$52,'DOE Stack Loss Data'!$B$4:$B$43)+1,MATCH('Proposed Efficiency'!AY9,'DOE Stack Loss Data'!$C$3:$V$3))-INDEX('DOE Stack Loss Data'!$C$4:$V$43,MATCH('Combustion Reports'!G$52,'DOE Stack Loss Data'!$B$4:$B$43),MATCH('Proposed Efficiency'!AY9,'DOE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Efficiency'!AY9,'DOE Stack Loss Data'!$C$3:$V$3)))</f>
        <v>#N/A</v>
      </c>
      <c r="AZ33" s="237" t="e">
        <f>1-(((INDEX('DOE Stack Loss Data'!$C$4:$V$43,MATCH('Combustion Reports'!H$52,'DOE Stack Loss Data'!$B$4:$B$43)+1,MATCH('Proposed Efficiency'!AZ9,'DOE Stack Loss Data'!$C$3:$V$3)+1)-INDEX('DOE Stack Loss Data'!$C$4:$V$43,MATCH('Combustion Reports'!H$52,'DOE Stack Loss Data'!$B$4:$B$43),MATCH('Proposed Efficiency'!AZ9,'DOE Stack Loss Data'!$C$3:$V$3)+1))/10*('Combustion Reports'!H$52-INDEX('DOE Stack Loss Data'!$B$4:$B$43,MATCH('Combustion Reports'!H$52,'DOE Stack Loss Data'!$B$4:$B$43),1))+INDEX('DOE Stack Loss Data'!$C$4:$V$43,MATCH('Combustion Reports'!H$52,'DOE Stack Loss Data'!$B$4:$B$43),MATCH('Proposed Efficiency'!AZ9,'DOE Stack Loss Data'!$C$3:$V$3)+1)-((INDEX('DOE Stack Loss Data'!$C$4:$V$43,MATCH('Combustion Reports'!H$52,'DOE Stack Loss Data'!$B$4:$B$43)+1,MATCH('Proposed Efficiency'!AZ9,'DOE Stack Loss Data'!$C$3:$V$3))-INDEX('DOE Stack Loss Data'!$C$4:$V$43,MATCH('Combustion Reports'!H$52,'DOE Stack Loss Data'!$B$4:$B$43),MATCH('Proposed Efficiency'!AZ9,'DOE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Efficiency'!AZ9,'DOE Stack Loss Data'!$C$3:$V$3))))/(INDEX('DOE Stack Loss Data'!$C$3:$V$3,1,MATCH('Proposed Efficiency'!AZ9,'DOE Stack Loss Data'!$C$3:$V$3)+1)-INDEX('DOE Stack Loss Data'!$C$3:$V$3,1,MATCH('Proposed Efficiency'!AZ9,'DOE Stack Loss Data'!$C$3:$V$3)))*('Proposed Efficiency'!AZ9-INDEX('DOE Stack Loss Data'!$C$3:$V$3,1,MATCH('Proposed Efficiency'!AZ9,'DOE Stack Loss Data'!$C$3:$V$3)))+(INDEX('DOE Stack Loss Data'!$C$4:$V$43,MATCH('Combustion Reports'!H$52,'DOE Stack Loss Data'!$B$4:$B$43)+1,MATCH('Proposed Efficiency'!AZ9,'DOE Stack Loss Data'!$C$3:$V$3))-INDEX('DOE Stack Loss Data'!$C$4:$V$43,MATCH('Combustion Reports'!H$52,'DOE Stack Loss Data'!$B$4:$B$43),MATCH('Proposed Efficiency'!AZ9,'DOE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Efficiency'!AZ9,'DOE Stack Loss Data'!$C$3:$V$3)))</f>
        <v>#N/A</v>
      </c>
      <c r="BA33" s="237" t="e">
        <f>1-(((INDEX('DOE Stack Loss Data'!$C$4:$V$43,MATCH('Combustion Reports'!I$52,'DOE Stack Loss Data'!$B$4:$B$43)+1,MATCH('Proposed Efficiency'!BA9,'DOE Stack Loss Data'!$C$3:$V$3)+1)-INDEX('DOE Stack Loss Data'!$C$4:$V$43,MATCH('Combustion Reports'!I$52,'DOE Stack Loss Data'!$B$4:$B$43),MATCH('Proposed Efficiency'!BA9,'DOE Stack Loss Data'!$C$3:$V$3)+1))/10*('Combustion Reports'!I$52-INDEX('DOE Stack Loss Data'!$B$4:$B$43,MATCH('Combustion Reports'!I$52,'DOE Stack Loss Data'!$B$4:$B$43),1))+INDEX('DOE Stack Loss Data'!$C$4:$V$43,MATCH('Combustion Reports'!I$52,'DOE Stack Loss Data'!$B$4:$B$43),MATCH('Proposed Efficiency'!BA9,'DOE Stack Loss Data'!$C$3:$V$3)+1)-((INDEX('DOE Stack Loss Data'!$C$4:$V$43,MATCH('Combustion Reports'!I$52,'DOE Stack Loss Data'!$B$4:$B$43)+1,MATCH('Proposed Efficiency'!BA9,'DOE Stack Loss Data'!$C$3:$V$3))-INDEX('DOE Stack Loss Data'!$C$4:$V$43,MATCH('Combustion Reports'!I$52,'DOE Stack Loss Data'!$B$4:$B$43),MATCH('Proposed Efficiency'!BA9,'DOE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Efficiency'!BA9,'DOE Stack Loss Data'!$C$3:$V$3))))/(INDEX('DOE Stack Loss Data'!$C$3:$V$3,1,MATCH('Proposed Efficiency'!BA9,'DOE Stack Loss Data'!$C$3:$V$3)+1)-INDEX('DOE Stack Loss Data'!$C$3:$V$3,1,MATCH('Proposed Efficiency'!BA9,'DOE Stack Loss Data'!$C$3:$V$3)))*('Proposed Efficiency'!BA9-INDEX('DOE Stack Loss Data'!$C$3:$V$3,1,MATCH('Proposed Efficiency'!BA9,'DOE Stack Loss Data'!$C$3:$V$3)))+(INDEX('DOE Stack Loss Data'!$C$4:$V$43,MATCH('Combustion Reports'!I$52,'DOE Stack Loss Data'!$B$4:$B$43)+1,MATCH('Proposed Efficiency'!BA9,'DOE Stack Loss Data'!$C$3:$V$3))-INDEX('DOE Stack Loss Data'!$C$4:$V$43,MATCH('Combustion Reports'!I$52,'DOE Stack Loss Data'!$B$4:$B$43),MATCH('Proposed Efficiency'!BA9,'DOE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Efficiency'!BA9,'DOE Stack Loss Data'!$C$3:$V$3)))</f>
        <v>#N/A</v>
      </c>
      <c r="BB33" s="237" t="e">
        <f>1-(((INDEX('DOE Stack Loss Data'!$C$4:$V$43,MATCH('Combustion Reports'!J$52,'DOE Stack Loss Data'!$B$4:$B$43)+1,MATCH('Proposed Efficiency'!BB9,'DOE Stack Loss Data'!$C$3:$V$3)+1)-INDEX('DOE Stack Loss Data'!$C$4:$V$43,MATCH('Combustion Reports'!J$52,'DOE Stack Loss Data'!$B$4:$B$43),MATCH('Proposed Efficiency'!BB9,'DOE Stack Loss Data'!$C$3:$V$3)+1))/10*('Combustion Reports'!J$52-INDEX('DOE Stack Loss Data'!$B$4:$B$43,MATCH('Combustion Reports'!J$52,'DOE Stack Loss Data'!$B$4:$B$43),1))+INDEX('DOE Stack Loss Data'!$C$4:$V$43,MATCH('Combustion Reports'!J$52,'DOE Stack Loss Data'!$B$4:$B$43),MATCH('Proposed Efficiency'!BB9,'DOE Stack Loss Data'!$C$3:$V$3)+1)-((INDEX('DOE Stack Loss Data'!$C$4:$V$43,MATCH('Combustion Reports'!J$52,'DOE Stack Loss Data'!$B$4:$B$43)+1,MATCH('Proposed Efficiency'!BB9,'DOE Stack Loss Data'!$C$3:$V$3))-INDEX('DOE Stack Loss Data'!$C$4:$V$43,MATCH('Combustion Reports'!J$52,'DOE Stack Loss Data'!$B$4:$B$43),MATCH('Proposed Efficiency'!BB9,'DOE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Efficiency'!BB9,'DOE Stack Loss Data'!$C$3:$V$3))))/(INDEX('DOE Stack Loss Data'!$C$3:$V$3,1,MATCH('Proposed Efficiency'!BB9,'DOE Stack Loss Data'!$C$3:$V$3)+1)-INDEX('DOE Stack Loss Data'!$C$3:$V$3,1,MATCH('Proposed Efficiency'!BB9,'DOE Stack Loss Data'!$C$3:$V$3)))*('Proposed Efficiency'!BB9-INDEX('DOE Stack Loss Data'!$C$3:$V$3,1,MATCH('Proposed Efficiency'!BB9,'DOE Stack Loss Data'!$C$3:$V$3)))+(INDEX('DOE Stack Loss Data'!$C$4:$V$43,MATCH('Combustion Reports'!J$52,'DOE Stack Loss Data'!$B$4:$B$43)+1,MATCH('Proposed Efficiency'!BB9,'DOE Stack Loss Data'!$C$3:$V$3))-INDEX('DOE Stack Loss Data'!$C$4:$V$43,MATCH('Combustion Reports'!J$52,'DOE Stack Loss Data'!$B$4:$B$43),MATCH('Proposed Efficiency'!BB9,'DOE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Efficiency'!BB9,'DOE Stack Loss Data'!$C$3:$V$3)))</f>
        <v>#N/A</v>
      </c>
      <c r="BC33" s="237" t="e">
        <f>1-(((INDEX('DOE Stack Loss Data'!$C$4:$V$43,MATCH('Combustion Reports'!K$52,'DOE Stack Loss Data'!$B$4:$B$43)+1,MATCH('Proposed Efficiency'!BC9,'DOE Stack Loss Data'!$C$3:$V$3)+1)-INDEX('DOE Stack Loss Data'!$C$4:$V$43,MATCH('Combustion Reports'!K$52,'DOE Stack Loss Data'!$B$4:$B$43),MATCH('Proposed Efficiency'!BC9,'DOE Stack Loss Data'!$C$3:$V$3)+1))/10*('Combustion Reports'!K$52-INDEX('DOE Stack Loss Data'!$B$4:$B$43,MATCH('Combustion Reports'!K$52,'DOE Stack Loss Data'!$B$4:$B$43),1))+INDEX('DOE Stack Loss Data'!$C$4:$V$43,MATCH('Combustion Reports'!K$52,'DOE Stack Loss Data'!$B$4:$B$43),MATCH('Proposed Efficiency'!BC9,'DOE Stack Loss Data'!$C$3:$V$3)+1)-((INDEX('DOE Stack Loss Data'!$C$4:$V$43,MATCH('Combustion Reports'!K$52,'DOE Stack Loss Data'!$B$4:$B$43)+1,MATCH('Proposed Efficiency'!BC9,'DOE Stack Loss Data'!$C$3:$V$3))-INDEX('DOE Stack Loss Data'!$C$4:$V$43,MATCH('Combustion Reports'!K$52,'DOE Stack Loss Data'!$B$4:$B$43),MATCH('Proposed Efficiency'!BC9,'DOE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Efficiency'!BC9,'DOE Stack Loss Data'!$C$3:$V$3))))/(INDEX('DOE Stack Loss Data'!$C$3:$V$3,1,MATCH('Proposed Efficiency'!BC9,'DOE Stack Loss Data'!$C$3:$V$3)+1)-INDEX('DOE Stack Loss Data'!$C$3:$V$3,1,MATCH('Proposed Efficiency'!BC9,'DOE Stack Loss Data'!$C$3:$V$3)))*('Proposed Efficiency'!BC9-INDEX('DOE Stack Loss Data'!$C$3:$V$3,1,MATCH('Proposed Efficiency'!BC9,'DOE Stack Loss Data'!$C$3:$V$3)))+(INDEX('DOE Stack Loss Data'!$C$4:$V$43,MATCH('Combustion Reports'!K$52,'DOE Stack Loss Data'!$B$4:$B$43)+1,MATCH('Proposed Efficiency'!BC9,'DOE Stack Loss Data'!$C$3:$V$3))-INDEX('DOE Stack Loss Data'!$C$4:$V$43,MATCH('Combustion Reports'!K$52,'DOE Stack Loss Data'!$B$4:$B$43),MATCH('Proposed Efficiency'!BC9,'DOE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Efficiency'!BC9,'DOE Stack Loss Data'!$C$3:$V$3)))</f>
        <v>#N/A</v>
      </c>
      <c r="BD33" s="238" t="e">
        <f>1-(((INDEX('DOE Stack Loss Data'!$C$4:$V$43,MATCH('Combustion Reports'!L$52,'DOE Stack Loss Data'!$B$4:$B$43)+1,MATCH('Proposed Efficiency'!BD9,'DOE Stack Loss Data'!$C$3:$V$3)+1)-INDEX('DOE Stack Loss Data'!$C$4:$V$43,MATCH('Combustion Reports'!L$52,'DOE Stack Loss Data'!$B$4:$B$43),MATCH('Proposed Efficiency'!BD9,'DOE Stack Loss Data'!$C$3:$V$3)+1))/10*('Combustion Reports'!L$52-INDEX('DOE Stack Loss Data'!$B$4:$B$43,MATCH('Combustion Reports'!L$52,'DOE Stack Loss Data'!$B$4:$B$43),1))+INDEX('DOE Stack Loss Data'!$C$4:$V$43,MATCH('Combustion Reports'!L$52,'DOE Stack Loss Data'!$B$4:$B$43),MATCH('Proposed Efficiency'!BD9,'DOE Stack Loss Data'!$C$3:$V$3)+1)-((INDEX('DOE Stack Loss Data'!$C$4:$V$43,MATCH('Combustion Reports'!L$52,'DOE Stack Loss Data'!$B$4:$B$43)+1,MATCH('Proposed Efficiency'!BD9,'DOE Stack Loss Data'!$C$3:$V$3))-INDEX('DOE Stack Loss Data'!$C$4:$V$43,MATCH('Combustion Reports'!L$52,'DOE Stack Loss Data'!$B$4:$B$43),MATCH('Proposed Efficiency'!BD9,'DOE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Efficiency'!BD9,'DOE Stack Loss Data'!$C$3:$V$3))))/(INDEX('DOE Stack Loss Data'!$C$3:$V$3,1,MATCH('Proposed Efficiency'!BD9,'DOE Stack Loss Data'!$C$3:$V$3)+1)-INDEX('DOE Stack Loss Data'!$C$3:$V$3,1,MATCH('Proposed Efficiency'!BD9,'DOE Stack Loss Data'!$C$3:$V$3)))*('Proposed Efficiency'!BD9-INDEX('DOE Stack Loss Data'!$C$3:$V$3,1,MATCH('Proposed Efficiency'!BD9,'DOE Stack Loss Data'!$C$3:$V$3)))+(INDEX('DOE Stack Loss Data'!$C$4:$V$43,MATCH('Combustion Reports'!L$52,'DOE Stack Loss Data'!$B$4:$B$43)+1,MATCH('Proposed Efficiency'!BD9,'DOE Stack Loss Data'!$C$3:$V$3))-INDEX('DOE Stack Loss Data'!$C$4:$V$43,MATCH('Combustion Reports'!L$52,'DOE Stack Loss Data'!$B$4:$B$43),MATCH('Proposed Efficiency'!BD9,'DOE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Efficiency'!BD9,'DOE Stack Loss Data'!$C$3:$V$3)))</f>
        <v>#N/A</v>
      </c>
    </row>
    <row r="34" spans="2:56">
      <c r="B34" s="236">
        <v>15</v>
      </c>
      <c r="C34" s="234">
        <v>210</v>
      </c>
      <c r="D34" s="233">
        <f t="shared" si="4"/>
        <v>50</v>
      </c>
      <c r="E34" s="237" t="e">
        <f>1-(((INDEX('DOE Stack Loss Data'!$C$4:$V$43,MATCH('Combustion Reports'!C$34,'DOE Stack Loss Data'!$B$4:$B$43)+1,MATCH('Proposed Efficiency'!E10,'DOE Stack Loss Data'!$C$3:$V$3)+1)-INDEX('DOE Stack Loss Data'!$C$4:$V$43,MATCH('Combustion Reports'!C$34,'DOE Stack Loss Data'!$B$4:$B$43),MATCH('Proposed Efficiency'!E10,'DOE Stack Loss Data'!$C$3:$V$3)+1))/10*('Combustion Reports'!C$34-INDEX('DOE Stack Loss Data'!$B$4:$B$43,MATCH('Combustion Reports'!C$34,'DOE Stack Loss Data'!$B$4:$B$43),1))+INDEX('DOE Stack Loss Data'!$C$4:$V$43,MATCH('Combustion Reports'!C$34,'DOE Stack Loss Data'!$B$4:$B$43),MATCH('Proposed Efficiency'!E10,'DOE Stack Loss Data'!$C$3:$V$3)+1)-((INDEX('DOE Stack Loss Data'!$C$4:$V$43,MATCH('Combustion Reports'!C$34,'DOE Stack Loss Data'!$B$4:$B$43)+1,MATCH('Proposed Efficiency'!E10,'DOE Stack Loss Data'!$C$3:$V$3))-INDEX('DOE Stack Loss Data'!$C$4:$V$43,MATCH('Combustion Reports'!C$34,'DOE Stack Loss Data'!$B$4:$B$43),MATCH('Proposed Efficiency'!E10,'DOE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Efficiency'!E10,'DOE Stack Loss Data'!$C$3:$V$3))))/(INDEX('DOE Stack Loss Data'!$C$3:$V$3,1,MATCH('Proposed Efficiency'!E10,'DOE Stack Loss Data'!$C$3:$V$3)+1)-INDEX('DOE Stack Loss Data'!$C$3:$V$3,1,MATCH('Proposed Efficiency'!E10,'DOE Stack Loss Data'!$C$3:$V$3)))*('Proposed Efficiency'!E10-INDEX('DOE Stack Loss Data'!$C$3:$V$3,1,MATCH('Proposed Efficiency'!E10,'DOE Stack Loss Data'!$C$3:$V$3)))+(INDEX('DOE Stack Loss Data'!$C$4:$V$43,MATCH('Combustion Reports'!C$34,'DOE Stack Loss Data'!$B$4:$B$43)+1,MATCH('Proposed Efficiency'!E10,'DOE Stack Loss Data'!$C$3:$V$3))-INDEX('DOE Stack Loss Data'!$C$4:$V$43,MATCH('Combustion Reports'!C$34,'DOE Stack Loss Data'!$B$4:$B$43),MATCH('Proposed Efficiency'!E10,'DOE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Efficiency'!E10,'DOE Stack Loss Data'!$C$3:$V$3)))</f>
        <v>#N/A</v>
      </c>
      <c r="F34" s="237" t="e">
        <f>1-(((INDEX('DOE Stack Loss Data'!$C$4:$V$43,MATCH('Combustion Reports'!D$34,'DOE Stack Loss Data'!$B$4:$B$43)+1,MATCH('Proposed Efficiency'!F10,'DOE Stack Loss Data'!$C$3:$V$3)+1)-INDEX('DOE Stack Loss Data'!$C$4:$V$43,MATCH('Combustion Reports'!D$34,'DOE Stack Loss Data'!$B$4:$B$43),MATCH('Proposed Efficiency'!F10,'DOE Stack Loss Data'!$C$3:$V$3)+1))/10*('Combustion Reports'!D$34-INDEX('DOE Stack Loss Data'!$B$4:$B$43,MATCH('Combustion Reports'!D$34,'DOE Stack Loss Data'!$B$4:$B$43),1))+INDEX('DOE Stack Loss Data'!$C$4:$V$43,MATCH('Combustion Reports'!D$34,'DOE Stack Loss Data'!$B$4:$B$43),MATCH('Proposed Efficiency'!F10,'DOE Stack Loss Data'!$C$3:$V$3)+1)-((INDEX('DOE Stack Loss Data'!$C$4:$V$43,MATCH('Combustion Reports'!D$34,'DOE Stack Loss Data'!$B$4:$B$43)+1,MATCH('Proposed Efficiency'!F10,'DOE Stack Loss Data'!$C$3:$V$3))-INDEX('DOE Stack Loss Data'!$C$4:$V$43,MATCH('Combustion Reports'!D$34,'DOE Stack Loss Data'!$B$4:$B$43),MATCH('Proposed Efficiency'!F10,'DOE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Efficiency'!F10,'DOE Stack Loss Data'!$C$3:$V$3))))/(INDEX('DOE Stack Loss Data'!$C$3:$V$3,1,MATCH('Proposed Efficiency'!F10,'DOE Stack Loss Data'!$C$3:$V$3)+1)-INDEX('DOE Stack Loss Data'!$C$3:$V$3,1,MATCH('Proposed Efficiency'!F10,'DOE Stack Loss Data'!$C$3:$V$3)))*('Proposed Efficiency'!F10-INDEX('DOE Stack Loss Data'!$C$3:$V$3,1,MATCH('Proposed Efficiency'!F10,'DOE Stack Loss Data'!$C$3:$V$3)))+(INDEX('DOE Stack Loss Data'!$C$4:$V$43,MATCH('Combustion Reports'!D$34,'DOE Stack Loss Data'!$B$4:$B$43)+1,MATCH('Proposed Efficiency'!F10,'DOE Stack Loss Data'!$C$3:$V$3))-INDEX('DOE Stack Loss Data'!$C$4:$V$43,MATCH('Combustion Reports'!D$34,'DOE Stack Loss Data'!$B$4:$B$43),MATCH('Proposed Efficiency'!F10,'DOE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Efficiency'!F10,'DOE Stack Loss Data'!$C$3:$V$3)))</f>
        <v>#N/A</v>
      </c>
      <c r="G34" s="237" t="e">
        <f>1-(((INDEX('DOE Stack Loss Data'!$C$4:$V$43,MATCH('Combustion Reports'!E$34,'DOE Stack Loss Data'!$B$4:$B$43)+1,MATCH('Proposed Efficiency'!G10,'DOE Stack Loss Data'!$C$3:$V$3)+1)-INDEX('DOE Stack Loss Data'!$C$4:$V$43,MATCH('Combustion Reports'!E$34,'DOE Stack Loss Data'!$B$4:$B$43),MATCH('Proposed Efficiency'!G10,'DOE Stack Loss Data'!$C$3:$V$3)+1))/10*('Combustion Reports'!E$34-INDEX('DOE Stack Loss Data'!$B$4:$B$43,MATCH('Combustion Reports'!E$34,'DOE Stack Loss Data'!$B$4:$B$43),1))+INDEX('DOE Stack Loss Data'!$C$4:$V$43,MATCH('Combustion Reports'!E$34,'DOE Stack Loss Data'!$B$4:$B$43),MATCH('Proposed Efficiency'!G10,'DOE Stack Loss Data'!$C$3:$V$3)+1)-((INDEX('DOE Stack Loss Data'!$C$4:$V$43,MATCH('Combustion Reports'!E$34,'DOE Stack Loss Data'!$B$4:$B$43)+1,MATCH('Proposed Efficiency'!G10,'DOE Stack Loss Data'!$C$3:$V$3))-INDEX('DOE Stack Loss Data'!$C$4:$V$43,MATCH('Combustion Reports'!E$34,'DOE Stack Loss Data'!$B$4:$B$43),MATCH('Proposed Efficiency'!G10,'DOE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Efficiency'!G10,'DOE Stack Loss Data'!$C$3:$V$3))))/(INDEX('DOE Stack Loss Data'!$C$3:$V$3,1,MATCH('Proposed Efficiency'!G10,'DOE Stack Loss Data'!$C$3:$V$3)+1)-INDEX('DOE Stack Loss Data'!$C$3:$V$3,1,MATCH('Proposed Efficiency'!G10,'DOE Stack Loss Data'!$C$3:$V$3)))*('Proposed Efficiency'!G10-INDEX('DOE Stack Loss Data'!$C$3:$V$3,1,MATCH('Proposed Efficiency'!G10,'DOE Stack Loss Data'!$C$3:$V$3)))+(INDEX('DOE Stack Loss Data'!$C$4:$V$43,MATCH('Combustion Reports'!E$34,'DOE Stack Loss Data'!$B$4:$B$43)+1,MATCH('Proposed Efficiency'!G10,'DOE Stack Loss Data'!$C$3:$V$3))-INDEX('DOE Stack Loss Data'!$C$4:$V$43,MATCH('Combustion Reports'!E$34,'DOE Stack Loss Data'!$B$4:$B$43),MATCH('Proposed Efficiency'!G10,'DOE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Efficiency'!G10,'DOE Stack Loss Data'!$C$3:$V$3)))</f>
        <v>#N/A</v>
      </c>
      <c r="H34" s="237" t="e">
        <f>1-(((INDEX('DOE Stack Loss Data'!$C$4:$V$43,MATCH('Combustion Reports'!F$34,'DOE Stack Loss Data'!$B$4:$B$43)+1,MATCH('Proposed Efficiency'!H10,'DOE Stack Loss Data'!$C$3:$V$3)+1)-INDEX('DOE Stack Loss Data'!$C$4:$V$43,MATCH('Combustion Reports'!F$34,'DOE Stack Loss Data'!$B$4:$B$43),MATCH('Proposed Efficiency'!H10,'DOE Stack Loss Data'!$C$3:$V$3)+1))/10*('Combustion Reports'!F$34-INDEX('DOE Stack Loss Data'!$B$4:$B$43,MATCH('Combustion Reports'!F$34,'DOE Stack Loss Data'!$B$4:$B$43),1))+INDEX('DOE Stack Loss Data'!$C$4:$V$43,MATCH('Combustion Reports'!F$34,'DOE Stack Loss Data'!$B$4:$B$43),MATCH('Proposed Efficiency'!H10,'DOE Stack Loss Data'!$C$3:$V$3)+1)-((INDEX('DOE Stack Loss Data'!$C$4:$V$43,MATCH('Combustion Reports'!F$34,'DOE Stack Loss Data'!$B$4:$B$43)+1,MATCH('Proposed Efficiency'!H10,'DOE Stack Loss Data'!$C$3:$V$3))-INDEX('DOE Stack Loss Data'!$C$4:$V$43,MATCH('Combustion Reports'!F$34,'DOE Stack Loss Data'!$B$4:$B$43),MATCH('Proposed Efficiency'!H10,'DOE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Efficiency'!H10,'DOE Stack Loss Data'!$C$3:$V$3))))/(INDEX('DOE Stack Loss Data'!$C$3:$V$3,1,MATCH('Proposed Efficiency'!H10,'DOE Stack Loss Data'!$C$3:$V$3)+1)-INDEX('DOE Stack Loss Data'!$C$3:$V$3,1,MATCH('Proposed Efficiency'!H10,'DOE Stack Loss Data'!$C$3:$V$3)))*('Proposed Efficiency'!H10-INDEX('DOE Stack Loss Data'!$C$3:$V$3,1,MATCH('Proposed Efficiency'!H10,'DOE Stack Loss Data'!$C$3:$V$3)))+(INDEX('DOE Stack Loss Data'!$C$4:$V$43,MATCH('Combustion Reports'!F$34,'DOE Stack Loss Data'!$B$4:$B$43)+1,MATCH('Proposed Efficiency'!H10,'DOE Stack Loss Data'!$C$3:$V$3))-INDEX('DOE Stack Loss Data'!$C$4:$V$43,MATCH('Combustion Reports'!F$34,'DOE Stack Loss Data'!$B$4:$B$43),MATCH('Proposed Efficiency'!H10,'DOE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Efficiency'!H10,'DOE Stack Loss Data'!$C$3:$V$3)))</f>
        <v>#N/A</v>
      </c>
      <c r="I34" s="237" t="e">
        <f>1-(((INDEX('DOE Stack Loss Data'!$C$4:$V$43,MATCH('Combustion Reports'!G$34,'DOE Stack Loss Data'!$B$4:$B$43)+1,MATCH('Proposed Efficiency'!I10,'DOE Stack Loss Data'!$C$3:$V$3)+1)-INDEX('DOE Stack Loss Data'!$C$4:$V$43,MATCH('Combustion Reports'!G$34,'DOE Stack Loss Data'!$B$4:$B$43),MATCH('Proposed Efficiency'!I10,'DOE Stack Loss Data'!$C$3:$V$3)+1))/10*('Combustion Reports'!G$34-INDEX('DOE Stack Loss Data'!$B$4:$B$43,MATCH('Combustion Reports'!G$34,'DOE Stack Loss Data'!$B$4:$B$43),1))+INDEX('DOE Stack Loss Data'!$C$4:$V$43,MATCH('Combustion Reports'!G$34,'DOE Stack Loss Data'!$B$4:$B$43),MATCH('Proposed Efficiency'!I10,'DOE Stack Loss Data'!$C$3:$V$3)+1)-((INDEX('DOE Stack Loss Data'!$C$4:$V$43,MATCH('Combustion Reports'!G$34,'DOE Stack Loss Data'!$B$4:$B$43)+1,MATCH('Proposed Efficiency'!I10,'DOE Stack Loss Data'!$C$3:$V$3))-INDEX('DOE Stack Loss Data'!$C$4:$V$43,MATCH('Combustion Reports'!G$34,'DOE Stack Loss Data'!$B$4:$B$43),MATCH('Proposed Efficiency'!I10,'DOE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Efficiency'!I10,'DOE Stack Loss Data'!$C$3:$V$3))))/(INDEX('DOE Stack Loss Data'!$C$3:$V$3,1,MATCH('Proposed Efficiency'!I10,'DOE Stack Loss Data'!$C$3:$V$3)+1)-INDEX('DOE Stack Loss Data'!$C$3:$V$3,1,MATCH('Proposed Efficiency'!I10,'DOE Stack Loss Data'!$C$3:$V$3)))*('Proposed Efficiency'!I10-INDEX('DOE Stack Loss Data'!$C$3:$V$3,1,MATCH('Proposed Efficiency'!I10,'DOE Stack Loss Data'!$C$3:$V$3)))+(INDEX('DOE Stack Loss Data'!$C$4:$V$43,MATCH('Combustion Reports'!G$34,'DOE Stack Loss Data'!$B$4:$B$43)+1,MATCH('Proposed Efficiency'!I10,'DOE Stack Loss Data'!$C$3:$V$3))-INDEX('DOE Stack Loss Data'!$C$4:$V$43,MATCH('Combustion Reports'!G$34,'DOE Stack Loss Data'!$B$4:$B$43),MATCH('Proposed Efficiency'!I10,'DOE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Efficiency'!I10,'DOE Stack Loss Data'!$C$3:$V$3)))</f>
        <v>#N/A</v>
      </c>
      <c r="J34" s="237" t="e">
        <f>1-(((INDEX('DOE Stack Loss Data'!$C$4:$V$43,MATCH('Combustion Reports'!H$34,'DOE Stack Loss Data'!$B$4:$B$43)+1,MATCH('Proposed Efficiency'!J10,'DOE Stack Loss Data'!$C$3:$V$3)+1)-INDEX('DOE Stack Loss Data'!$C$4:$V$43,MATCH('Combustion Reports'!H$34,'DOE Stack Loss Data'!$B$4:$B$43),MATCH('Proposed Efficiency'!J10,'DOE Stack Loss Data'!$C$3:$V$3)+1))/10*('Combustion Reports'!H$34-INDEX('DOE Stack Loss Data'!$B$4:$B$43,MATCH('Combustion Reports'!H$34,'DOE Stack Loss Data'!$B$4:$B$43),1))+INDEX('DOE Stack Loss Data'!$C$4:$V$43,MATCH('Combustion Reports'!H$34,'DOE Stack Loss Data'!$B$4:$B$43),MATCH('Proposed Efficiency'!J10,'DOE Stack Loss Data'!$C$3:$V$3)+1)-((INDEX('DOE Stack Loss Data'!$C$4:$V$43,MATCH('Combustion Reports'!H$34,'DOE Stack Loss Data'!$B$4:$B$43)+1,MATCH('Proposed Efficiency'!J10,'DOE Stack Loss Data'!$C$3:$V$3))-INDEX('DOE Stack Loss Data'!$C$4:$V$43,MATCH('Combustion Reports'!H$34,'DOE Stack Loss Data'!$B$4:$B$43),MATCH('Proposed Efficiency'!J10,'DOE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Efficiency'!J10,'DOE Stack Loss Data'!$C$3:$V$3))))/(INDEX('DOE Stack Loss Data'!$C$3:$V$3,1,MATCH('Proposed Efficiency'!J10,'DOE Stack Loss Data'!$C$3:$V$3)+1)-INDEX('DOE Stack Loss Data'!$C$3:$V$3,1,MATCH('Proposed Efficiency'!J10,'DOE Stack Loss Data'!$C$3:$V$3)))*('Proposed Efficiency'!J10-INDEX('DOE Stack Loss Data'!$C$3:$V$3,1,MATCH('Proposed Efficiency'!J10,'DOE Stack Loss Data'!$C$3:$V$3)))+(INDEX('DOE Stack Loss Data'!$C$4:$V$43,MATCH('Combustion Reports'!H$34,'DOE Stack Loss Data'!$B$4:$B$43)+1,MATCH('Proposed Efficiency'!J10,'DOE Stack Loss Data'!$C$3:$V$3))-INDEX('DOE Stack Loss Data'!$C$4:$V$43,MATCH('Combustion Reports'!H$34,'DOE Stack Loss Data'!$B$4:$B$43),MATCH('Proposed Efficiency'!J10,'DOE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Efficiency'!J10,'DOE Stack Loss Data'!$C$3:$V$3)))</f>
        <v>#N/A</v>
      </c>
      <c r="K34" s="237" t="e">
        <f>1-(((INDEX('DOE Stack Loss Data'!$C$4:$V$43,MATCH('Combustion Reports'!I$34,'DOE Stack Loss Data'!$B$4:$B$43)+1,MATCH('Proposed Efficiency'!K10,'DOE Stack Loss Data'!$C$3:$V$3)+1)-INDEX('DOE Stack Loss Data'!$C$4:$V$43,MATCH('Combustion Reports'!I$34,'DOE Stack Loss Data'!$B$4:$B$43),MATCH('Proposed Efficiency'!K10,'DOE Stack Loss Data'!$C$3:$V$3)+1))/10*('Combustion Reports'!I$34-INDEX('DOE Stack Loss Data'!$B$4:$B$43,MATCH('Combustion Reports'!I$34,'DOE Stack Loss Data'!$B$4:$B$43),1))+INDEX('DOE Stack Loss Data'!$C$4:$V$43,MATCH('Combustion Reports'!I$34,'DOE Stack Loss Data'!$B$4:$B$43),MATCH('Proposed Efficiency'!K10,'DOE Stack Loss Data'!$C$3:$V$3)+1)-((INDEX('DOE Stack Loss Data'!$C$4:$V$43,MATCH('Combustion Reports'!I$34,'DOE Stack Loss Data'!$B$4:$B$43)+1,MATCH('Proposed Efficiency'!K10,'DOE Stack Loss Data'!$C$3:$V$3))-INDEX('DOE Stack Loss Data'!$C$4:$V$43,MATCH('Combustion Reports'!I$34,'DOE Stack Loss Data'!$B$4:$B$43),MATCH('Proposed Efficiency'!K10,'DOE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Efficiency'!K10,'DOE Stack Loss Data'!$C$3:$V$3))))/(INDEX('DOE Stack Loss Data'!$C$3:$V$3,1,MATCH('Proposed Efficiency'!K10,'DOE Stack Loss Data'!$C$3:$V$3)+1)-INDEX('DOE Stack Loss Data'!$C$3:$V$3,1,MATCH('Proposed Efficiency'!K10,'DOE Stack Loss Data'!$C$3:$V$3)))*('Proposed Efficiency'!K10-INDEX('DOE Stack Loss Data'!$C$3:$V$3,1,MATCH('Proposed Efficiency'!K10,'DOE Stack Loss Data'!$C$3:$V$3)))+(INDEX('DOE Stack Loss Data'!$C$4:$V$43,MATCH('Combustion Reports'!I$34,'DOE Stack Loss Data'!$B$4:$B$43)+1,MATCH('Proposed Efficiency'!K10,'DOE Stack Loss Data'!$C$3:$V$3))-INDEX('DOE Stack Loss Data'!$C$4:$V$43,MATCH('Combustion Reports'!I$34,'DOE Stack Loss Data'!$B$4:$B$43),MATCH('Proposed Efficiency'!K10,'DOE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Efficiency'!K10,'DOE Stack Loss Data'!$C$3:$V$3)))</f>
        <v>#N/A</v>
      </c>
      <c r="L34" s="237" t="e">
        <f>1-(((INDEX('DOE Stack Loss Data'!$C$4:$V$43,MATCH('Combustion Reports'!J$34,'DOE Stack Loss Data'!$B$4:$B$43)+1,MATCH('Proposed Efficiency'!L10,'DOE Stack Loss Data'!$C$3:$V$3)+1)-INDEX('DOE Stack Loss Data'!$C$4:$V$43,MATCH('Combustion Reports'!J$34,'DOE Stack Loss Data'!$B$4:$B$43),MATCH('Proposed Efficiency'!L10,'DOE Stack Loss Data'!$C$3:$V$3)+1))/10*('Combustion Reports'!J$34-INDEX('DOE Stack Loss Data'!$B$4:$B$43,MATCH('Combustion Reports'!J$34,'DOE Stack Loss Data'!$B$4:$B$43),1))+INDEX('DOE Stack Loss Data'!$C$4:$V$43,MATCH('Combustion Reports'!J$34,'DOE Stack Loss Data'!$B$4:$B$43),MATCH('Proposed Efficiency'!L10,'DOE Stack Loss Data'!$C$3:$V$3)+1)-((INDEX('DOE Stack Loss Data'!$C$4:$V$43,MATCH('Combustion Reports'!J$34,'DOE Stack Loss Data'!$B$4:$B$43)+1,MATCH('Proposed Efficiency'!L10,'DOE Stack Loss Data'!$C$3:$V$3))-INDEX('DOE Stack Loss Data'!$C$4:$V$43,MATCH('Combustion Reports'!J$34,'DOE Stack Loss Data'!$B$4:$B$43),MATCH('Proposed Efficiency'!L10,'DOE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Efficiency'!L10,'DOE Stack Loss Data'!$C$3:$V$3))))/(INDEX('DOE Stack Loss Data'!$C$3:$V$3,1,MATCH('Proposed Efficiency'!L10,'DOE Stack Loss Data'!$C$3:$V$3)+1)-INDEX('DOE Stack Loss Data'!$C$3:$V$3,1,MATCH('Proposed Efficiency'!L10,'DOE Stack Loss Data'!$C$3:$V$3)))*('Proposed Efficiency'!L10-INDEX('DOE Stack Loss Data'!$C$3:$V$3,1,MATCH('Proposed Efficiency'!L10,'DOE Stack Loss Data'!$C$3:$V$3)))+(INDEX('DOE Stack Loss Data'!$C$4:$V$43,MATCH('Combustion Reports'!J$34,'DOE Stack Loss Data'!$B$4:$B$43)+1,MATCH('Proposed Efficiency'!L10,'DOE Stack Loss Data'!$C$3:$V$3))-INDEX('DOE Stack Loss Data'!$C$4:$V$43,MATCH('Combustion Reports'!J$34,'DOE Stack Loss Data'!$B$4:$B$43),MATCH('Proposed Efficiency'!L10,'DOE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Efficiency'!L10,'DOE Stack Loss Data'!$C$3:$V$3)))</f>
        <v>#N/A</v>
      </c>
      <c r="M34" s="237" t="e">
        <f>1-(((INDEX('DOE Stack Loss Data'!$C$4:$V$43,MATCH('Combustion Reports'!K$34,'DOE Stack Loss Data'!$B$4:$B$43)+1,MATCH('Proposed Efficiency'!M10,'DOE Stack Loss Data'!$C$3:$V$3)+1)-INDEX('DOE Stack Loss Data'!$C$4:$V$43,MATCH('Combustion Reports'!K$34,'DOE Stack Loss Data'!$B$4:$B$43),MATCH('Proposed Efficiency'!M10,'DOE Stack Loss Data'!$C$3:$V$3)+1))/10*('Combustion Reports'!K$34-INDEX('DOE Stack Loss Data'!$B$4:$B$43,MATCH('Combustion Reports'!K$34,'DOE Stack Loss Data'!$B$4:$B$43),1))+INDEX('DOE Stack Loss Data'!$C$4:$V$43,MATCH('Combustion Reports'!K$34,'DOE Stack Loss Data'!$B$4:$B$43),MATCH('Proposed Efficiency'!M10,'DOE Stack Loss Data'!$C$3:$V$3)+1)-((INDEX('DOE Stack Loss Data'!$C$4:$V$43,MATCH('Combustion Reports'!K$34,'DOE Stack Loss Data'!$B$4:$B$43)+1,MATCH('Proposed Efficiency'!M10,'DOE Stack Loss Data'!$C$3:$V$3))-INDEX('DOE Stack Loss Data'!$C$4:$V$43,MATCH('Combustion Reports'!K$34,'DOE Stack Loss Data'!$B$4:$B$43),MATCH('Proposed Efficiency'!M10,'DOE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Efficiency'!M10,'DOE Stack Loss Data'!$C$3:$V$3))))/(INDEX('DOE Stack Loss Data'!$C$3:$V$3,1,MATCH('Proposed Efficiency'!M10,'DOE Stack Loss Data'!$C$3:$V$3)+1)-INDEX('DOE Stack Loss Data'!$C$3:$V$3,1,MATCH('Proposed Efficiency'!M10,'DOE Stack Loss Data'!$C$3:$V$3)))*('Proposed Efficiency'!M10-INDEX('DOE Stack Loss Data'!$C$3:$V$3,1,MATCH('Proposed Efficiency'!M10,'DOE Stack Loss Data'!$C$3:$V$3)))+(INDEX('DOE Stack Loss Data'!$C$4:$V$43,MATCH('Combustion Reports'!K$34,'DOE Stack Loss Data'!$B$4:$B$43)+1,MATCH('Proposed Efficiency'!M10,'DOE Stack Loss Data'!$C$3:$V$3))-INDEX('DOE Stack Loss Data'!$C$4:$V$43,MATCH('Combustion Reports'!K$34,'DOE Stack Loss Data'!$B$4:$B$43),MATCH('Proposed Efficiency'!M10,'DOE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Efficiency'!M10,'DOE Stack Loss Data'!$C$3:$V$3)))</f>
        <v>#N/A</v>
      </c>
      <c r="N34" s="238" t="e">
        <f>1-(((INDEX('DOE Stack Loss Data'!$C$4:$V$43,MATCH('Combustion Reports'!L$34,'DOE Stack Loss Data'!$B$4:$B$43)+1,MATCH('Proposed Efficiency'!N10,'DOE Stack Loss Data'!$C$3:$V$3)+1)-INDEX('DOE Stack Loss Data'!$C$4:$V$43,MATCH('Combustion Reports'!L$34,'DOE Stack Loss Data'!$B$4:$B$43),MATCH('Proposed Efficiency'!N10,'DOE Stack Loss Data'!$C$3:$V$3)+1))/10*('Combustion Reports'!L$34-INDEX('DOE Stack Loss Data'!$B$4:$B$43,MATCH('Combustion Reports'!L$34,'DOE Stack Loss Data'!$B$4:$B$43),1))+INDEX('DOE Stack Loss Data'!$C$4:$V$43,MATCH('Combustion Reports'!L$34,'DOE Stack Loss Data'!$B$4:$B$43),MATCH('Proposed Efficiency'!N10,'DOE Stack Loss Data'!$C$3:$V$3)+1)-((INDEX('DOE Stack Loss Data'!$C$4:$V$43,MATCH('Combustion Reports'!L$34,'DOE Stack Loss Data'!$B$4:$B$43)+1,MATCH('Proposed Efficiency'!N10,'DOE Stack Loss Data'!$C$3:$V$3))-INDEX('DOE Stack Loss Data'!$C$4:$V$43,MATCH('Combustion Reports'!L$34,'DOE Stack Loss Data'!$B$4:$B$43),MATCH('Proposed Efficiency'!N10,'DOE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Efficiency'!N10,'DOE Stack Loss Data'!$C$3:$V$3))))/(INDEX('DOE Stack Loss Data'!$C$3:$V$3,1,MATCH('Proposed Efficiency'!N10,'DOE Stack Loss Data'!$C$3:$V$3)+1)-INDEX('DOE Stack Loss Data'!$C$3:$V$3,1,MATCH('Proposed Efficiency'!N10,'DOE Stack Loss Data'!$C$3:$V$3)))*('Proposed Efficiency'!N10-INDEX('DOE Stack Loss Data'!$C$3:$V$3,1,MATCH('Proposed Efficiency'!N10,'DOE Stack Loss Data'!$C$3:$V$3)))+(INDEX('DOE Stack Loss Data'!$C$4:$V$43,MATCH('Combustion Reports'!L$34,'DOE Stack Loss Data'!$B$4:$B$43)+1,MATCH('Proposed Efficiency'!N10,'DOE Stack Loss Data'!$C$3:$V$3))-INDEX('DOE Stack Loss Data'!$C$4:$V$43,MATCH('Combustion Reports'!L$34,'DOE Stack Loss Data'!$B$4:$B$43),MATCH('Proposed Efficiency'!N10,'DOE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Efficiency'!N10,'DOE Stack Loss Data'!$C$3:$V$3)))</f>
        <v>#N/A</v>
      </c>
      <c r="P34" s="236">
        <v>15</v>
      </c>
      <c r="Q34" s="234">
        <v>210</v>
      </c>
      <c r="R34" s="233">
        <f t="shared" si="5"/>
        <v>50</v>
      </c>
      <c r="S34" s="237" t="e">
        <f>1-(((INDEX('DOE Stack Loss Data'!$C$4:$V$43,MATCH('Combustion Reports'!$C$40,'DOE Stack Loss Data'!$B$4:$B$43)+1,MATCH('Proposed Efficiency'!S10,'DOE Stack Loss Data'!$C$3:$V$3)+1)-INDEX('DOE Stack Loss Data'!$C$4:$V$43,MATCH('Combustion Reports'!$C$40,'DOE Stack Loss Data'!$B$4:$B$43),MATCH('Proposed Efficiency'!S10,'DOE Stack Loss Data'!$C$3:$V$3)+1))/10*('Combustion Reports'!$C$40-INDEX('DOE Stack Loss Data'!$B$4:$B$43,MATCH('Combustion Reports'!$C$40,'DOE Stack Loss Data'!$B$4:$B$43),1))+INDEX('DOE Stack Loss Data'!$C$4:$V$43,MATCH('Combustion Reports'!$C$40,'DOE Stack Loss Data'!$B$4:$B$43),MATCH('Proposed Efficiency'!S10,'DOE Stack Loss Data'!$C$3:$V$3)+1)-((INDEX('DOE Stack Loss Data'!$C$4:$V$43,MATCH('Combustion Reports'!$C$40,'DOE Stack Loss Data'!$B$4:$B$43)+1,MATCH('Proposed Efficiency'!S10,'DOE Stack Loss Data'!$C$3:$V$3))-INDEX('DOE Stack Loss Data'!$C$4:$V$43,MATCH('Combustion Reports'!$C$40,'DOE Stack Loss Data'!$B$4:$B$43),MATCH('Proposed Efficiency'!S10,'DOE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Efficiency'!S10,'DOE Stack Loss Data'!$C$3:$V$3))))/(INDEX('DOE Stack Loss Data'!$C$3:$V$3,1,MATCH('Proposed Efficiency'!S10,'DOE Stack Loss Data'!$C$3:$V$3)+1)-INDEX('DOE Stack Loss Data'!$C$3:$V$3,1,MATCH('Proposed Efficiency'!S10,'DOE Stack Loss Data'!$C$3:$V$3)))*('Proposed Efficiency'!S10-INDEX('DOE Stack Loss Data'!$C$3:$V$3,1,MATCH('Proposed Efficiency'!S10,'DOE Stack Loss Data'!$C$3:$V$3)))+(INDEX('DOE Stack Loss Data'!$C$4:$V$43,MATCH('Combustion Reports'!$C$40,'DOE Stack Loss Data'!$B$4:$B$43)+1,MATCH('Proposed Efficiency'!S10,'DOE Stack Loss Data'!$C$3:$V$3))-INDEX('DOE Stack Loss Data'!$C$4:$V$43,MATCH('Combustion Reports'!$C$40,'DOE Stack Loss Data'!$B$4:$B$43),MATCH('Proposed Efficiency'!S10,'DOE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Efficiency'!S10,'DOE Stack Loss Data'!$C$3:$V$3)))</f>
        <v>#N/A</v>
      </c>
      <c r="T34" s="237" t="e">
        <f>1-(((INDEX('DOE Stack Loss Data'!$C$4:$V$43,MATCH('Combustion Reports'!$C$40,'DOE Stack Loss Data'!$B$4:$B$43)+1,MATCH('Proposed Efficiency'!T10,'DOE Stack Loss Data'!$C$3:$V$3)+1)-INDEX('DOE Stack Loss Data'!$C$4:$V$43,MATCH('Combustion Reports'!$C$40,'DOE Stack Loss Data'!$B$4:$B$43),MATCH('Proposed Efficiency'!T10,'DOE Stack Loss Data'!$C$3:$V$3)+1))/10*('Combustion Reports'!$C$40-INDEX('DOE Stack Loss Data'!$B$4:$B$43,MATCH('Combustion Reports'!$C$40,'DOE Stack Loss Data'!$B$4:$B$43),1))+INDEX('DOE Stack Loss Data'!$C$4:$V$43,MATCH('Combustion Reports'!$C$40,'DOE Stack Loss Data'!$B$4:$B$43),MATCH('Proposed Efficiency'!T10,'DOE Stack Loss Data'!$C$3:$V$3)+1)-((INDEX('DOE Stack Loss Data'!$C$4:$V$43,MATCH('Combustion Reports'!$C$40,'DOE Stack Loss Data'!$B$4:$B$43)+1,MATCH('Proposed Efficiency'!T10,'DOE Stack Loss Data'!$C$3:$V$3))-INDEX('DOE Stack Loss Data'!$C$4:$V$43,MATCH('Combustion Reports'!$C$40,'DOE Stack Loss Data'!$B$4:$B$43),MATCH('Proposed Efficiency'!T10,'DOE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Efficiency'!T10,'DOE Stack Loss Data'!$C$3:$V$3))))/(INDEX('DOE Stack Loss Data'!$C$3:$V$3,1,MATCH('Proposed Efficiency'!T10,'DOE Stack Loss Data'!$C$3:$V$3)+1)-INDEX('DOE Stack Loss Data'!$C$3:$V$3,1,MATCH('Proposed Efficiency'!T10,'DOE Stack Loss Data'!$C$3:$V$3)))*('Proposed Efficiency'!T10-INDEX('DOE Stack Loss Data'!$C$3:$V$3,1,MATCH('Proposed Efficiency'!T10,'DOE Stack Loss Data'!$C$3:$V$3)))+(INDEX('DOE Stack Loss Data'!$C$4:$V$43,MATCH('Combustion Reports'!$C$40,'DOE Stack Loss Data'!$B$4:$B$43)+1,MATCH('Proposed Efficiency'!T10,'DOE Stack Loss Data'!$C$3:$V$3))-INDEX('DOE Stack Loss Data'!$C$4:$V$43,MATCH('Combustion Reports'!$C$40,'DOE Stack Loss Data'!$B$4:$B$43),MATCH('Proposed Efficiency'!T10,'DOE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Efficiency'!T10,'DOE Stack Loss Data'!$C$3:$V$3)))</f>
        <v>#N/A</v>
      </c>
      <c r="U34" s="237" t="e">
        <f>1-(((INDEX('DOE Stack Loss Data'!$C$4:$V$43,MATCH('Combustion Reports'!$C$40,'DOE Stack Loss Data'!$B$4:$B$43)+1,MATCH('Proposed Efficiency'!U10,'DOE Stack Loss Data'!$C$3:$V$3)+1)-INDEX('DOE Stack Loss Data'!$C$4:$V$43,MATCH('Combustion Reports'!$C$40,'DOE Stack Loss Data'!$B$4:$B$43),MATCH('Proposed Efficiency'!U10,'DOE Stack Loss Data'!$C$3:$V$3)+1))/10*('Combustion Reports'!$C$40-INDEX('DOE Stack Loss Data'!$B$4:$B$43,MATCH('Combustion Reports'!$C$40,'DOE Stack Loss Data'!$B$4:$B$43),1))+INDEX('DOE Stack Loss Data'!$C$4:$V$43,MATCH('Combustion Reports'!$C$40,'DOE Stack Loss Data'!$B$4:$B$43),MATCH('Proposed Efficiency'!U10,'DOE Stack Loss Data'!$C$3:$V$3)+1)-((INDEX('DOE Stack Loss Data'!$C$4:$V$43,MATCH('Combustion Reports'!$C$40,'DOE Stack Loss Data'!$B$4:$B$43)+1,MATCH('Proposed Efficiency'!U10,'DOE Stack Loss Data'!$C$3:$V$3))-INDEX('DOE Stack Loss Data'!$C$4:$V$43,MATCH('Combustion Reports'!$C$40,'DOE Stack Loss Data'!$B$4:$B$43),MATCH('Proposed Efficiency'!U10,'DOE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Efficiency'!U10,'DOE Stack Loss Data'!$C$3:$V$3))))/(INDEX('DOE Stack Loss Data'!$C$3:$V$3,1,MATCH('Proposed Efficiency'!U10,'DOE Stack Loss Data'!$C$3:$V$3)+1)-INDEX('DOE Stack Loss Data'!$C$3:$V$3,1,MATCH('Proposed Efficiency'!U10,'DOE Stack Loss Data'!$C$3:$V$3)))*('Proposed Efficiency'!U10-INDEX('DOE Stack Loss Data'!$C$3:$V$3,1,MATCH('Proposed Efficiency'!U10,'DOE Stack Loss Data'!$C$3:$V$3)))+(INDEX('DOE Stack Loss Data'!$C$4:$V$43,MATCH('Combustion Reports'!$C$40,'DOE Stack Loss Data'!$B$4:$B$43)+1,MATCH('Proposed Efficiency'!U10,'DOE Stack Loss Data'!$C$3:$V$3))-INDEX('DOE Stack Loss Data'!$C$4:$V$43,MATCH('Combustion Reports'!$C$40,'DOE Stack Loss Data'!$B$4:$B$43),MATCH('Proposed Efficiency'!U10,'DOE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Efficiency'!U10,'DOE Stack Loss Data'!$C$3:$V$3)))</f>
        <v>#N/A</v>
      </c>
      <c r="V34" s="237" t="e">
        <f>1-(((INDEX('DOE Stack Loss Data'!$C$4:$V$43,MATCH('Combustion Reports'!$C$40,'DOE Stack Loss Data'!$B$4:$B$43)+1,MATCH('Proposed Efficiency'!V10,'DOE Stack Loss Data'!$C$3:$V$3)+1)-INDEX('DOE Stack Loss Data'!$C$4:$V$43,MATCH('Combustion Reports'!$C$40,'DOE Stack Loss Data'!$B$4:$B$43),MATCH('Proposed Efficiency'!V10,'DOE Stack Loss Data'!$C$3:$V$3)+1))/10*('Combustion Reports'!$C$40-INDEX('DOE Stack Loss Data'!$B$4:$B$43,MATCH('Combustion Reports'!$C$40,'DOE Stack Loss Data'!$B$4:$B$43),1))+INDEX('DOE Stack Loss Data'!$C$4:$V$43,MATCH('Combustion Reports'!$C$40,'DOE Stack Loss Data'!$B$4:$B$43),MATCH('Proposed Efficiency'!V10,'DOE Stack Loss Data'!$C$3:$V$3)+1)-((INDEX('DOE Stack Loss Data'!$C$4:$V$43,MATCH('Combustion Reports'!$C$40,'DOE Stack Loss Data'!$B$4:$B$43)+1,MATCH('Proposed Efficiency'!V10,'DOE Stack Loss Data'!$C$3:$V$3))-INDEX('DOE Stack Loss Data'!$C$4:$V$43,MATCH('Combustion Reports'!$C$40,'DOE Stack Loss Data'!$B$4:$B$43),MATCH('Proposed Efficiency'!V10,'DOE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Efficiency'!V10,'DOE Stack Loss Data'!$C$3:$V$3))))/(INDEX('DOE Stack Loss Data'!$C$3:$V$3,1,MATCH('Proposed Efficiency'!V10,'DOE Stack Loss Data'!$C$3:$V$3)+1)-INDEX('DOE Stack Loss Data'!$C$3:$V$3,1,MATCH('Proposed Efficiency'!V10,'DOE Stack Loss Data'!$C$3:$V$3)))*('Proposed Efficiency'!V10-INDEX('DOE Stack Loss Data'!$C$3:$V$3,1,MATCH('Proposed Efficiency'!V10,'DOE Stack Loss Data'!$C$3:$V$3)))+(INDEX('DOE Stack Loss Data'!$C$4:$V$43,MATCH('Combustion Reports'!$C$40,'DOE Stack Loss Data'!$B$4:$B$43)+1,MATCH('Proposed Efficiency'!V10,'DOE Stack Loss Data'!$C$3:$V$3))-INDEX('DOE Stack Loss Data'!$C$4:$V$43,MATCH('Combustion Reports'!$C$40,'DOE Stack Loss Data'!$B$4:$B$43),MATCH('Proposed Efficiency'!V10,'DOE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Efficiency'!V10,'DOE Stack Loss Data'!$C$3:$V$3)))</f>
        <v>#N/A</v>
      </c>
      <c r="W34" s="237" t="e">
        <f>1-(((INDEX('DOE Stack Loss Data'!$C$4:$V$43,MATCH('Combustion Reports'!$C$40,'DOE Stack Loss Data'!$B$4:$B$43)+1,MATCH('Proposed Efficiency'!W10,'DOE Stack Loss Data'!$C$3:$V$3)+1)-INDEX('DOE Stack Loss Data'!$C$4:$V$43,MATCH('Combustion Reports'!$C$40,'DOE Stack Loss Data'!$B$4:$B$43),MATCH('Proposed Efficiency'!W10,'DOE Stack Loss Data'!$C$3:$V$3)+1))/10*('Combustion Reports'!$C$40-INDEX('DOE Stack Loss Data'!$B$4:$B$43,MATCH('Combustion Reports'!$C$40,'DOE Stack Loss Data'!$B$4:$B$43),1))+INDEX('DOE Stack Loss Data'!$C$4:$V$43,MATCH('Combustion Reports'!$C$40,'DOE Stack Loss Data'!$B$4:$B$43),MATCH('Proposed Efficiency'!W10,'DOE Stack Loss Data'!$C$3:$V$3)+1)-((INDEX('DOE Stack Loss Data'!$C$4:$V$43,MATCH('Combustion Reports'!$C$40,'DOE Stack Loss Data'!$B$4:$B$43)+1,MATCH('Proposed Efficiency'!W10,'DOE Stack Loss Data'!$C$3:$V$3))-INDEX('DOE Stack Loss Data'!$C$4:$V$43,MATCH('Combustion Reports'!$C$40,'DOE Stack Loss Data'!$B$4:$B$43),MATCH('Proposed Efficiency'!W10,'DOE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Efficiency'!W10,'DOE Stack Loss Data'!$C$3:$V$3))))/(INDEX('DOE Stack Loss Data'!$C$3:$V$3,1,MATCH('Proposed Efficiency'!W10,'DOE Stack Loss Data'!$C$3:$V$3)+1)-INDEX('DOE Stack Loss Data'!$C$3:$V$3,1,MATCH('Proposed Efficiency'!W10,'DOE Stack Loss Data'!$C$3:$V$3)))*('Proposed Efficiency'!W10-INDEX('DOE Stack Loss Data'!$C$3:$V$3,1,MATCH('Proposed Efficiency'!W10,'DOE Stack Loss Data'!$C$3:$V$3)))+(INDEX('DOE Stack Loss Data'!$C$4:$V$43,MATCH('Combustion Reports'!$C$40,'DOE Stack Loss Data'!$B$4:$B$43)+1,MATCH('Proposed Efficiency'!W10,'DOE Stack Loss Data'!$C$3:$V$3))-INDEX('DOE Stack Loss Data'!$C$4:$V$43,MATCH('Combustion Reports'!$C$40,'DOE Stack Loss Data'!$B$4:$B$43),MATCH('Proposed Efficiency'!W10,'DOE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Efficiency'!W10,'DOE Stack Loss Data'!$C$3:$V$3)))</f>
        <v>#N/A</v>
      </c>
      <c r="X34" s="237" t="e">
        <f>1-(((INDEX('DOE Stack Loss Data'!$C$4:$V$43,MATCH('Combustion Reports'!$C$40,'DOE Stack Loss Data'!$B$4:$B$43)+1,MATCH('Proposed Efficiency'!X10,'DOE Stack Loss Data'!$C$3:$V$3)+1)-INDEX('DOE Stack Loss Data'!$C$4:$V$43,MATCH('Combustion Reports'!$C$40,'DOE Stack Loss Data'!$B$4:$B$43),MATCH('Proposed Efficiency'!X10,'DOE Stack Loss Data'!$C$3:$V$3)+1))/10*('Combustion Reports'!$C$40-INDEX('DOE Stack Loss Data'!$B$4:$B$43,MATCH('Combustion Reports'!$C$40,'DOE Stack Loss Data'!$B$4:$B$43),1))+INDEX('DOE Stack Loss Data'!$C$4:$V$43,MATCH('Combustion Reports'!$C$40,'DOE Stack Loss Data'!$B$4:$B$43),MATCH('Proposed Efficiency'!X10,'DOE Stack Loss Data'!$C$3:$V$3)+1)-((INDEX('DOE Stack Loss Data'!$C$4:$V$43,MATCH('Combustion Reports'!$C$40,'DOE Stack Loss Data'!$B$4:$B$43)+1,MATCH('Proposed Efficiency'!X10,'DOE Stack Loss Data'!$C$3:$V$3))-INDEX('DOE Stack Loss Data'!$C$4:$V$43,MATCH('Combustion Reports'!$C$40,'DOE Stack Loss Data'!$B$4:$B$43),MATCH('Proposed Efficiency'!X10,'DOE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Efficiency'!X10,'DOE Stack Loss Data'!$C$3:$V$3))))/(INDEX('DOE Stack Loss Data'!$C$3:$V$3,1,MATCH('Proposed Efficiency'!X10,'DOE Stack Loss Data'!$C$3:$V$3)+1)-INDEX('DOE Stack Loss Data'!$C$3:$V$3,1,MATCH('Proposed Efficiency'!X10,'DOE Stack Loss Data'!$C$3:$V$3)))*('Proposed Efficiency'!X10-INDEX('DOE Stack Loss Data'!$C$3:$V$3,1,MATCH('Proposed Efficiency'!X10,'DOE Stack Loss Data'!$C$3:$V$3)))+(INDEX('DOE Stack Loss Data'!$C$4:$V$43,MATCH('Combustion Reports'!$C$40,'DOE Stack Loss Data'!$B$4:$B$43)+1,MATCH('Proposed Efficiency'!X10,'DOE Stack Loss Data'!$C$3:$V$3))-INDEX('DOE Stack Loss Data'!$C$4:$V$43,MATCH('Combustion Reports'!$C$40,'DOE Stack Loss Data'!$B$4:$B$43),MATCH('Proposed Efficiency'!X10,'DOE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Efficiency'!X10,'DOE Stack Loss Data'!$C$3:$V$3)))</f>
        <v>#N/A</v>
      </c>
      <c r="Y34" s="237" t="e">
        <f>1-(((INDEX('DOE Stack Loss Data'!$C$4:$V$43,MATCH('Combustion Reports'!$C$40,'DOE Stack Loss Data'!$B$4:$B$43)+1,MATCH('Proposed Efficiency'!Y10,'DOE Stack Loss Data'!$C$3:$V$3)+1)-INDEX('DOE Stack Loss Data'!$C$4:$V$43,MATCH('Combustion Reports'!$C$40,'DOE Stack Loss Data'!$B$4:$B$43),MATCH('Proposed Efficiency'!Y10,'DOE Stack Loss Data'!$C$3:$V$3)+1))/10*('Combustion Reports'!$C$40-INDEX('DOE Stack Loss Data'!$B$4:$B$43,MATCH('Combustion Reports'!$C$40,'DOE Stack Loss Data'!$B$4:$B$43),1))+INDEX('DOE Stack Loss Data'!$C$4:$V$43,MATCH('Combustion Reports'!$C$40,'DOE Stack Loss Data'!$B$4:$B$43),MATCH('Proposed Efficiency'!Y10,'DOE Stack Loss Data'!$C$3:$V$3)+1)-((INDEX('DOE Stack Loss Data'!$C$4:$V$43,MATCH('Combustion Reports'!$C$40,'DOE Stack Loss Data'!$B$4:$B$43)+1,MATCH('Proposed Efficiency'!Y10,'DOE Stack Loss Data'!$C$3:$V$3))-INDEX('DOE Stack Loss Data'!$C$4:$V$43,MATCH('Combustion Reports'!$C$40,'DOE Stack Loss Data'!$B$4:$B$43),MATCH('Proposed Efficiency'!Y10,'DOE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Efficiency'!Y10,'DOE Stack Loss Data'!$C$3:$V$3))))/(INDEX('DOE Stack Loss Data'!$C$3:$V$3,1,MATCH('Proposed Efficiency'!Y10,'DOE Stack Loss Data'!$C$3:$V$3)+1)-INDEX('DOE Stack Loss Data'!$C$3:$V$3,1,MATCH('Proposed Efficiency'!Y10,'DOE Stack Loss Data'!$C$3:$V$3)))*('Proposed Efficiency'!Y10-INDEX('DOE Stack Loss Data'!$C$3:$V$3,1,MATCH('Proposed Efficiency'!Y10,'DOE Stack Loss Data'!$C$3:$V$3)))+(INDEX('DOE Stack Loss Data'!$C$4:$V$43,MATCH('Combustion Reports'!$C$40,'DOE Stack Loss Data'!$B$4:$B$43)+1,MATCH('Proposed Efficiency'!Y10,'DOE Stack Loss Data'!$C$3:$V$3))-INDEX('DOE Stack Loss Data'!$C$4:$V$43,MATCH('Combustion Reports'!$C$40,'DOE Stack Loss Data'!$B$4:$B$43),MATCH('Proposed Efficiency'!Y10,'DOE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Efficiency'!Y10,'DOE Stack Loss Data'!$C$3:$V$3)))</f>
        <v>#N/A</v>
      </c>
      <c r="Z34" s="237" t="e">
        <f>1-(((INDEX('DOE Stack Loss Data'!$C$4:$V$43,MATCH('Combustion Reports'!$C$40,'DOE Stack Loss Data'!$B$4:$B$43)+1,MATCH('Proposed Efficiency'!Z10,'DOE Stack Loss Data'!$C$3:$V$3)+1)-INDEX('DOE Stack Loss Data'!$C$4:$V$43,MATCH('Combustion Reports'!$C$40,'DOE Stack Loss Data'!$B$4:$B$43),MATCH('Proposed Efficiency'!Z10,'DOE Stack Loss Data'!$C$3:$V$3)+1))/10*('Combustion Reports'!$C$40-INDEX('DOE Stack Loss Data'!$B$4:$B$43,MATCH('Combustion Reports'!$C$40,'DOE Stack Loss Data'!$B$4:$B$43),1))+INDEX('DOE Stack Loss Data'!$C$4:$V$43,MATCH('Combustion Reports'!$C$40,'DOE Stack Loss Data'!$B$4:$B$43),MATCH('Proposed Efficiency'!Z10,'DOE Stack Loss Data'!$C$3:$V$3)+1)-((INDEX('DOE Stack Loss Data'!$C$4:$V$43,MATCH('Combustion Reports'!$C$40,'DOE Stack Loss Data'!$B$4:$B$43)+1,MATCH('Proposed Efficiency'!Z10,'DOE Stack Loss Data'!$C$3:$V$3))-INDEX('DOE Stack Loss Data'!$C$4:$V$43,MATCH('Combustion Reports'!$C$40,'DOE Stack Loss Data'!$B$4:$B$43),MATCH('Proposed Efficiency'!Z10,'DOE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Efficiency'!Z10,'DOE Stack Loss Data'!$C$3:$V$3))))/(INDEX('DOE Stack Loss Data'!$C$3:$V$3,1,MATCH('Proposed Efficiency'!Z10,'DOE Stack Loss Data'!$C$3:$V$3)+1)-INDEX('DOE Stack Loss Data'!$C$3:$V$3,1,MATCH('Proposed Efficiency'!Z10,'DOE Stack Loss Data'!$C$3:$V$3)))*('Proposed Efficiency'!Z10-INDEX('DOE Stack Loss Data'!$C$3:$V$3,1,MATCH('Proposed Efficiency'!Z10,'DOE Stack Loss Data'!$C$3:$V$3)))+(INDEX('DOE Stack Loss Data'!$C$4:$V$43,MATCH('Combustion Reports'!$C$40,'DOE Stack Loss Data'!$B$4:$B$43)+1,MATCH('Proposed Efficiency'!Z10,'DOE Stack Loss Data'!$C$3:$V$3))-INDEX('DOE Stack Loss Data'!$C$4:$V$43,MATCH('Combustion Reports'!$C$40,'DOE Stack Loss Data'!$B$4:$B$43),MATCH('Proposed Efficiency'!Z10,'DOE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Efficiency'!Z10,'DOE Stack Loss Data'!$C$3:$V$3)))</f>
        <v>#N/A</v>
      </c>
      <c r="AA34" s="237" t="e">
        <f>1-(((INDEX('DOE Stack Loss Data'!$C$4:$V$43,MATCH('Combustion Reports'!$C$40,'DOE Stack Loss Data'!$B$4:$B$43)+1,MATCH('Proposed Efficiency'!AA10,'DOE Stack Loss Data'!$C$3:$V$3)+1)-INDEX('DOE Stack Loss Data'!$C$4:$V$43,MATCH('Combustion Reports'!$C$40,'DOE Stack Loss Data'!$B$4:$B$43),MATCH('Proposed Efficiency'!AA10,'DOE Stack Loss Data'!$C$3:$V$3)+1))/10*('Combustion Reports'!$C$40-INDEX('DOE Stack Loss Data'!$B$4:$B$43,MATCH('Combustion Reports'!$C$40,'DOE Stack Loss Data'!$B$4:$B$43),1))+INDEX('DOE Stack Loss Data'!$C$4:$V$43,MATCH('Combustion Reports'!$C$40,'DOE Stack Loss Data'!$B$4:$B$43),MATCH('Proposed Efficiency'!AA10,'DOE Stack Loss Data'!$C$3:$V$3)+1)-((INDEX('DOE Stack Loss Data'!$C$4:$V$43,MATCH('Combustion Reports'!$C$40,'DOE Stack Loss Data'!$B$4:$B$43)+1,MATCH('Proposed Efficiency'!AA10,'DOE Stack Loss Data'!$C$3:$V$3))-INDEX('DOE Stack Loss Data'!$C$4:$V$43,MATCH('Combustion Reports'!$C$40,'DOE Stack Loss Data'!$B$4:$B$43),MATCH('Proposed Efficiency'!AA10,'DOE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Efficiency'!AA10,'DOE Stack Loss Data'!$C$3:$V$3))))/(INDEX('DOE Stack Loss Data'!$C$3:$V$3,1,MATCH('Proposed Efficiency'!AA10,'DOE Stack Loss Data'!$C$3:$V$3)+1)-INDEX('DOE Stack Loss Data'!$C$3:$V$3,1,MATCH('Proposed Efficiency'!AA10,'DOE Stack Loss Data'!$C$3:$V$3)))*('Proposed Efficiency'!AA10-INDEX('DOE Stack Loss Data'!$C$3:$V$3,1,MATCH('Proposed Efficiency'!AA10,'DOE Stack Loss Data'!$C$3:$V$3)))+(INDEX('DOE Stack Loss Data'!$C$4:$V$43,MATCH('Combustion Reports'!$C$40,'DOE Stack Loss Data'!$B$4:$B$43)+1,MATCH('Proposed Efficiency'!AA10,'DOE Stack Loss Data'!$C$3:$V$3))-INDEX('DOE Stack Loss Data'!$C$4:$V$43,MATCH('Combustion Reports'!$C$40,'DOE Stack Loss Data'!$B$4:$B$43),MATCH('Proposed Efficiency'!AA10,'DOE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Efficiency'!AA10,'DOE Stack Loss Data'!$C$3:$V$3)))</f>
        <v>#N/A</v>
      </c>
      <c r="AB34" s="238" t="e">
        <f>1-(((INDEX('DOE Stack Loss Data'!$C$4:$V$43,MATCH('Combustion Reports'!$C$40,'DOE Stack Loss Data'!$B$4:$B$43)+1,MATCH('Proposed Efficiency'!AB10,'DOE Stack Loss Data'!$C$3:$V$3)+1)-INDEX('DOE Stack Loss Data'!$C$4:$V$43,MATCH('Combustion Reports'!$C$40,'DOE Stack Loss Data'!$B$4:$B$43),MATCH('Proposed Efficiency'!AB10,'DOE Stack Loss Data'!$C$3:$V$3)+1))/10*('Combustion Reports'!$C$40-INDEX('DOE Stack Loss Data'!$B$4:$B$43,MATCH('Combustion Reports'!$C$40,'DOE Stack Loss Data'!$B$4:$B$43),1))+INDEX('DOE Stack Loss Data'!$C$4:$V$43,MATCH('Combustion Reports'!$C$40,'DOE Stack Loss Data'!$B$4:$B$43),MATCH('Proposed Efficiency'!AB10,'DOE Stack Loss Data'!$C$3:$V$3)+1)-((INDEX('DOE Stack Loss Data'!$C$4:$V$43,MATCH('Combustion Reports'!$C$40,'DOE Stack Loss Data'!$B$4:$B$43)+1,MATCH('Proposed Efficiency'!AB10,'DOE Stack Loss Data'!$C$3:$V$3))-INDEX('DOE Stack Loss Data'!$C$4:$V$43,MATCH('Combustion Reports'!$C$40,'DOE Stack Loss Data'!$B$4:$B$43),MATCH('Proposed Efficiency'!AB10,'DOE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Efficiency'!AB10,'DOE Stack Loss Data'!$C$3:$V$3))))/(INDEX('DOE Stack Loss Data'!$C$3:$V$3,1,MATCH('Proposed Efficiency'!AB10,'DOE Stack Loss Data'!$C$3:$V$3)+1)-INDEX('DOE Stack Loss Data'!$C$3:$V$3,1,MATCH('Proposed Efficiency'!AB10,'DOE Stack Loss Data'!$C$3:$V$3)))*('Proposed Efficiency'!AB10-INDEX('DOE Stack Loss Data'!$C$3:$V$3,1,MATCH('Proposed Efficiency'!AB10,'DOE Stack Loss Data'!$C$3:$V$3)))+(INDEX('DOE Stack Loss Data'!$C$4:$V$43,MATCH('Combustion Reports'!$C$40,'DOE Stack Loss Data'!$B$4:$B$43)+1,MATCH('Proposed Efficiency'!AB10,'DOE Stack Loss Data'!$C$3:$V$3))-INDEX('DOE Stack Loss Data'!$C$4:$V$43,MATCH('Combustion Reports'!$C$40,'DOE Stack Loss Data'!$B$4:$B$43),MATCH('Proposed Efficiency'!AB10,'DOE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Efficiency'!AB10,'DOE Stack Loss Data'!$C$3:$V$3)))</f>
        <v>#N/A</v>
      </c>
      <c r="AD34" s="236">
        <v>15</v>
      </c>
      <c r="AE34" s="234">
        <v>210</v>
      </c>
      <c r="AF34" s="233">
        <f t="shared" si="6"/>
        <v>50</v>
      </c>
      <c r="AG34" s="237" t="e">
        <f>1-(((INDEX('DOE Stack Loss Data'!$C$4:$V$43,MATCH('Combustion Reports'!C$46,'DOE Stack Loss Data'!$B$4:$B$43)+1,MATCH('Proposed Efficiency'!AG10,'DOE Stack Loss Data'!$C$3:$V$3)+1)-INDEX('DOE Stack Loss Data'!$C$4:$V$43,MATCH('Combustion Reports'!C$46,'DOE Stack Loss Data'!$B$4:$B$43),MATCH('Proposed Efficiency'!AG10,'DOE Stack Loss Data'!$C$3:$V$3)+1))/10*('Combustion Reports'!C$46-INDEX('DOE Stack Loss Data'!$B$4:$B$43,MATCH('Combustion Reports'!C$46,'DOE Stack Loss Data'!$B$4:$B$43),1))+INDEX('DOE Stack Loss Data'!$C$4:$V$43,MATCH('Combustion Reports'!C$46,'DOE Stack Loss Data'!$B$4:$B$43),MATCH('Proposed Efficiency'!AG10,'DOE Stack Loss Data'!$C$3:$V$3)+1)-((INDEX('DOE Stack Loss Data'!$C$4:$V$43,MATCH('Combustion Reports'!C$46,'DOE Stack Loss Data'!$B$4:$B$43)+1,MATCH('Proposed Efficiency'!AG10,'DOE Stack Loss Data'!$C$3:$V$3))-INDEX('DOE Stack Loss Data'!$C$4:$V$43,MATCH('Combustion Reports'!C$46,'DOE Stack Loss Data'!$B$4:$B$43),MATCH('Proposed Efficiency'!AG10,'DOE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Efficiency'!AG10,'DOE Stack Loss Data'!$C$3:$V$3))))/(INDEX('DOE Stack Loss Data'!$C$3:$V$3,1,MATCH('Proposed Efficiency'!AG10,'DOE Stack Loss Data'!$C$3:$V$3)+1)-INDEX('DOE Stack Loss Data'!$C$3:$V$3,1,MATCH('Proposed Efficiency'!AG10,'DOE Stack Loss Data'!$C$3:$V$3)))*('Proposed Efficiency'!AG10-INDEX('DOE Stack Loss Data'!$C$3:$V$3,1,MATCH('Proposed Efficiency'!AG10,'DOE Stack Loss Data'!$C$3:$V$3)))+(INDEX('DOE Stack Loss Data'!$C$4:$V$43,MATCH('Combustion Reports'!C$46,'DOE Stack Loss Data'!$B$4:$B$43)+1,MATCH('Proposed Efficiency'!AG10,'DOE Stack Loss Data'!$C$3:$V$3))-INDEX('DOE Stack Loss Data'!$C$4:$V$43,MATCH('Combustion Reports'!C$46,'DOE Stack Loss Data'!$B$4:$B$43),MATCH('Proposed Efficiency'!AG10,'DOE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Efficiency'!AG10,'DOE Stack Loss Data'!$C$3:$V$3)))</f>
        <v>#N/A</v>
      </c>
      <c r="AH34" s="237" t="e">
        <f>1-(((INDEX('DOE Stack Loss Data'!$C$4:$V$43,MATCH('Combustion Reports'!D$46,'DOE Stack Loss Data'!$B$4:$B$43)+1,MATCH('Proposed Efficiency'!AH10,'DOE Stack Loss Data'!$C$3:$V$3)+1)-INDEX('DOE Stack Loss Data'!$C$4:$V$43,MATCH('Combustion Reports'!D$46,'DOE Stack Loss Data'!$B$4:$B$43),MATCH('Proposed Efficiency'!AH10,'DOE Stack Loss Data'!$C$3:$V$3)+1))/10*('Combustion Reports'!D$46-INDEX('DOE Stack Loss Data'!$B$4:$B$43,MATCH('Combustion Reports'!D$46,'DOE Stack Loss Data'!$B$4:$B$43),1))+INDEX('DOE Stack Loss Data'!$C$4:$V$43,MATCH('Combustion Reports'!D$46,'DOE Stack Loss Data'!$B$4:$B$43),MATCH('Proposed Efficiency'!AH10,'DOE Stack Loss Data'!$C$3:$V$3)+1)-((INDEX('DOE Stack Loss Data'!$C$4:$V$43,MATCH('Combustion Reports'!D$46,'DOE Stack Loss Data'!$B$4:$B$43)+1,MATCH('Proposed Efficiency'!AH10,'DOE Stack Loss Data'!$C$3:$V$3))-INDEX('DOE Stack Loss Data'!$C$4:$V$43,MATCH('Combustion Reports'!D$46,'DOE Stack Loss Data'!$B$4:$B$43),MATCH('Proposed Efficiency'!AH10,'DOE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Efficiency'!AH10,'DOE Stack Loss Data'!$C$3:$V$3))))/(INDEX('DOE Stack Loss Data'!$C$3:$V$3,1,MATCH('Proposed Efficiency'!AH10,'DOE Stack Loss Data'!$C$3:$V$3)+1)-INDEX('DOE Stack Loss Data'!$C$3:$V$3,1,MATCH('Proposed Efficiency'!AH10,'DOE Stack Loss Data'!$C$3:$V$3)))*('Proposed Efficiency'!AH10-INDEX('DOE Stack Loss Data'!$C$3:$V$3,1,MATCH('Proposed Efficiency'!AH10,'DOE Stack Loss Data'!$C$3:$V$3)))+(INDEX('DOE Stack Loss Data'!$C$4:$V$43,MATCH('Combustion Reports'!D$46,'DOE Stack Loss Data'!$B$4:$B$43)+1,MATCH('Proposed Efficiency'!AH10,'DOE Stack Loss Data'!$C$3:$V$3))-INDEX('DOE Stack Loss Data'!$C$4:$V$43,MATCH('Combustion Reports'!D$46,'DOE Stack Loss Data'!$B$4:$B$43),MATCH('Proposed Efficiency'!AH10,'DOE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Efficiency'!AH10,'DOE Stack Loss Data'!$C$3:$V$3)))</f>
        <v>#N/A</v>
      </c>
      <c r="AI34" s="237" t="e">
        <f>1-(((INDEX('DOE Stack Loss Data'!$C$4:$V$43,MATCH('Combustion Reports'!E$46,'DOE Stack Loss Data'!$B$4:$B$43)+1,MATCH('Proposed Efficiency'!AI10,'DOE Stack Loss Data'!$C$3:$V$3)+1)-INDEX('DOE Stack Loss Data'!$C$4:$V$43,MATCH('Combustion Reports'!E$46,'DOE Stack Loss Data'!$B$4:$B$43),MATCH('Proposed Efficiency'!AI10,'DOE Stack Loss Data'!$C$3:$V$3)+1))/10*('Combustion Reports'!E$46-INDEX('DOE Stack Loss Data'!$B$4:$B$43,MATCH('Combustion Reports'!E$46,'DOE Stack Loss Data'!$B$4:$B$43),1))+INDEX('DOE Stack Loss Data'!$C$4:$V$43,MATCH('Combustion Reports'!E$46,'DOE Stack Loss Data'!$B$4:$B$43),MATCH('Proposed Efficiency'!AI10,'DOE Stack Loss Data'!$C$3:$V$3)+1)-((INDEX('DOE Stack Loss Data'!$C$4:$V$43,MATCH('Combustion Reports'!E$46,'DOE Stack Loss Data'!$B$4:$B$43)+1,MATCH('Proposed Efficiency'!AI10,'DOE Stack Loss Data'!$C$3:$V$3))-INDEX('DOE Stack Loss Data'!$C$4:$V$43,MATCH('Combustion Reports'!E$46,'DOE Stack Loss Data'!$B$4:$B$43),MATCH('Proposed Efficiency'!AI10,'DOE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Efficiency'!AI10,'DOE Stack Loss Data'!$C$3:$V$3))))/(INDEX('DOE Stack Loss Data'!$C$3:$V$3,1,MATCH('Proposed Efficiency'!AI10,'DOE Stack Loss Data'!$C$3:$V$3)+1)-INDEX('DOE Stack Loss Data'!$C$3:$V$3,1,MATCH('Proposed Efficiency'!AI10,'DOE Stack Loss Data'!$C$3:$V$3)))*('Proposed Efficiency'!AI10-INDEX('DOE Stack Loss Data'!$C$3:$V$3,1,MATCH('Proposed Efficiency'!AI10,'DOE Stack Loss Data'!$C$3:$V$3)))+(INDEX('DOE Stack Loss Data'!$C$4:$V$43,MATCH('Combustion Reports'!E$46,'DOE Stack Loss Data'!$B$4:$B$43)+1,MATCH('Proposed Efficiency'!AI10,'DOE Stack Loss Data'!$C$3:$V$3))-INDEX('DOE Stack Loss Data'!$C$4:$V$43,MATCH('Combustion Reports'!E$46,'DOE Stack Loss Data'!$B$4:$B$43),MATCH('Proposed Efficiency'!AI10,'DOE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Efficiency'!AI10,'DOE Stack Loss Data'!$C$3:$V$3)))</f>
        <v>#N/A</v>
      </c>
      <c r="AJ34" s="237" t="e">
        <f>1-(((INDEX('DOE Stack Loss Data'!$C$4:$V$43,MATCH('Combustion Reports'!F$46,'DOE Stack Loss Data'!$B$4:$B$43)+1,MATCH('Proposed Efficiency'!AJ10,'DOE Stack Loss Data'!$C$3:$V$3)+1)-INDEX('DOE Stack Loss Data'!$C$4:$V$43,MATCH('Combustion Reports'!F$46,'DOE Stack Loss Data'!$B$4:$B$43),MATCH('Proposed Efficiency'!AJ10,'DOE Stack Loss Data'!$C$3:$V$3)+1))/10*('Combustion Reports'!F$46-INDEX('DOE Stack Loss Data'!$B$4:$B$43,MATCH('Combustion Reports'!F$46,'DOE Stack Loss Data'!$B$4:$B$43),1))+INDEX('DOE Stack Loss Data'!$C$4:$V$43,MATCH('Combustion Reports'!F$46,'DOE Stack Loss Data'!$B$4:$B$43),MATCH('Proposed Efficiency'!AJ10,'DOE Stack Loss Data'!$C$3:$V$3)+1)-((INDEX('DOE Stack Loss Data'!$C$4:$V$43,MATCH('Combustion Reports'!F$46,'DOE Stack Loss Data'!$B$4:$B$43)+1,MATCH('Proposed Efficiency'!AJ10,'DOE Stack Loss Data'!$C$3:$V$3))-INDEX('DOE Stack Loss Data'!$C$4:$V$43,MATCH('Combustion Reports'!F$46,'DOE Stack Loss Data'!$B$4:$B$43),MATCH('Proposed Efficiency'!AJ10,'DOE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Efficiency'!AJ10,'DOE Stack Loss Data'!$C$3:$V$3))))/(INDEX('DOE Stack Loss Data'!$C$3:$V$3,1,MATCH('Proposed Efficiency'!AJ10,'DOE Stack Loss Data'!$C$3:$V$3)+1)-INDEX('DOE Stack Loss Data'!$C$3:$V$3,1,MATCH('Proposed Efficiency'!AJ10,'DOE Stack Loss Data'!$C$3:$V$3)))*('Proposed Efficiency'!AJ10-INDEX('DOE Stack Loss Data'!$C$3:$V$3,1,MATCH('Proposed Efficiency'!AJ10,'DOE Stack Loss Data'!$C$3:$V$3)))+(INDEX('DOE Stack Loss Data'!$C$4:$V$43,MATCH('Combustion Reports'!F$46,'DOE Stack Loss Data'!$B$4:$B$43)+1,MATCH('Proposed Efficiency'!AJ10,'DOE Stack Loss Data'!$C$3:$V$3))-INDEX('DOE Stack Loss Data'!$C$4:$V$43,MATCH('Combustion Reports'!F$46,'DOE Stack Loss Data'!$B$4:$B$43),MATCH('Proposed Efficiency'!AJ10,'DOE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Efficiency'!AJ10,'DOE Stack Loss Data'!$C$3:$V$3)))</f>
        <v>#N/A</v>
      </c>
      <c r="AK34" s="237" t="e">
        <f>1-(((INDEX('DOE Stack Loss Data'!$C$4:$V$43,MATCH('Combustion Reports'!G$46,'DOE Stack Loss Data'!$B$4:$B$43)+1,MATCH('Proposed Efficiency'!AK10,'DOE Stack Loss Data'!$C$3:$V$3)+1)-INDEX('DOE Stack Loss Data'!$C$4:$V$43,MATCH('Combustion Reports'!G$46,'DOE Stack Loss Data'!$B$4:$B$43),MATCH('Proposed Efficiency'!AK10,'DOE Stack Loss Data'!$C$3:$V$3)+1))/10*('Combustion Reports'!G$46-INDEX('DOE Stack Loss Data'!$B$4:$B$43,MATCH('Combustion Reports'!G$46,'DOE Stack Loss Data'!$B$4:$B$43),1))+INDEX('DOE Stack Loss Data'!$C$4:$V$43,MATCH('Combustion Reports'!G$46,'DOE Stack Loss Data'!$B$4:$B$43),MATCH('Proposed Efficiency'!AK10,'DOE Stack Loss Data'!$C$3:$V$3)+1)-((INDEX('DOE Stack Loss Data'!$C$4:$V$43,MATCH('Combustion Reports'!G$46,'DOE Stack Loss Data'!$B$4:$B$43)+1,MATCH('Proposed Efficiency'!AK10,'DOE Stack Loss Data'!$C$3:$V$3))-INDEX('DOE Stack Loss Data'!$C$4:$V$43,MATCH('Combustion Reports'!G$46,'DOE Stack Loss Data'!$B$4:$B$43),MATCH('Proposed Efficiency'!AK10,'DOE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Efficiency'!AK10,'DOE Stack Loss Data'!$C$3:$V$3))))/(INDEX('DOE Stack Loss Data'!$C$3:$V$3,1,MATCH('Proposed Efficiency'!AK10,'DOE Stack Loss Data'!$C$3:$V$3)+1)-INDEX('DOE Stack Loss Data'!$C$3:$V$3,1,MATCH('Proposed Efficiency'!AK10,'DOE Stack Loss Data'!$C$3:$V$3)))*('Proposed Efficiency'!AK10-INDEX('DOE Stack Loss Data'!$C$3:$V$3,1,MATCH('Proposed Efficiency'!AK10,'DOE Stack Loss Data'!$C$3:$V$3)))+(INDEX('DOE Stack Loss Data'!$C$4:$V$43,MATCH('Combustion Reports'!G$46,'DOE Stack Loss Data'!$B$4:$B$43)+1,MATCH('Proposed Efficiency'!AK10,'DOE Stack Loss Data'!$C$3:$V$3))-INDEX('DOE Stack Loss Data'!$C$4:$V$43,MATCH('Combustion Reports'!G$46,'DOE Stack Loss Data'!$B$4:$B$43),MATCH('Proposed Efficiency'!AK10,'DOE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Efficiency'!AK10,'DOE Stack Loss Data'!$C$3:$V$3)))</f>
        <v>#N/A</v>
      </c>
      <c r="AL34" s="237" t="e">
        <f>1-(((INDEX('DOE Stack Loss Data'!$C$4:$V$43,MATCH('Combustion Reports'!H$46,'DOE Stack Loss Data'!$B$4:$B$43)+1,MATCH('Proposed Efficiency'!AL10,'DOE Stack Loss Data'!$C$3:$V$3)+1)-INDEX('DOE Stack Loss Data'!$C$4:$V$43,MATCH('Combustion Reports'!H$46,'DOE Stack Loss Data'!$B$4:$B$43),MATCH('Proposed Efficiency'!AL10,'DOE Stack Loss Data'!$C$3:$V$3)+1))/10*('Combustion Reports'!H$46-INDEX('DOE Stack Loss Data'!$B$4:$B$43,MATCH('Combustion Reports'!H$46,'DOE Stack Loss Data'!$B$4:$B$43),1))+INDEX('DOE Stack Loss Data'!$C$4:$V$43,MATCH('Combustion Reports'!H$46,'DOE Stack Loss Data'!$B$4:$B$43),MATCH('Proposed Efficiency'!AL10,'DOE Stack Loss Data'!$C$3:$V$3)+1)-((INDEX('DOE Stack Loss Data'!$C$4:$V$43,MATCH('Combustion Reports'!H$46,'DOE Stack Loss Data'!$B$4:$B$43)+1,MATCH('Proposed Efficiency'!AL10,'DOE Stack Loss Data'!$C$3:$V$3))-INDEX('DOE Stack Loss Data'!$C$4:$V$43,MATCH('Combustion Reports'!H$46,'DOE Stack Loss Data'!$B$4:$B$43),MATCH('Proposed Efficiency'!AL10,'DOE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Efficiency'!AL10,'DOE Stack Loss Data'!$C$3:$V$3))))/(INDEX('DOE Stack Loss Data'!$C$3:$V$3,1,MATCH('Proposed Efficiency'!AL10,'DOE Stack Loss Data'!$C$3:$V$3)+1)-INDEX('DOE Stack Loss Data'!$C$3:$V$3,1,MATCH('Proposed Efficiency'!AL10,'DOE Stack Loss Data'!$C$3:$V$3)))*('Proposed Efficiency'!AL10-INDEX('DOE Stack Loss Data'!$C$3:$V$3,1,MATCH('Proposed Efficiency'!AL10,'DOE Stack Loss Data'!$C$3:$V$3)))+(INDEX('DOE Stack Loss Data'!$C$4:$V$43,MATCH('Combustion Reports'!H$46,'DOE Stack Loss Data'!$B$4:$B$43)+1,MATCH('Proposed Efficiency'!AL10,'DOE Stack Loss Data'!$C$3:$V$3))-INDEX('DOE Stack Loss Data'!$C$4:$V$43,MATCH('Combustion Reports'!H$46,'DOE Stack Loss Data'!$B$4:$B$43),MATCH('Proposed Efficiency'!AL10,'DOE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Efficiency'!AL10,'DOE Stack Loss Data'!$C$3:$V$3)))</f>
        <v>#N/A</v>
      </c>
      <c r="AM34" s="237" t="e">
        <f>1-(((INDEX('DOE Stack Loss Data'!$C$4:$V$43,MATCH('Combustion Reports'!I$46,'DOE Stack Loss Data'!$B$4:$B$43)+1,MATCH('Proposed Efficiency'!AM10,'DOE Stack Loss Data'!$C$3:$V$3)+1)-INDEX('DOE Stack Loss Data'!$C$4:$V$43,MATCH('Combustion Reports'!I$46,'DOE Stack Loss Data'!$B$4:$B$43),MATCH('Proposed Efficiency'!AM10,'DOE Stack Loss Data'!$C$3:$V$3)+1))/10*('Combustion Reports'!I$46-INDEX('DOE Stack Loss Data'!$B$4:$B$43,MATCH('Combustion Reports'!I$46,'DOE Stack Loss Data'!$B$4:$B$43),1))+INDEX('DOE Stack Loss Data'!$C$4:$V$43,MATCH('Combustion Reports'!I$46,'DOE Stack Loss Data'!$B$4:$B$43),MATCH('Proposed Efficiency'!AM10,'DOE Stack Loss Data'!$C$3:$V$3)+1)-((INDEX('DOE Stack Loss Data'!$C$4:$V$43,MATCH('Combustion Reports'!I$46,'DOE Stack Loss Data'!$B$4:$B$43)+1,MATCH('Proposed Efficiency'!AM10,'DOE Stack Loss Data'!$C$3:$V$3))-INDEX('DOE Stack Loss Data'!$C$4:$V$43,MATCH('Combustion Reports'!I$46,'DOE Stack Loss Data'!$B$4:$B$43),MATCH('Proposed Efficiency'!AM10,'DOE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Efficiency'!AM10,'DOE Stack Loss Data'!$C$3:$V$3))))/(INDEX('DOE Stack Loss Data'!$C$3:$V$3,1,MATCH('Proposed Efficiency'!AM10,'DOE Stack Loss Data'!$C$3:$V$3)+1)-INDEX('DOE Stack Loss Data'!$C$3:$V$3,1,MATCH('Proposed Efficiency'!AM10,'DOE Stack Loss Data'!$C$3:$V$3)))*('Proposed Efficiency'!AM10-INDEX('DOE Stack Loss Data'!$C$3:$V$3,1,MATCH('Proposed Efficiency'!AM10,'DOE Stack Loss Data'!$C$3:$V$3)))+(INDEX('DOE Stack Loss Data'!$C$4:$V$43,MATCH('Combustion Reports'!I$46,'DOE Stack Loss Data'!$B$4:$B$43)+1,MATCH('Proposed Efficiency'!AM10,'DOE Stack Loss Data'!$C$3:$V$3))-INDEX('DOE Stack Loss Data'!$C$4:$V$43,MATCH('Combustion Reports'!I$46,'DOE Stack Loss Data'!$B$4:$B$43),MATCH('Proposed Efficiency'!AM10,'DOE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Efficiency'!AM10,'DOE Stack Loss Data'!$C$3:$V$3)))</f>
        <v>#N/A</v>
      </c>
      <c r="AN34" s="237" t="e">
        <f>1-(((INDEX('DOE Stack Loss Data'!$C$4:$V$43,MATCH('Combustion Reports'!J$46,'DOE Stack Loss Data'!$B$4:$B$43)+1,MATCH('Proposed Efficiency'!AN10,'DOE Stack Loss Data'!$C$3:$V$3)+1)-INDEX('DOE Stack Loss Data'!$C$4:$V$43,MATCH('Combustion Reports'!J$46,'DOE Stack Loss Data'!$B$4:$B$43),MATCH('Proposed Efficiency'!AN10,'DOE Stack Loss Data'!$C$3:$V$3)+1))/10*('Combustion Reports'!J$46-INDEX('DOE Stack Loss Data'!$B$4:$B$43,MATCH('Combustion Reports'!J$46,'DOE Stack Loss Data'!$B$4:$B$43),1))+INDEX('DOE Stack Loss Data'!$C$4:$V$43,MATCH('Combustion Reports'!J$46,'DOE Stack Loss Data'!$B$4:$B$43),MATCH('Proposed Efficiency'!AN10,'DOE Stack Loss Data'!$C$3:$V$3)+1)-((INDEX('DOE Stack Loss Data'!$C$4:$V$43,MATCH('Combustion Reports'!J$46,'DOE Stack Loss Data'!$B$4:$B$43)+1,MATCH('Proposed Efficiency'!AN10,'DOE Stack Loss Data'!$C$3:$V$3))-INDEX('DOE Stack Loss Data'!$C$4:$V$43,MATCH('Combustion Reports'!J$46,'DOE Stack Loss Data'!$B$4:$B$43),MATCH('Proposed Efficiency'!AN10,'DOE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Efficiency'!AN10,'DOE Stack Loss Data'!$C$3:$V$3))))/(INDEX('DOE Stack Loss Data'!$C$3:$V$3,1,MATCH('Proposed Efficiency'!AN10,'DOE Stack Loss Data'!$C$3:$V$3)+1)-INDEX('DOE Stack Loss Data'!$C$3:$V$3,1,MATCH('Proposed Efficiency'!AN10,'DOE Stack Loss Data'!$C$3:$V$3)))*('Proposed Efficiency'!AN10-INDEX('DOE Stack Loss Data'!$C$3:$V$3,1,MATCH('Proposed Efficiency'!AN10,'DOE Stack Loss Data'!$C$3:$V$3)))+(INDEX('DOE Stack Loss Data'!$C$4:$V$43,MATCH('Combustion Reports'!J$46,'DOE Stack Loss Data'!$B$4:$B$43)+1,MATCH('Proposed Efficiency'!AN10,'DOE Stack Loss Data'!$C$3:$V$3))-INDEX('DOE Stack Loss Data'!$C$4:$V$43,MATCH('Combustion Reports'!J$46,'DOE Stack Loss Data'!$B$4:$B$43),MATCH('Proposed Efficiency'!AN10,'DOE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Efficiency'!AN10,'DOE Stack Loss Data'!$C$3:$V$3)))</f>
        <v>#N/A</v>
      </c>
      <c r="AO34" s="237" t="e">
        <f>1-(((INDEX('DOE Stack Loss Data'!$C$4:$V$43,MATCH('Combustion Reports'!K$46,'DOE Stack Loss Data'!$B$4:$B$43)+1,MATCH('Proposed Efficiency'!AO10,'DOE Stack Loss Data'!$C$3:$V$3)+1)-INDEX('DOE Stack Loss Data'!$C$4:$V$43,MATCH('Combustion Reports'!K$46,'DOE Stack Loss Data'!$B$4:$B$43),MATCH('Proposed Efficiency'!AO10,'DOE Stack Loss Data'!$C$3:$V$3)+1))/10*('Combustion Reports'!K$46-INDEX('DOE Stack Loss Data'!$B$4:$B$43,MATCH('Combustion Reports'!K$46,'DOE Stack Loss Data'!$B$4:$B$43),1))+INDEX('DOE Stack Loss Data'!$C$4:$V$43,MATCH('Combustion Reports'!K$46,'DOE Stack Loss Data'!$B$4:$B$43),MATCH('Proposed Efficiency'!AO10,'DOE Stack Loss Data'!$C$3:$V$3)+1)-((INDEX('DOE Stack Loss Data'!$C$4:$V$43,MATCH('Combustion Reports'!K$46,'DOE Stack Loss Data'!$B$4:$B$43)+1,MATCH('Proposed Efficiency'!AO10,'DOE Stack Loss Data'!$C$3:$V$3))-INDEX('DOE Stack Loss Data'!$C$4:$V$43,MATCH('Combustion Reports'!K$46,'DOE Stack Loss Data'!$B$4:$B$43),MATCH('Proposed Efficiency'!AO10,'DOE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Efficiency'!AO10,'DOE Stack Loss Data'!$C$3:$V$3))))/(INDEX('DOE Stack Loss Data'!$C$3:$V$3,1,MATCH('Proposed Efficiency'!AO10,'DOE Stack Loss Data'!$C$3:$V$3)+1)-INDEX('DOE Stack Loss Data'!$C$3:$V$3,1,MATCH('Proposed Efficiency'!AO10,'DOE Stack Loss Data'!$C$3:$V$3)))*('Proposed Efficiency'!AO10-INDEX('DOE Stack Loss Data'!$C$3:$V$3,1,MATCH('Proposed Efficiency'!AO10,'DOE Stack Loss Data'!$C$3:$V$3)))+(INDEX('DOE Stack Loss Data'!$C$4:$V$43,MATCH('Combustion Reports'!K$46,'DOE Stack Loss Data'!$B$4:$B$43)+1,MATCH('Proposed Efficiency'!AO10,'DOE Stack Loss Data'!$C$3:$V$3))-INDEX('DOE Stack Loss Data'!$C$4:$V$43,MATCH('Combustion Reports'!K$46,'DOE Stack Loss Data'!$B$4:$B$43),MATCH('Proposed Efficiency'!AO10,'DOE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Efficiency'!AO10,'DOE Stack Loss Data'!$C$3:$V$3)))</f>
        <v>#N/A</v>
      </c>
      <c r="AP34" s="238" t="e">
        <f>1-(((INDEX('DOE Stack Loss Data'!$C$4:$V$43,MATCH('Combustion Reports'!L$46,'DOE Stack Loss Data'!$B$4:$B$43)+1,MATCH('Proposed Efficiency'!AP10,'DOE Stack Loss Data'!$C$3:$V$3)+1)-INDEX('DOE Stack Loss Data'!$C$4:$V$43,MATCH('Combustion Reports'!L$46,'DOE Stack Loss Data'!$B$4:$B$43),MATCH('Proposed Efficiency'!AP10,'DOE Stack Loss Data'!$C$3:$V$3)+1))/10*('Combustion Reports'!L$46-INDEX('DOE Stack Loss Data'!$B$4:$B$43,MATCH('Combustion Reports'!L$46,'DOE Stack Loss Data'!$B$4:$B$43),1))+INDEX('DOE Stack Loss Data'!$C$4:$V$43,MATCH('Combustion Reports'!L$46,'DOE Stack Loss Data'!$B$4:$B$43),MATCH('Proposed Efficiency'!AP10,'DOE Stack Loss Data'!$C$3:$V$3)+1)-((INDEX('DOE Stack Loss Data'!$C$4:$V$43,MATCH('Combustion Reports'!L$46,'DOE Stack Loss Data'!$B$4:$B$43)+1,MATCH('Proposed Efficiency'!AP10,'DOE Stack Loss Data'!$C$3:$V$3))-INDEX('DOE Stack Loss Data'!$C$4:$V$43,MATCH('Combustion Reports'!L$46,'DOE Stack Loss Data'!$B$4:$B$43),MATCH('Proposed Efficiency'!AP10,'DOE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Efficiency'!AP10,'DOE Stack Loss Data'!$C$3:$V$3))))/(INDEX('DOE Stack Loss Data'!$C$3:$V$3,1,MATCH('Proposed Efficiency'!AP10,'DOE Stack Loss Data'!$C$3:$V$3)+1)-INDEX('DOE Stack Loss Data'!$C$3:$V$3,1,MATCH('Proposed Efficiency'!AP10,'DOE Stack Loss Data'!$C$3:$V$3)))*('Proposed Efficiency'!AP10-INDEX('DOE Stack Loss Data'!$C$3:$V$3,1,MATCH('Proposed Efficiency'!AP10,'DOE Stack Loss Data'!$C$3:$V$3)))+(INDEX('DOE Stack Loss Data'!$C$4:$V$43,MATCH('Combustion Reports'!L$46,'DOE Stack Loss Data'!$B$4:$B$43)+1,MATCH('Proposed Efficiency'!AP10,'DOE Stack Loss Data'!$C$3:$V$3))-INDEX('DOE Stack Loss Data'!$C$4:$V$43,MATCH('Combustion Reports'!L$46,'DOE Stack Loss Data'!$B$4:$B$43),MATCH('Proposed Efficiency'!AP10,'DOE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Efficiency'!AP10,'DOE Stack Loss Data'!$C$3:$V$3)))</f>
        <v>#N/A</v>
      </c>
      <c r="AR34" s="236">
        <v>15</v>
      </c>
      <c r="AS34" s="234">
        <v>210</v>
      </c>
      <c r="AT34" s="233">
        <f t="shared" si="7"/>
        <v>50</v>
      </c>
      <c r="AU34" s="237" t="e">
        <f>1-(((INDEX('DOE Stack Loss Data'!$C$4:$V$43,MATCH('Combustion Reports'!C$52,'DOE Stack Loss Data'!$B$4:$B$43)+1,MATCH('Proposed Efficiency'!AU10,'DOE Stack Loss Data'!$C$3:$V$3)+1)-INDEX('DOE Stack Loss Data'!$C$4:$V$43,MATCH('Combustion Reports'!C$52,'DOE Stack Loss Data'!$B$4:$B$43),MATCH('Proposed Efficiency'!AU10,'DOE Stack Loss Data'!$C$3:$V$3)+1))/10*('Combustion Reports'!C$52-INDEX('DOE Stack Loss Data'!$B$4:$B$43,MATCH('Combustion Reports'!C$52,'DOE Stack Loss Data'!$B$4:$B$43),1))+INDEX('DOE Stack Loss Data'!$C$4:$V$43,MATCH('Combustion Reports'!C$52,'DOE Stack Loss Data'!$B$4:$B$43),MATCH('Proposed Efficiency'!AU10,'DOE Stack Loss Data'!$C$3:$V$3)+1)-((INDEX('DOE Stack Loss Data'!$C$4:$V$43,MATCH('Combustion Reports'!C$52,'DOE Stack Loss Data'!$B$4:$B$43)+1,MATCH('Proposed Efficiency'!AU10,'DOE Stack Loss Data'!$C$3:$V$3))-INDEX('DOE Stack Loss Data'!$C$4:$V$43,MATCH('Combustion Reports'!C$52,'DOE Stack Loss Data'!$B$4:$B$43),MATCH('Proposed Efficiency'!AU10,'DOE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Efficiency'!AU10,'DOE Stack Loss Data'!$C$3:$V$3))))/(INDEX('DOE Stack Loss Data'!$C$3:$V$3,1,MATCH('Proposed Efficiency'!AU10,'DOE Stack Loss Data'!$C$3:$V$3)+1)-INDEX('DOE Stack Loss Data'!$C$3:$V$3,1,MATCH('Proposed Efficiency'!AU10,'DOE Stack Loss Data'!$C$3:$V$3)))*('Proposed Efficiency'!AU10-INDEX('DOE Stack Loss Data'!$C$3:$V$3,1,MATCH('Proposed Efficiency'!AU10,'DOE Stack Loss Data'!$C$3:$V$3)))+(INDEX('DOE Stack Loss Data'!$C$4:$V$43,MATCH('Combustion Reports'!C$52,'DOE Stack Loss Data'!$B$4:$B$43)+1,MATCH('Proposed Efficiency'!AU10,'DOE Stack Loss Data'!$C$3:$V$3))-INDEX('DOE Stack Loss Data'!$C$4:$V$43,MATCH('Combustion Reports'!C$52,'DOE Stack Loss Data'!$B$4:$B$43),MATCH('Proposed Efficiency'!AU10,'DOE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Efficiency'!AU10,'DOE Stack Loss Data'!$C$3:$V$3)))</f>
        <v>#N/A</v>
      </c>
      <c r="AV34" s="237" t="e">
        <f>1-(((INDEX('DOE Stack Loss Data'!$C$4:$V$43,MATCH('Combustion Reports'!D$52,'DOE Stack Loss Data'!$B$4:$B$43)+1,MATCH('Proposed Efficiency'!AV10,'DOE Stack Loss Data'!$C$3:$V$3)+1)-INDEX('DOE Stack Loss Data'!$C$4:$V$43,MATCH('Combustion Reports'!D$52,'DOE Stack Loss Data'!$B$4:$B$43),MATCH('Proposed Efficiency'!AV10,'DOE Stack Loss Data'!$C$3:$V$3)+1))/10*('Combustion Reports'!D$52-INDEX('DOE Stack Loss Data'!$B$4:$B$43,MATCH('Combustion Reports'!D$52,'DOE Stack Loss Data'!$B$4:$B$43),1))+INDEX('DOE Stack Loss Data'!$C$4:$V$43,MATCH('Combustion Reports'!D$52,'DOE Stack Loss Data'!$B$4:$B$43),MATCH('Proposed Efficiency'!AV10,'DOE Stack Loss Data'!$C$3:$V$3)+1)-((INDEX('DOE Stack Loss Data'!$C$4:$V$43,MATCH('Combustion Reports'!D$52,'DOE Stack Loss Data'!$B$4:$B$43)+1,MATCH('Proposed Efficiency'!AV10,'DOE Stack Loss Data'!$C$3:$V$3))-INDEX('DOE Stack Loss Data'!$C$4:$V$43,MATCH('Combustion Reports'!D$52,'DOE Stack Loss Data'!$B$4:$B$43),MATCH('Proposed Efficiency'!AV10,'DOE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Efficiency'!AV10,'DOE Stack Loss Data'!$C$3:$V$3))))/(INDEX('DOE Stack Loss Data'!$C$3:$V$3,1,MATCH('Proposed Efficiency'!AV10,'DOE Stack Loss Data'!$C$3:$V$3)+1)-INDEX('DOE Stack Loss Data'!$C$3:$V$3,1,MATCH('Proposed Efficiency'!AV10,'DOE Stack Loss Data'!$C$3:$V$3)))*('Proposed Efficiency'!AV10-INDEX('DOE Stack Loss Data'!$C$3:$V$3,1,MATCH('Proposed Efficiency'!AV10,'DOE Stack Loss Data'!$C$3:$V$3)))+(INDEX('DOE Stack Loss Data'!$C$4:$V$43,MATCH('Combustion Reports'!D$52,'DOE Stack Loss Data'!$B$4:$B$43)+1,MATCH('Proposed Efficiency'!AV10,'DOE Stack Loss Data'!$C$3:$V$3))-INDEX('DOE Stack Loss Data'!$C$4:$V$43,MATCH('Combustion Reports'!D$52,'DOE Stack Loss Data'!$B$4:$B$43),MATCH('Proposed Efficiency'!AV10,'DOE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Efficiency'!AV10,'DOE Stack Loss Data'!$C$3:$V$3)))</f>
        <v>#N/A</v>
      </c>
      <c r="AW34" s="237" t="e">
        <f>1-(((INDEX('DOE Stack Loss Data'!$C$4:$V$43,MATCH('Combustion Reports'!E$52,'DOE Stack Loss Data'!$B$4:$B$43)+1,MATCH('Proposed Efficiency'!AW10,'DOE Stack Loss Data'!$C$3:$V$3)+1)-INDEX('DOE Stack Loss Data'!$C$4:$V$43,MATCH('Combustion Reports'!E$52,'DOE Stack Loss Data'!$B$4:$B$43),MATCH('Proposed Efficiency'!AW10,'DOE Stack Loss Data'!$C$3:$V$3)+1))/10*('Combustion Reports'!E$52-INDEX('DOE Stack Loss Data'!$B$4:$B$43,MATCH('Combustion Reports'!E$52,'DOE Stack Loss Data'!$B$4:$B$43),1))+INDEX('DOE Stack Loss Data'!$C$4:$V$43,MATCH('Combustion Reports'!E$52,'DOE Stack Loss Data'!$B$4:$B$43),MATCH('Proposed Efficiency'!AW10,'DOE Stack Loss Data'!$C$3:$V$3)+1)-((INDEX('DOE Stack Loss Data'!$C$4:$V$43,MATCH('Combustion Reports'!E$52,'DOE Stack Loss Data'!$B$4:$B$43)+1,MATCH('Proposed Efficiency'!AW10,'DOE Stack Loss Data'!$C$3:$V$3))-INDEX('DOE Stack Loss Data'!$C$4:$V$43,MATCH('Combustion Reports'!E$52,'DOE Stack Loss Data'!$B$4:$B$43),MATCH('Proposed Efficiency'!AW10,'DOE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Efficiency'!AW10,'DOE Stack Loss Data'!$C$3:$V$3))))/(INDEX('DOE Stack Loss Data'!$C$3:$V$3,1,MATCH('Proposed Efficiency'!AW10,'DOE Stack Loss Data'!$C$3:$V$3)+1)-INDEX('DOE Stack Loss Data'!$C$3:$V$3,1,MATCH('Proposed Efficiency'!AW10,'DOE Stack Loss Data'!$C$3:$V$3)))*('Proposed Efficiency'!AW10-INDEX('DOE Stack Loss Data'!$C$3:$V$3,1,MATCH('Proposed Efficiency'!AW10,'DOE Stack Loss Data'!$C$3:$V$3)))+(INDEX('DOE Stack Loss Data'!$C$4:$V$43,MATCH('Combustion Reports'!E$52,'DOE Stack Loss Data'!$B$4:$B$43)+1,MATCH('Proposed Efficiency'!AW10,'DOE Stack Loss Data'!$C$3:$V$3))-INDEX('DOE Stack Loss Data'!$C$4:$V$43,MATCH('Combustion Reports'!E$52,'DOE Stack Loss Data'!$B$4:$B$43),MATCH('Proposed Efficiency'!AW10,'DOE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Efficiency'!AW10,'DOE Stack Loss Data'!$C$3:$V$3)))</f>
        <v>#N/A</v>
      </c>
      <c r="AX34" s="237" t="e">
        <f>1-(((INDEX('DOE Stack Loss Data'!$C$4:$V$43,MATCH('Combustion Reports'!F$52,'DOE Stack Loss Data'!$B$4:$B$43)+1,MATCH('Proposed Efficiency'!AX10,'DOE Stack Loss Data'!$C$3:$V$3)+1)-INDEX('DOE Stack Loss Data'!$C$4:$V$43,MATCH('Combustion Reports'!F$52,'DOE Stack Loss Data'!$B$4:$B$43),MATCH('Proposed Efficiency'!AX10,'DOE Stack Loss Data'!$C$3:$V$3)+1))/10*('Combustion Reports'!F$52-INDEX('DOE Stack Loss Data'!$B$4:$B$43,MATCH('Combustion Reports'!F$52,'DOE Stack Loss Data'!$B$4:$B$43),1))+INDEX('DOE Stack Loss Data'!$C$4:$V$43,MATCH('Combustion Reports'!F$52,'DOE Stack Loss Data'!$B$4:$B$43),MATCH('Proposed Efficiency'!AX10,'DOE Stack Loss Data'!$C$3:$V$3)+1)-((INDEX('DOE Stack Loss Data'!$C$4:$V$43,MATCH('Combustion Reports'!F$52,'DOE Stack Loss Data'!$B$4:$B$43)+1,MATCH('Proposed Efficiency'!AX10,'DOE Stack Loss Data'!$C$3:$V$3))-INDEX('DOE Stack Loss Data'!$C$4:$V$43,MATCH('Combustion Reports'!F$52,'DOE Stack Loss Data'!$B$4:$B$43),MATCH('Proposed Efficiency'!AX10,'DOE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Efficiency'!AX10,'DOE Stack Loss Data'!$C$3:$V$3))))/(INDEX('DOE Stack Loss Data'!$C$3:$V$3,1,MATCH('Proposed Efficiency'!AX10,'DOE Stack Loss Data'!$C$3:$V$3)+1)-INDEX('DOE Stack Loss Data'!$C$3:$V$3,1,MATCH('Proposed Efficiency'!AX10,'DOE Stack Loss Data'!$C$3:$V$3)))*('Proposed Efficiency'!AX10-INDEX('DOE Stack Loss Data'!$C$3:$V$3,1,MATCH('Proposed Efficiency'!AX10,'DOE Stack Loss Data'!$C$3:$V$3)))+(INDEX('DOE Stack Loss Data'!$C$4:$V$43,MATCH('Combustion Reports'!F$52,'DOE Stack Loss Data'!$B$4:$B$43)+1,MATCH('Proposed Efficiency'!AX10,'DOE Stack Loss Data'!$C$3:$V$3))-INDEX('DOE Stack Loss Data'!$C$4:$V$43,MATCH('Combustion Reports'!F$52,'DOE Stack Loss Data'!$B$4:$B$43),MATCH('Proposed Efficiency'!AX10,'DOE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Efficiency'!AX10,'DOE Stack Loss Data'!$C$3:$V$3)))</f>
        <v>#N/A</v>
      </c>
      <c r="AY34" s="237" t="e">
        <f>1-(((INDEX('DOE Stack Loss Data'!$C$4:$V$43,MATCH('Combustion Reports'!G$52,'DOE Stack Loss Data'!$B$4:$B$43)+1,MATCH('Proposed Efficiency'!AY10,'DOE Stack Loss Data'!$C$3:$V$3)+1)-INDEX('DOE Stack Loss Data'!$C$4:$V$43,MATCH('Combustion Reports'!G$52,'DOE Stack Loss Data'!$B$4:$B$43),MATCH('Proposed Efficiency'!AY10,'DOE Stack Loss Data'!$C$3:$V$3)+1))/10*('Combustion Reports'!G$52-INDEX('DOE Stack Loss Data'!$B$4:$B$43,MATCH('Combustion Reports'!G$52,'DOE Stack Loss Data'!$B$4:$B$43),1))+INDEX('DOE Stack Loss Data'!$C$4:$V$43,MATCH('Combustion Reports'!G$52,'DOE Stack Loss Data'!$B$4:$B$43),MATCH('Proposed Efficiency'!AY10,'DOE Stack Loss Data'!$C$3:$V$3)+1)-((INDEX('DOE Stack Loss Data'!$C$4:$V$43,MATCH('Combustion Reports'!G$52,'DOE Stack Loss Data'!$B$4:$B$43)+1,MATCH('Proposed Efficiency'!AY10,'DOE Stack Loss Data'!$C$3:$V$3))-INDEX('DOE Stack Loss Data'!$C$4:$V$43,MATCH('Combustion Reports'!G$52,'DOE Stack Loss Data'!$B$4:$B$43),MATCH('Proposed Efficiency'!AY10,'DOE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Efficiency'!AY10,'DOE Stack Loss Data'!$C$3:$V$3))))/(INDEX('DOE Stack Loss Data'!$C$3:$V$3,1,MATCH('Proposed Efficiency'!AY10,'DOE Stack Loss Data'!$C$3:$V$3)+1)-INDEX('DOE Stack Loss Data'!$C$3:$V$3,1,MATCH('Proposed Efficiency'!AY10,'DOE Stack Loss Data'!$C$3:$V$3)))*('Proposed Efficiency'!AY10-INDEX('DOE Stack Loss Data'!$C$3:$V$3,1,MATCH('Proposed Efficiency'!AY10,'DOE Stack Loss Data'!$C$3:$V$3)))+(INDEX('DOE Stack Loss Data'!$C$4:$V$43,MATCH('Combustion Reports'!G$52,'DOE Stack Loss Data'!$B$4:$B$43)+1,MATCH('Proposed Efficiency'!AY10,'DOE Stack Loss Data'!$C$3:$V$3))-INDEX('DOE Stack Loss Data'!$C$4:$V$43,MATCH('Combustion Reports'!G$52,'DOE Stack Loss Data'!$B$4:$B$43),MATCH('Proposed Efficiency'!AY10,'DOE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Efficiency'!AY10,'DOE Stack Loss Data'!$C$3:$V$3)))</f>
        <v>#N/A</v>
      </c>
      <c r="AZ34" s="237" t="e">
        <f>1-(((INDEX('DOE Stack Loss Data'!$C$4:$V$43,MATCH('Combustion Reports'!H$52,'DOE Stack Loss Data'!$B$4:$B$43)+1,MATCH('Proposed Efficiency'!AZ10,'DOE Stack Loss Data'!$C$3:$V$3)+1)-INDEX('DOE Stack Loss Data'!$C$4:$V$43,MATCH('Combustion Reports'!H$52,'DOE Stack Loss Data'!$B$4:$B$43),MATCH('Proposed Efficiency'!AZ10,'DOE Stack Loss Data'!$C$3:$V$3)+1))/10*('Combustion Reports'!H$52-INDEX('DOE Stack Loss Data'!$B$4:$B$43,MATCH('Combustion Reports'!H$52,'DOE Stack Loss Data'!$B$4:$B$43),1))+INDEX('DOE Stack Loss Data'!$C$4:$V$43,MATCH('Combustion Reports'!H$52,'DOE Stack Loss Data'!$B$4:$B$43),MATCH('Proposed Efficiency'!AZ10,'DOE Stack Loss Data'!$C$3:$V$3)+1)-((INDEX('DOE Stack Loss Data'!$C$4:$V$43,MATCH('Combustion Reports'!H$52,'DOE Stack Loss Data'!$B$4:$B$43)+1,MATCH('Proposed Efficiency'!AZ10,'DOE Stack Loss Data'!$C$3:$V$3))-INDEX('DOE Stack Loss Data'!$C$4:$V$43,MATCH('Combustion Reports'!H$52,'DOE Stack Loss Data'!$B$4:$B$43),MATCH('Proposed Efficiency'!AZ10,'DOE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Efficiency'!AZ10,'DOE Stack Loss Data'!$C$3:$V$3))))/(INDEX('DOE Stack Loss Data'!$C$3:$V$3,1,MATCH('Proposed Efficiency'!AZ10,'DOE Stack Loss Data'!$C$3:$V$3)+1)-INDEX('DOE Stack Loss Data'!$C$3:$V$3,1,MATCH('Proposed Efficiency'!AZ10,'DOE Stack Loss Data'!$C$3:$V$3)))*('Proposed Efficiency'!AZ10-INDEX('DOE Stack Loss Data'!$C$3:$V$3,1,MATCH('Proposed Efficiency'!AZ10,'DOE Stack Loss Data'!$C$3:$V$3)))+(INDEX('DOE Stack Loss Data'!$C$4:$V$43,MATCH('Combustion Reports'!H$52,'DOE Stack Loss Data'!$B$4:$B$43)+1,MATCH('Proposed Efficiency'!AZ10,'DOE Stack Loss Data'!$C$3:$V$3))-INDEX('DOE Stack Loss Data'!$C$4:$V$43,MATCH('Combustion Reports'!H$52,'DOE Stack Loss Data'!$B$4:$B$43),MATCH('Proposed Efficiency'!AZ10,'DOE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Efficiency'!AZ10,'DOE Stack Loss Data'!$C$3:$V$3)))</f>
        <v>#N/A</v>
      </c>
      <c r="BA34" s="237" t="e">
        <f>1-(((INDEX('DOE Stack Loss Data'!$C$4:$V$43,MATCH('Combustion Reports'!I$52,'DOE Stack Loss Data'!$B$4:$B$43)+1,MATCH('Proposed Efficiency'!BA10,'DOE Stack Loss Data'!$C$3:$V$3)+1)-INDEX('DOE Stack Loss Data'!$C$4:$V$43,MATCH('Combustion Reports'!I$52,'DOE Stack Loss Data'!$B$4:$B$43),MATCH('Proposed Efficiency'!BA10,'DOE Stack Loss Data'!$C$3:$V$3)+1))/10*('Combustion Reports'!I$52-INDEX('DOE Stack Loss Data'!$B$4:$B$43,MATCH('Combustion Reports'!I$52,'DOE Stack Loss Data'!$B$4:$B$43),1))+INDEX('DOE Stack Loss Data'!$C$4:$V$43,MATCH('Combustion Reports'!I$52,'DOE Stack Loss Data'!$B$4:$B$43),MATCH('Proposed Efficiency'!BA10,'DOE Stack Loss Data'!$C$3:$V$3)+1)-((INDEX('DOE Stack Loss Data'!$C$4:$V$43,MATCH('Combustion Reports'!I$52,'DOE Stack Loss Data'!$B$4:$B$43)+1,MATCH('Proposed Efficiency'!BA10,'DOE Stack Loss Data'!$C$3:$V$3))-INDEX('DOE Stack Loss Data'!$C$4:$V$43,MATCH('Combustion Reports'!I$52,'DOE Stack Loss Data'!$B$4:$B$43),MATCH('Proposed Efficiency'!BA10,'DOE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Efficiency'!BA10,'DOE Stack Loss Data'!$C$3:$V$3))))/(INDEX('DOE Stack Loss Data'!$C$3:$V$3,1,MATCH('Proposed Efficiency'!BA10,'DOE Stack Loss Data'!$C$3:$V$3)+1)-INDEX('DOE Stack Loss Data'!$C$3:$V$3,1,MATCH('Proposed Efficiency'!BA10,'DOE Stack Loss Data'!$C$3:$V$3)))*('Proposed Efficiency'!BA10-INDEX('DOE Stack Loss Data'!$C$3:$V$3,1,MATCH('Proposed Efficiency'!BA10,'DOE Stack Loss Data'!$C$3:$V$3)))+(INDEX('DOE Stack Loss Data'!$C$4:$V$43,MATCH('Combustion Reports'!I$52,'DOE Stack Loss Data'!$B$4:$B$43)+1,MATCH('Proposed Efficiency'!BA10,'DOE Stack Loss Data'!$C$3:$V$3))-INDEX('DOE Stack Loss Data'!$C$4:$V$43,MATCH('Combustion Reports'!I$52,'DOE Stack Loss Data'!$B$4:$B$43),MATCH('Proposed Efficiency'!BA10,'DOE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Efficiency'!BA10,'DOE Stack Loss Data'!$C$3:$V$3)))</f>
        <v>#N/A</v>
      </c>
      <c r="BB34" s="237" t="e">
        <f>1-(((INDEX('DOE Stack Loss Data'!$C$4:$V$43,MATCH('Combustion Reports'!J$52,'DOE Stack Loss Data'!$B$4:$B$43)+1,MATCH('Proposed Efficiency'!BB10,'DOE Stack Loss Data'!$C$3:$V$3)+1)-INDEX('DOE Stack Loss Data'!$C$4:$V$43,MATCH('Combustion Reports'!J$52,'DOE Stack Loss Data'!$B$4:$B$43),MATCH('Proposed Efficiency'!BB10,'DOE Stack Loss Data'!$C$3:$V$3)+1))/10*('Combustion Reports'!J$52-INDEX('DOE Stack Loss Data'!$B$4:$B$43,MATCH('Combustion Reports'!J$52,'DOE Stack Loss Data'!$B$4:$B$43),1))+INDEX('DOE Stack Loss Data'!$C$4:$V$43,MATCH('Combustion Reports'!J$52,'DOE Stack Loss Data'!$B$4:$B$43),MATCH('Proposed Efficiency'!BB10,'DOE Stack Loss Data'!$C$3:$V$3)+1)-((INDEX('DOE Stack Loss Data'!$C$4:$V$43,MATCH('Combustion Reports'!J$52,'DOE Stack Loss Data'!$B$4:$B$43)+1,MATCH('Proposed Efficiency'!BB10,'DOE Stack Loss Data'!$C$3:$V$3))-INDEX('DOE Stack Loss Data'!$C$4:$V$43,MATCH('Combustion Reports'!J$52,'DOE Stack Loss Data'!$B$4:$B$43),MATCH('Proposed Efficiency'!BB10,'DOE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Efficiency'!BB10,'DOE Stack Loss Data'!$C$3:$V$3))))/(INDEX('DOE Stack Loss Data'!$C$3:$V$3,1,MATCH('Proposed Efficiency'!BB10,'DOE Stack Loss Data'!$C$3:$V$3)+1)-INDEX('DOE Stack Loss Data'!$C$3:$V$3,1,MATCH('Proposed Efficiency'!BB10,'DOE Stack Loss Data'!$C$3:$V$3)))*('Proposed Efficiency'!BB10-INDEX('DOE Stack Loss Data'!$C$3:$V$3,1,MATCH('Proposed Efficiency'!BB10,'DOE Stack Loss Data'!$C$3:$V$3)))+(INDEX('DOE Stack Loss Data'!$C$4:$V$43,MATCH('Combustion Reports'!J$52,'DOE Stack Loss Data'!$B$4:$B$43)+1,MATCH('Proposed Efficiency'!BB10,'DOE Stack Loss Data'!$C$3:$V$3))-INDEX('DOE Stack Loss Data'!$C$4:$V$43,MATCH('Combustion Reports'!J$52,'DOE Stack Loss Data'!$B$4:$B$43),MATCH('Proposed Efficiency'!BB10,'DOE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Efficiency'!BB10,'DOE Stack Loss Data'!$C$3:$V$3)))</f>
        <v>#N/A</v>
      </c>
      <c r="BC34" s="237" t="e">
        <f>1-(((INDEX('DOE Stack Loss Data'!$C$4:$V$43,MATCH('Combustion Reports'!K$52,'DOE Stack Loss Data'!$B$4:$B$43)+1,MATCH('Proposed Efficiency'!BC10,'DOE Stack Loss Data'!$C$3:$V$3)+1)-INDEX('DOE Stack Loss Data'!$C$4:$V$43,MATCH('Combustion Reports'!K$52,'DOE Stack Loss Data'!$B$4:$B$43),MATCH('Proposed Efficiency'!BC10,'DOE Stack Loss Data'!$C$3:$V$3)+1))/10*('Combustion Reports'!K$52-INDEX('DOE Stack Loss Data'!$B$4:$B$43,MATCH('Combustion Reports'!K$52,'DOE Stack Loss Data'!$B$4:$B$43),1))+INDEX('DOE Stack Loss Data'!$C$4:$V$43,MATCH('Combustion Reports'!K$52,'DOE Stack Loss Data'!$B$4:$B$43),MATCH('Proposed Efficiency'!BC10,'DOE Stack Loss Data'!$C$3:$V$3)+1)-((INDEX('DOE Stack Loss Data'!$C$4:$V$43,MATCH('Combustion Reports'!K$52,'DOE Stack Loss Data'!$B$4:$B$43)+1,MATCH('Proposed Efficiency'!BC10,'DOE Stack Loss Data'!$C$3:$V$3))-INDEX('DOE Stack Loss Data'!$C$4:$V$43,MATCH('Combustion Reports'!K$52,'DOE Stack Loss Data'!$B$4:$B$43),MATCH('Proposed Efficiency'!BC10,'DOE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Efficiency'!BC10,'DOE Stack Loss Data'!$C$3:$V$3))))/(INDEX('DOE Stack Loss Data'!$C$3:$V$3,1,MATCH('Proposed Efficiency'!BC10,'DOE Stack Loss Data'!$C$3:$V$3)+1)-INDEX('DOE Stack Loss Data'!$C$3:$V$3,1,MATCH('Proposed Efficiency'!BC10,'DOE Stack Loss Data'!$C$3:$V$3)))*('Proposed Efficiency'!BC10-INDEX('DOE Stack Loss Data'!$C$3:$V$3,1,MATCH('Proposed Efficiency'!BC10,'DOE Stack Loss Data'!$C$3:$V$3)))+(INDEX('DOE Stack Loss Data'!$C$4:$V$43,MATCH('Combustion Reports'!K$52,'DOE Stack Loss Data'!$B$4:$B$43)+1,MATCH('Proposed Efficiency'!BC10,'DOE Stack Loss Data'!$C$3:$V$3))-INDEX('DOE Stack Loss Data'!$C$4:$V$43,MATCH('Combustion Reports'!K$52,'DOE Stack Loss Data'!$B$4:$B$43),MATCH('Proposed Efficiency'!BC10,'DOE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Efficiency'!BC10,'DOE Stack Loss Data'!$C$3:$V$3)))</f>
        <v>#N/A</v>
      </c>
      <c r="BD34" s="238" t="e">
        <f>1-(((INDEX('DOE Stack Loss Data'!$C$4:$V$43,MATCH('Combustion Reports'!L$52,'DOE Stack Loss Data'!$B$4:$B$43)+1,MATCH('Proposed Efficiency'!BD10,'DOE Stack Loss Data'!$C$3:$V$3)+1)-INDEX('DOE Stack Loss Data'!$C$4:$V$43,MATCH('Combustion Reports'!L$52,'DOE Stack Loss Data'!$B$4:$B$43),MATCH('Proposed Efficiency'!BD10,'DOE Stack Loss Data'!$C$3:$V$3)+1))/10*('Combustion Reports'!L$52-INDEX('DOE Stack Loss Data'!$B$4:$B$43,MATCH('Combustion Reports'!L$52,'DOE Stack Loss Data'!$B$4:$B$43),1))+INDEX('DOE Stack Loss Data'!$C$4:$V$43,MATCH('Combustion Reports'!L$52,'DOE Stack Loss Data'!$B$4:$B$43),MATCH('Proposed Efficiency'!BD10,'DOE Stack Loss Data'!$C$3:$V$3)+1)-((INDEX('DOE Stack Loss Data'!$C$4:$V$43,MATCH('Combustion Reports'!L$52,'DOE Stack Loss Data'!$B$4:$B$43)+1,MATCH('Proposed Efficiency'!BD10,'DOE Stack Loss Data'!$C$3:$V$3))-INDEX('DOE Stack Loss Data'!$C$4:$V$43,MATCH('Combustion Reports'!L$52,'DOE Stack Loss Data'!$B$4:$B$43),MATCH('Proposed Efficiency'!BD10,'DOE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Efficiency'!BD10,'DOE Stack Loss Data'!$C$3:$V$3))))/(INDEX('DOE Stack Loss Data'!$C$3:$V$3,1,MATCH('Proposed Efficiency'!BD10,'DOE Stack Loss Data'!$C$3:$V$3)+1)-INDEX('DOE Stack Loss Data'!$C$3:$V$3,1,MATCH('Proposed Efficiency'!BD10,'DOE Stack Loss Data'!$C$3:$V$3)))*('Proposed Efficiency'!BD10-INDEX('DOE Stack Loss Data'!$C$3:$V$3,1,MATCH('Proposed Efficiency'!BD10,'DOE Stack Loss Data'!$C$3:$V$3)))+(INDEX('DOE Stack Loss Data'!$C$4:$V$43,MATCH('Combustion Reports'!L$52,'DOE Stack Loss Data'!$B$4:$B$43)+1,MATCH('Proposed Efficiency'!BD10,'DOE Stack Loss Data'!$C$3:$V$3))-INDEX('DOE Stack Loss Data'!$C$4:$V$43,MATCH('Combustion Reports'!L$52,'DOE Stack Loss Data'!$B$4:$B$43),MATCH('Proposed Efficiency'!BD10,'DOE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Efficiency'!BD10,'DOE Stack Loss Data'!$C$3:$V$3)))</f>
        <v>#N/A</v>
      </c>
    </row>
    <row r="35" spans="2:56">
      <c r="B35" s="236">
        <v>20</v>
      </c>
      <c r="C35" s="234">
        <v>238</v>
      </c>
      <c r="D35" s="233">
        <f t="shared" si="4"/>
        <v>50</v>
      </c>
      <c r="E35" s="237" t="e">
        <f>1-(((INDEX('DOE Stack Loss Data'!$C$4:$V$43,MATCH('Combustion Reports'!C$34,'DOE Stack Loss Data'!$B$4:$B$43)+1,MATCH('Proposed Efficiency'!E11,'DOE Stack Loss Data'!$C$3:$V$3)+1)-INDEX('DOE Stack Loss Data'!$C$4:$V$43,MATCH('Combustion Reports'!C$34,'DOE Stack Loss Data'!$B$4:$B$43),MATCH('Proposed Efficiency'!E11,'DOE Stack Loss Data'!$C$3:$V$3)+1))/10*('Combustion Reports'!C$34-INDEX('DOE Stack Loss Data'!$B$4:$B$43,MATCH('Combustion Reports'!C$34,'DOE Stack Loss Data'!$B$4:$B$43),1))+INDEX('DOE Stack Loss Data'!$C$4:$V$43,MATCH('Combustion Reports'!C$34,'DOE Stack Loss Data'!$B$4:$B$43),MATCH('Proposed Efficiency'!E11,'DOE Stack Loss Data'!$C$3:$V$3)+1)-((INDEX('DOE Stack Loss Data'!$C$4:$V$43,MATCH('Combustion Reports'!C$34,'DOE Stack Loss Data'!$B$4:$B$43)+1,MATCH('Proposed Efficiency'!E11,'DOE Stack Loss Data'!$C$3:$V$3))-INDEX('DOE Stack Loss Data'!$C$4:$V$43,MATCH('Combustion Reports'!C$34,'DOE Stack Loss Data'!$B$4:$B$43),MATCH('Proposed Efficiency'!E11,'DOE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Efficiency'!E11,'DOE Stack Loss Data'!$C$3:$V$3))))/(INDEX('DOE Stack Loss Data'!$C$3:$V$3,1,MATCH('Proposed Efficiency'!E11,'DOE Stack Loss Data'!$C$3:$V$3)+1)-INDEX('DOE Stack Loss Data'!$C$3:$V$3,1,MATCH('Proposed Efficiency'!E11,'DOE Stack Loss Data'!$C$3:$V$3)))*('Proposed Efficiency'!E11-INDEX('DOE Stack Loss Data'!$C$3:$V$3,1,MATCH('Proposed Efficiency'!E11,'DOE Stack Loss Data'!$C$3:$V$3)))+(INDEX('DOE Stack Loss Data'!$C$4:$V$43,MATCH('Combustion Reports'!C$34,'DOE Stack Loss Data'!$B$4:$B$43)+1,MATCH('Proposed Efficiency'!E11,'DOE Stack Loss Data'!$C$3:$V$3))-INDEX('DOE Stack Loss Data'!$C$4:$V$43,MATCH('Combustion Reports'!C$34,'DOE Stack Loss Data'!$B$4:$B$43),MATCH('Proposed Efficiency'!E11,'DOE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Efficiency'!E11,'DOE Stack Loss Data'!$C$3:$V$3)))</f>
        <v>#N/A</v>
      </c>
      <c r="F35" s="237" t="e">
        <f>1-(((INDEX('DOE Stack Loss Data'!$C$4:$V$43,MATCH('Combustion Reports'!D$34,'DOE Stack Loss Data'!$B$4:$B$43)+1,MATCH('Proposed Efficiency'!F11,'DOE Stack Loss Data'!$C$3:$V$3)+1)-INDEX('DOE Stack Loss Data'!$C$4:$V$43,MATCH('Combustion Reports'!D$34,'DOE Stack Loss Data'!$B$4:$B$43),MATCH('Proposed Efficiency'!F11,'DOE Stack Loss Data'!$C$3:$V$3)+1))/10*('Combustion Reports'!D$34-INDEX('DOE Stack Loss Data'!$B$4:$B$43,MATCH('Combustion Reports'!D$34,'DOE Stack Loss Data'!$B$4:$B$43),1))+INDEX('DOE Stack Loss Data'!$C$4:$V$43,MATCH('Combustion Reports'!D$34,'DOE Stack Loss Data'!$B$4:$B$43),MATCH('Proposed Efficiency'!F11,'DOE Stack Loss Data'!$C$3:$V$3)+1)-((INDEX('DOE Stack Loss Data'!$C$4:$V$43,MATCH('Combustion Reports'!D$34,'DOE Stack Loss Data'!$B$4:$B$43)+1,MATCH('Proposed Efficiency'!F11,'DOE Stack Loss Data'!$C$3:$V$3))-INDEX('DOE Stack Loss Data'!$C$4:$V$43,MATCH('Combustion Reports'!D$34,'DOE Stack Loss Data'!$B$4:$B$43),MATCH('Proposed Efficiency'!F11,'DOE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Efficiency'!F11,'DOE Stack Loss Data'!$C$3:$V$3))))/(INDEX('DOE Stack Loss Data'!$C$3:$V$3,1,MATCH('Proposed Efficiency'!F11,'DOE Stack Loss Data'!$C$3:$V$3)+1)-INDEX('DOE Stack Loss Data'!$C$3:$V$3,1,MATCH('Proposed Efficiency'!F11,'DOE Stack Loss Data'!$C$3:$V$3)))*('Proposed Efficiency'!F11-INDEX('DOE Stack Loss Data'!$C$3:$V$3,1,MATCH('Proposed Efficiency'!F11,'DOE Stack Loss Data'!$C$3:$V$3)))+(INDEX('DOE Stack Loss Data'!$C$4:$V$43,MATCH('Combustion Reports'!D$34,'DOE Stack Loss Data'!$B$4:$B$43)+1,MATCH('Proposed Efficiency'!F11,'DOE Stack Loss Data'!$C$3:$V$3))-INDEX('DOE Stack Loss Data'!$C$4:$V$43,MATCH('Combustion Reports'!D$34,'DOE Stack Loss Data'!$B$4:$B$43),MATCH('Proposed Efficiency'!F11,'DOE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Efficiency'!F11,'DOE Stack Loss Data'!$C$3:$V$3)))</f>
        <v>#N/A</v>
      </c>
      <c r="G35" s="237" t="e">
        <f>1-(((INDEX('DOE Stack Loss Data'!$C$4:$V$43,MATCH('Combustion Reports'!E$34,'DOE Stack Loss Data'!$B$4:$B$43)+1,MATCH('Proposed Efficiency'!G11,'DOE Stack Loss Data'!$C$3:$V$3)+1)-INDEX('DOE Stack Loss Data'!$C$4:$V$43,MATCH('Combustion Reports'!E$34,'DOE Stack Loss Data'!$B$4:$B$43),MATCH('Proposed Efficiency'!G11,'DOE Stack Loss Data'!$C$3:$V$3)+1))/10*('Combustion Reports'!E$34-INDEX('DOE Stack Loss Data'!$B$4:$B$43,MATCH('Combustion Reports'!E$34,'DOE Stack Loss Data'!$B$4:$B$43),1))+INDEX('DOE Stack Loss Data'!$C$4:$V$43,MATCH('Combustion Reports'!E$34,'DOE Stack Loss Data'!$B$4:$B$43),MATCH('Proposed Efficiency'!G11,'DOE Stack Loss Data'!$C$3:$V$3)+1)-((INDEX('DOE Stack Loss Data'!$C$4:$V$43,MATCH('Combustion Reports'!E$34,'DOE Stack Loss Data'!$B$4:$B$43)+1,MATCH('Proposed Efficiency'!G11,'DOE Stack Loss Data'!$C$3:$V$3))-INDEX('DOE Stack Loss Data'!$C$4:$V$43,MATCH('Combustion Reports'!E$34,'DOE Stack Loss Data'!$B$4:$B$43),MATCH('Proposed Efficiency'!G11,'DOE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Efficiency'!G11,'DOE Stack Loss Data'!$C$3:$V$3))))/(INDEX('DOE Stack Loss Data'!$C$3:$V$3,1,MATCH('Proposed Efficiency'!G11,'DOE Stack Loss Data'!$C$3:$V$3)+1)-INDEX('DOE Stack Loss Data'!$C$3:$V$3,1,MATCH('Proposed Efficiency'!G11,'DOE Stack Loss Data'!$C$3:$V$3)))*('Proposed Efficiency'!G11-INDEX('DOE Stack Loss Data'!$C$3:$V$3,1,MATCH('Proposed Efficiency'!G11,'DOE Stack Loss Data'!$C$3:$V$3)))+(INDEX('DOE Stack Loss Data'!$C$4:$V$43,MATCH('Combustion Reports'!E$34,'DOE Stack Loss Data'!$B$4:$B$43)+1,MATCH('Proposed Efficiency'!G11,'DOE Stack Loss Data'!$C$3:$V$3))-INDEX('DOE Stack Loss Data'!$C$4:$V$43,MATCH('Combustion Reports'!E$34,'DOE Stack Loss Data'!$B$4:$B$43),MATCH('Proposed Efficiency'!G11,'DOE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Efficiency'!G11,'DOE Stack Loss Data'!$C$3:$V$3)))</f>
        <v>#N/A</v>
      </c>
      <c r="H35" s="237" t="e">
        <f>1-(((INDEX('DOE Stack Loss Data'!$C$4:$V$43,MATCH('Combustion Reports'!F$34,'DOE Stack Loss Data'!$B$4:$B$43)+1,MATCH('Proposed Efficiency'!H11,'DOE Stack Loss Data'!$C$3:$V$3)+1)-INDEX('DOE Stack Loss Data'!$C$4:$V$43,MATCH('Combustion Reports'!F$34,'DOE Stack Loss Data'!$B$4:$B$43),MATCH('Proposed Efficiency'!H11,'DOE Stack Loss Data'!$C$3:$V$3)+1))/10*('Combustion Reports'!F$34-INDEX('DOE Stack Loss Data'!$B$4:$B$43,MATCH('Combustion Reports'!F$34,'DOE Stack Loss Data'!$B$4:$B$43),1))+INDEX('DOE Stack Loss Data'!$C$4:$V$43,MATCH('Combustion Reports'!F$34,'DOE Stack Loss Data'!$B$4:$B$43),MATCH('Proposed Efficiency'!H11,'DOE Stack Loss Data'!$C$3:$V$3)+1)-((INDEX('DOE Stack Loss Data'!$C$4:$V$43,MATCH('Combustion Reports'!F$34,'DOE Stack Loss Data'!$B$4:$B$43)+1,MATCH('Proposed Efficiency'!H11,'DOE Stack Loss Data'!$C$3:$V$3))-INDEX('DOE Stack Loss Data'!$C$4:$V$43,MATCH('Combustion Reports'!F$34,'DOE Stack Loss Data'!$B$4:$B$43),MATCH('Proposed Efficiency'!H11,'DOE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Efficiency'!H11,'DOE Stack Loss Data'!$C$3:$V$3))))/(INDEX('DOE Stack Loss Data'!$C$3:$V$3,1,MATCH('Proposed Efficiency'!H11,'DOE Stack Loss Data'!$C$3:$V$3)+1)-INDEX('DOE Stack Loss Data'!$C$3:$V$3,1,MATCH('Proposed Efficiency'!H11,'DOE Stack Loss Data'!$C$3:$V$3)))*('Proposed Efficiency'!H11-INDEX('DOE Stack Loss Data'!$C$3:$V$3,1,MATCH('Proposed Efficiency'!H11,'DOE Stack Loss Data'!$C$3:$V$3)))+(INDEX('DOE Stack Loss Data'!$C$4:$V$43,MATCH('Combustion Reports'!F$34,'DOE Stack Loss Data'!$B$4:$B$43)+1,MATCH('Proposed Efficiency'!H11,'DOE Stack Loss Data'!$C$3:$V$3))-INDEX('DOE Stack Loss Data'!$C$4:$V$43,MATCH('Combustion Reports'!F$34,'DOE Stack Loss Data'!$B$4:$B$43),MATCH('Proposed Efficiency'!H11,'DOE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Efficiency'!H11,'DOE Stack Loss Data'!$C$3:$V$3)))</f>
        <v>#N/A</v>
      </c>
      <c r="I35" s="237" t="e">
        <f>1-(((INDEX('DOE Stack Loss Data'!$C$4:$V$43,MATCH('Combustion Reports'!G$34,'DOE Stack Loss Data'!$B$4:$B$43)+1,MATCH('Proposed Efficiency'!I11,'DOE Stack Loss Data'!$C$3:$V$3)+1)-INDEX('DOE Stack Loss Data'!$C$4:$V$43,MATCH('Combustion Reports'!G$34,'DOE Stack Loss Data'!$B$4:$B$43),MATCH('Proposed Efficiency'!I11,'DOE Stack Loss Data'!$C$3:$V$3)+1))/10*('Combustion Reports'!G$34-INDEX('DOE Stack Loss Data'!$B$4:$B$43,MATCH('Combustion Reports'!G$34,'DOE Stack Loss Data'!$B$4:$B$43),1))+INDEX('DOE Stack Loss Data'!$C$4:$V$43,MATCH('Combustion Reports'!G$34,'DOE Stack Loss Data'!$B$4:$B$43),MATCH('Proposed Efficiency'!I11,'DOE Stack Loss Data'!$C$3:$V$3)+1)-((INDEX('DOE Stack Loss Data'!$C$4:$V$43,MATCH('Combustion Reports'!G$34,'DOE Stack Loss Data'!$B$4:$B$43)+1,MATCH('Proposed Efficiency'!I11,'DOE Stack Loss Data'!$C$3:$V$3))-INDEX('DOE Stack Loss Data'!$C$4:$V$43,MATCH('Combustion Reports'!G$34,'DOE Stack Loss Data'!$B$4:$B$43),MATCH('Proposed Efficiency'!I11,'DOE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Efficiency'!I11,'DOE Stack Loss Data'!$C$3:$V$3))))/(INDEX('DOE Stack Loss Data'!$C$3:$V$3,1,MATCH('Proposed Efficiency'!I11,'DOE Stack Loss Data'!$C$3:$V$3)+1)-INDEX('DOE Stack Loss Data'!$C$3:$V$3,1,MATCH('Proposed Efficiency'!I11,'DOE Stack Loss Data'!$C$3:$V$3)))*('Proposed Efficiency'!I11-INDEX('DOE Stack Loss Data'!$C$3:$V$3,1,MATCH('Proposed Efficiency'!I11,'DOE Stack Loss Data'!$C$3:$V$3)))+(INDEX('DOE Stack Loss Data'!$C$4:$V$43,MATCH('Combustion Reports'!G$34,'DOE Stack Loss Data'!$B$4:$B$43)+1,MATCH('Proposed Efficiency'!I11,'DOE Stack Loss Data'!$C$3:$V$3))-INDEX('DOE Stack Loss Data'!$C$4:$V$43,MATCH('Combustion Reports'!G$34,'DOE Stack Loss Data'!$B$4:$B$43),MATCH('Proposed Efficiency'!I11,'DOE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Efficiency'!I11,'DOE Stack Loss Data'!$C$3:$V$3)))</f>
        <v>#N/A</v>
      </c>
      <c r="J35" s="237" t="e">
        <f>1-(((INDEX('DOE Stack Loss Data'!$C$4:$V$43,MATCH('Combustion Reports'!H$34,'DOE Stack Loss Data'!$B$4:$B$43)+1,MATCH('Proposed Efficiency'!J11,'DOE Stack Loss Data'!$C$3:$V$3)+1)-INDEX('DOE Stack Loss Data'!$C$4:$V$43,MATCH('Combustion Reports'!H$34,'DOE Stack Loss Data'!$B$4:$B$43),MATCH('Proposed Efficiency'!J11,'DOE Stack Loss Data'!$C$3:$V$3)+1))/10*('Combustion Reports'!H$34-INDEX('DOE Stack Loss Data'!$B$4:$B$43,MATCH('Combustion Reports'!H$34,'DOE Stack Loss Data'!$B$4:$B$43),1))+INDEX('DOE Stack Loss Data'!$C$4:$V$43,MATCH('Combustion Reports'!H$34,'DOE Stack Loss Data'!$B$4:$B$43),MATCH('Proposed Efficiency'!J11,'DOE Stack Loss Data'!$C$3:$V$3)+1)-((INDEX('DOE Stack Loss Data'!$C$4:$V$43,MATCH('Combustion Reports'!H$34,'DOE Stack Loss Data'!$B$4:$B$43)+1,MATCH('Proposed Efficiency'!J11,'DOE Stack Loss Data'!$C$3:$V$3))-INDEX('DOE Stack Loss Data'!$C$4:$V$43,MATCH('Combustion Reports'!H$34,'DOE Stack Loss Data'!$B$4:$B$43),MATCH('Proposed Efficiency'!J11,'DOE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Efficiency'!J11,'DOE Stack Loss Data'!$C$3:$V$3))))/(INDEX('DOE Stack Loss Data'!$C$3:$V$3,1,MATCH('Proposed Efficiency'!J11,'DOE Stack Loss Data'!$C$3:$V$3)+1)-INDEX('DOE Stack Loss Data'!$C$3:$V$3,1,MATCH('Proposed Efficiency'!J11,'DOE Stack Loss Data'!$C$3:$V$3)))*('Proposed Efficiency'!J11-INDEX('DOE Stack Loss Data'!$C$3:$V$3,1,MATCH('Proposed Efficiency'!J11,'DOE Stack Loss Data'!$C$3:$V$3)))+(INDEX('DOE Stack Loss Data'!$C$4:$V$43,MATCH('Combustion Reports'!H$34,'DOE Stack Loss Data'!$B$4:$B$43)+1,MATCH('Proposed Efficiency'!J11,'DOE Stack Loss Data'!$C$3:$V$3))-INDEX('DOE Stack Loss Data'!$C$4:$V$43,MATCH('Combustion Reports'!H$34,'DOE Stack Loss Data'!$B$4:$B$43),MATCH('Proposed Efficiency'!J11,'DOE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Efficiency'!J11,'DOE Stack Loss Data'!$C$3:$V$3)))</f>
        <v>#N/A</v>
      </c>
      <c r="K35" s="237" t="e">
        <f>1-(((INDEX('DOE Stack Loss Data'!$C$4:$V$43,MATCH('Combustion Reports'!I$34,'DOE Stack Loss Data'!$B$4:$B$43)+1,MATCH('Proposed Efficiency'!K11,'DOE Stack Loss Data'!$C$3:$V$3)+1)-INDEX('DOE Stack Loss Data'!$C$4:$V$43,MATCH('Combustion Reports'!I$34,'DOE Stack Loss Data'!$B$4:$B$43),MATCH('Proposed Efficiency'!K11,'DOE Stack Loss Data'!$C$3:$V$3)+1))/10*('Combustion Reports'!I$34-INDEX('DOE Stack Loss Data'!$B$4:$B$43,MATCH('Combustion Reports'!I$34,'DOE Stack Loss Data'!$B$4:$B$43),1))+INDEX('DOE Stack Loss Data'!$C$4:$V$43,MATCH('Combustion Reports'!I$34,'DOE Stack Loss Data'!$B$4:$B$43),MATCH('Proposed Efficiency'!K11,'DOE Stack Loss Data'!$C$3:$V$3)+1)-((INDEX('DOE Stack Loss Data'!$C$4:$V$43,MATCH('Combustion Reports'!I$34,'DOE Stack Loss Data'!$B$4:$B$43)+1,MATCH('Proposed Efficiency'!K11,'DOE Stack Loss Data'!$C$3:$V$3))-INDEX('DOE Stack Loss Data'!$C$4:$V$43,MATCH('Combustion Reports'!I$34,'DOE Stack Loss Data'!$B$4:$B$43),MATCH('Proposed Efficiency'!K11,'DOE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Efficiency'!K11,'DOE Stack Loss Data'!$C$3:$V$3))))/(INDEX('DOE Stack Loss Data'!$C$3:$V$3,1,MATCH('Proposed Efficiency'!K11,'DOE Stack Loss Data'!$C$3:$V$3)+1)-INDEX('DOE Stack Loss Data'!$C$3:$V$3,1,MATCH('Proposed Efficiency'!K11,'DOE Stack Loss Data'!$C$3:$V$3)))*('Proposed Efficiency'!K11-INDEX('DOE Stack Loss Data'!$C$3:$V$3,1,MATCH('Proposed Efficiency'!K11,'DOE Stack Loss Data'!$C$3:$V$3)))+(INDEX('DOE Stack Loss Data'!$C$4:$V$43,MATCH('Combustion Reports'!I$34,'DOE Stack Loss Data'!$B$4:$B$43)+1,MATCH('Proposed Efficiency'!K11,'DOE Stack Loss Data'!$C$3:$V$3))-INDEX('DOE Stack Loss Data'!$C$4:$V$43,MATCH('Combustion Reports'!I$34,'DOE Stack Loss Data'!$B$4:$B$43),MATCH('Proposed Efficiency'!K11,'DOE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Efficiency'!K11,'DOE Stack Loss Data'!$C$3:$V$3)))</f>
        <v>#N/A</v>
      </c>
      <c r="L35" s="237" t="e">
        <f>1-(((INDEX('DOE Stack Loss Data'!$C$4:$V$43,MATCH('Combustion Reports'!J$34,'DOE Stack Loss Data'!$B$4:$B$43)+1,MATCH('Proposed Efficiency'!L11,'DOE Stack Loss Data'!$C$3:$V$3)+1)-INDEX('DOE Stack Loss Data'!$C$4:$V$43,MATCH('Combustion Reports'!J$34,'DOE Stack Loss Data'!$B$4:$B$43),MATCH('Proposed Efficiency'!L11,'DOE Stack Loss Data'!$C$3:$V$3)+1))/10*('Combustion Reports'!J$34-INDEX('DOE Stack Loss Data'!$B$4:$B$43,MATCH('Combustion Reports'!J$34,'DOE Stack Loss Data'!$B$4:$B$43),1))+INDEX('DOE Stack Loss Data'!$C$4:$V$43,MATCH('Combustion Reports'!J$34,'DOE Stack Loss Data'!$B$4:$B$43),MATCH('Proposed Efficiency'!L11,'DOE Stack Loss Data'!$C$3:$V$3)+1)-((INDEX('DOE Stack Loss Data'!$C$4:$V$43,MATCH('Combustion Reports'!J$34,'DOE Stack Loss Data'!$B$4:$B$43)+1,MATCH('Proposed Efficiency'!L11,'DOE Stack Loss Data'!$C$3:$V$3))-INDEX('DOE Stack Loss Data'!$C$4:$V$43,MATCH('Combustion Reports'!J$34,'DOE Stack Loss Data'!$B$4:$B$43),MATCH('Proposed Efficiency'!L11,'DOE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Efficiency'!L11,'DOE Stack Loss Data'!$C$3:$V$3))))/(INDEX('DOE Stack Loss Data'!$C$3:$V$3,1,MATCH('Proposed Efficiency'!L11,'DOE Stack Loss Data'!$C$3:$V$3)+1)-INDEX('DOE Stack Loss Data'!$C$3:$V$3,1,MATCH('Proposed Efficiency'!L11,'DOE Stack Loss Data'!$C$3:$V$3)))*('Proposed Efficiency'!L11-INDEX('DOE Stack Loss Data'!$C$3:$V$3,1,MATCH('Proposed Efficiency'!L11,'DOE Stack Loss Data'!$C$3:$V$3)))+(INDEX('DOE Stack Loss Data'!$C$4:$V$43,MATCH('Combustion Reports'!J$34,'DOE Stack Loss Data'!$B$4:$B$43)+1,MATCH('Proposed Efficiency'!L11,'DOE Stack Loss Data'!$C$3:$V$3))-INDEX('DOE Stack Loss Data'!$C$4:$V$43,MATCH('Combustion Reports'!J$34,'DOE Stack Loss Data'!$B$4:$B$43),MATCH('Proposed Efficiency'!L11,'DOE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Efficiency'!L11,'DOE Stack Loss Data'!$C$3:$V$3)))</f>
        <v>#N/A</v>
      </c>
      <c r="M35" s="237" t="e">
        <f>1-(((INDEX('DOE Stack Loss Data'!$C$4:$V$43,MATCH('Combustion Reports'!K$34,'DOE Stack Loss Data'!$B$4:$B$43)+1,MATCH('Proposed Efficiency'!M11,'DOE Stack Loss Data'!$C$3:$V$3)+1)-INDEX('DOE Stack Loss Data'!$C$4:$V$43,MATCH('Combustion Reports'!K$34,'DOE Stack Loss Data'!$B$4:$B$43),MATCH('Proposed Efficiency'!M11,'DOE Stack Loss Data'!$C$3:$V$3)+1))/10*('Combustion Reports'!K$34-INDEX('DOE Stack Loss Data'!$B$4:$B$43,MATCH('Combustion Reports'!K$34,'DOE Stack Loss Data'!$B$4:$B$43),1))+INDEX('DOE Stack Loss Data'!$C$4:$V$43,MATCH('Combustion Reports'!K$34,'DOE Stack Loss Data'!$B$4:$B$43),MATCH('Proposed Efficiency'!M11,'DOE Stack Loss Data'!$C$3:$V$3)+1)-((INDEX('DOE Stack Loss Data'!$C$4:$V$43,MATCH('Combustion Reports'!K$34,'DOE Stack Loss Data'!$B$4:$B$43)+1,MATCH('Proposed Efficiency'!M11,'DOE Stack Loss Data'!$C$3:$V$3))-INDEX('DOE Stack Loss Data'!$C$4:$V$43,MATCH('Combustion Reports'!K$34,'DOE Stack Loss Data'!$B$4:$B$43),MATCH('Proposed Efficiency'!M11,'DOE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Efficiency'!M11,'DOE Stack Loss Data'!$C$3:$V$3))))/(INDEX('DOE Stack Loss Data'!$C$3:$V$3,1,MATCH('Proposed Efficiency'!M11,'DOE Stack Loss Data'!$C$3:$V$3)+1)-INDEX('DOE Stack Loss Data'!$C$3:$V$3,1,MATCH('Proposed Efficiency'!M11,'DOE Stack Loss Data'!$C$3:$V$3)))*('Proposed Efficiency'!M11-INDEX('DOE Stack Loss Data'!$C$3:$V$3,1,MATCH('Proposed Efficiency'!M11,'DOE Stack Loss Data'!$C$3:$V$3)))+(INDEX('DOE Stack Loss Data'!$C$4:$V$43,MATCH('Combustion Reports'!K$34,'DOE Stack Loss Data'!$B$4:$B$43)+1,MATCH('Proposed Efficiency'!M11,'DOE Stack Loss Data'!$C$3:$V$3))-INDEX('DOE Stack Loss Data'!$C$4:$V$43,MATCH('Combustion Reports'!K$34,'DOE Stack Loss Data'!$B$4:$B$43),MATCH('Proposed Efficiency'!M11,'DOE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Efficiency'!M11,'DOE Stack Loss Data'!$C$3:$V$3)))</f>
        <v>#N/A</v>
      </c>
      <c r="N35" s="238" t="e">
        <f>1-(((INDEX('DOE Stack Loss Data'!$C$4:$V$43,MATCH('Combustion Reports'!L$34,'DOE Stack Loss Data'!$B$4:$B$43)+1,MATCH('Proposed Efficiency'!N11,'DOE Stack Loss Data'!$C$3:$V$3)+1)-INDEX('DOE Stack Loss Data'!$C$4:$V$43,MATCH('Combustion Reports'!L$34,'DOE Stack Loss Data'!$B$4:$B$43),MATCH('Proposed Efficiency'!N11,'DOE Stack Loss Data'!$C$3:$V$3)+1))/10*('Combustion Reports'!L$34-INDEX('DOE Stack Loss Data'!$B$4:$B$43,MATCH('Combustion Reports'!L$34,'DOE Stack Loss Data'!$B$4:$B$43),1))+INDEX('DOE Stack Loss Data'!$C$4:$V$43,MATCH('Combustion Reports'!L$34,'DOE Stack Loss Data'!$B$4:$B$43),MATCH('Proposed Efficiency'!N11,'DOE Stack Loss Data'!$C$3:$V$3)+1)-((INDEX('DOE Stack Loss Data'!$C$4:$V$43,MATCH('Combustion Reports'!L$34,'DOE Stack Loss Data'!$B$4:$B$43)+1,MATCH('Proposed Efficiency'!N11,'DOE Stack Loss Data'!$C$3:$V$3))-INDEX('DOE Stack Loss Data'!$C$4:$V$43,MATCH('Combustion Reports'!L$34,'DOE Stack Loss Data'!$B$4:$B$43),MATCH('Proposed Efficiency'!N11,'DOE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Efficiency'!N11,'DOE Stack Loss Data'!$C$3:$V$3))))/(INDEX('DOE Stack Loss Data'!$C$3:$V$3,1,MATCH('Proposed Efficiency'!N11,'DOE Stack Loss Data'!$C$3:$V$3)+1)-INDEX('DOE Stack Loss Data'!$C$3:$V$3,1,MATCH('Proposed Efficiency'!N11,'DOE Stack Loss Data'!$C$3:$V$3)))*('Proposed Efficiency'!N11-INDEX('DOE Stack Loss Data'!$C$3:$V$3,1,MATCH('Proposed Efficiency'!N11,'DOE Stack Loss Data'!$C$3:$V$3)))+(INDEX('DOE Stack Loss Data'!$C$4:$V$43,MATCH('Combustion Reports'!L$34,'DOE Stack Loss Data'!$B$4:$B$43)+1,MATCH('Proposed Efficiency'!N11,'DOE Stack Loss Data'!$C$3:$V$3))-INDEX('DOE Stack Loss Data'!$C$4:$V$43,MATCH('Combustion Reports'!L$34,'DOE Stack Loss Data'!$B$4:$B$43),MATCH('Proposed Efficiency'!N11,'DOE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Efficiency'!N11,'DOE Stack Loss Data'!$C$3:$V$3)))</f>
        <v>#N/A</v>
      </c>
      <c r="P35" s="236">
        <v>20</v>
      </c>
      <c r="Q35" s="234">
        <v>238</v>
      </c>
      <c r="R35" s="233">
        <f t="shared" si="5"/>
        <v>50</v>
      </c>
      <c r="S35" s="237" t="e">
        <f>1-(((INDEX('DOE Stack Loss Data'!$C$4:$V$43,MATCH('Combustion Reports'!$C$40,'DOE Stack Loss Data'!$B$4:$B$43)+1,MATCH('Proposed Efficiency'!S11,'DOE Stack Loss Data'!$C$3:$V$3)+1)-INDEX('DOE Stack Loss Data'!$C$4:$V$43,MATCH('Combustion Reports'!$C$40,'DOE Stack Loss Data'!$B$4:$B$43),MATCH('Proposed Efficiency'!S11,'DOE Stack Loss Data'!$C$3:$V$3)+1))/10*('Combustion Reports'!$C$40-INDEX('DOE Stack Loss Data'!$B$4:$B$43,MATCH('Combustion Reports'!$C$40,'DOE Stack Loss Data'!$B$4:$B$43),1))+INDEX('DOE Stack Loss Data'!$C$4:$V$43,MATCH('Combustion Reports'!$C$40,'DOE Stack Loss Data'!$B$4:$B$43),MATCH('Proposed Efficiency'!S11,'DOE Stack Loss Data'!$C$3:$V$3)+1)-((INDEX('DOE Stack Loss Data'!$C$4:$V$43,MATCH('Combustion Reports'!$C$40,'DOE Stack Loss Data'!$B$4:$B$43)+1,MATCH('Proposed Efficiency'!S11,'DOE Stack Loss Data'!$C$3:$V$3))-INDEX('DOE Stack Loss Data'!$C$4:$V$43,MATCH('Combustion Reports'!$C$40,'DOE Stack Loss Data'!$B$4:$B$43),MATCH('Proposed Efficiency'!S11,'DOE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Efficiency'!S11,'DOE Stack Loss Data'!$C$3:$V$3))))/(INDEX('DOE Stack Loss Data'!$C$3:$V$3,1,MATCH('Proposed Efficiency'!S11,'DOE Stack Loss Data'!$C$3:$V$3)+1)-INDEX('DOE Stack Loss Data'!$C$3:$V$3,1,MATCH('Proposed Efficiency'!S11,'DOE Stack Loss Data'!$C$3:$V$3)))*('Proposed Efficiency'!S11-INDEX('DOE Stack Loss Data'!$C$3:$V$3,1,MATCH('Proposed Efficiency'!S11,'DOE Stack Loss Data'!$C$3:$V$3)))+(INDEX('DOE Stack Loss Data'!$C$4:$V$43,MATCH('Combustion Reports'!$C$40,'DOE Stack Loss Data'!$B$4:$B$43)+1,MATCH('Proposed Efficiency'!S11,'DOE Stack Loss Data'!$C$3:$V$3))-INDEX('DOE Stack Loss Data'!$C$4:$V$43,MATCH('Combustion Reports'!$C$40,'DOE Stack Loss Data'!$B$4:$B$43),MATCH('Proposed Efficiency'!S11,'DOE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Efficiency'!S11,'DOE Stack Loss Data'!$C$3:$V$3)))</f>
        <v>#N/A</v>
      </c>
      <c r="T35" s="237" t="e">
        <f>1-(((INDEX('DOE Stack Loss Data'!$C$4:$V$43,MATCH('Combustion Reports'!$C$40,'DOE Stack Loss Data'!$B$4:$B$43)+1,MATCH('Proposed Efficiency'!T11,'DOE Stack Loss Data'!$C$3:$V$3)+1)-INDEX('DOE Stack Loss Data'!$C$4:$V$43,MATCH('Combustion Reports'!$C$40,'DOE Stack Loss Data'!$B$4:$B$43),MATCH('Proposed Efficiency'!T11,'DOE Stack Loss Data'!$C$3:$V$3)+1))/10*('Combustion Reports'!$C$40-INDEX('DOE Stack Loss Data'!$B$4:$B$43,MATCH('Combustion Reports'!$C$40,'DOE Stack Loss Data'!$B$4:$B$43),1))+INDEX('DOE Stack Loss Data'!$C$4:$V$43,MATCH('Combustion Reports'!$C$40,'DOE Stack Loss Data'!$B$4:$B$43),MATCH('Proposed Efficiency'!T11,'DOE Stack Loss Data'!$C$3:$V$3)+1)-((INDEX('DOE Stack Loss Data'!$C$4:$V$43,MATCH('Combustion Reports'!$C$40,'DOE Stack Loss Data'!$B$4:$B$43)+1,MATCH('Proposed Efficiency'!T11,'DOE Stack Loss Data'!$C$3:$V$3))-INDEX('DOE Stack Loss Data'!$C$4:$V$43,MATCH('Combustion Reports'!$C$40,'DOE Stack Loss Data'!$B$4:$B$43),MATCH('Proposed Efficiency'!T11,'DOE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Efficiency'!T11,'DOE Stack Loss Data'!$C$3:$V$3))))/(INDEX('DOE Stack Loss Data'!$C$3:$V$3,1,MATCH('Proposed Efficiency'!T11,'DOE Stack Loss Data'!$C$3:$V$3)+1)-INDEX('DOE Stack Loss Data'!$C$3:$V$3,1,MATCH('Proposed Efficiency'!T11,'DOE Stack Loss Data'!$C$3:$V$3)))*('Proposed Efficiency'!T11-INDEX('DOE Stack Loss Data'!$C$3:$V$3,1,MATCH('Proposed Efficiency'!T11,'DOE Stack Loss Data'!$C$3:$V$3)))+(INDEX('DOE Stack Loss Data'!$C$4:$V$43,MATCH('Combustion Reports'!$C$40,'DOE Stack Loss Data'!$B$4:$B$43)+1,MATCH('Proposed Efficiency'!T11,'DOE Stack Loss Data'!$C$3:$V$3))-INDEX('DOE Stack Loss Data'!$C$4:$V$43,MATCH('Combustion Reports'!$C$40,'DOE Stack Loss Data'!$B$4:$B$43),MATCH('Proposed Efficiency'!T11,'DOE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Efficiency'!T11,'DOE Stack Loss Data'!$C$3:$V$3)))</f>
        <v>#N/A</v>
      </c>
      <c r="U35" s="237" t="e">
        <f>1-(((INDEX('DOE Stack Loss Data'!$C$4:$V$43,MATCH('Combustion Reports'!$C$40,'DOE Stack Loss Data'!$B$4:$B$43)+1,MATCH('Proposed Efficiency'!U11,'DOE Stack Loss Data'!$C$3:$V$3)+1)-INDEX('DOE Stack Loss Data'!$C$4:$V$43,MATCH('Combustion Reports'!$C$40,'DOE Stack Loss Data'!$B$4:$B$43),MATCH('Proposed Efficiency'!U11,'DOE Stack Loss Data'!$C$3:$V$3)+1))/10*('Combustion Reports'!$C$40-INDEX('DOE Stack Loss Data'!$B$4:$B$43,MATCH('Combustion Reports'!$C$40,'DOE Stack Loss Data'!$B$4:$B$43),1))+INDEX('DOE Stack Loss Data'!$C$4:$V$43,MATCH('Combustion Reports'!$C$40,'DOE Stack Loss Data'!$B$4:$B$43),MATCH('Proposed Efficiency'!U11,'DOE Stack Loss Data'!$C$3:$V$3)+1)-((INDEX('DOE Stack Loss Data'!$C$4:$V$43,MATCH('Combustion Reports'!$C$40,'DOE Stack Loss Data'!$B$4:$B$43)+1,MATCH('Proposed Efficiency'!U11,'DOE Stack Loss Data'!$C$3:$V$3))-INDEX('DOE Stack Loss Data'!$C$4:$V$43,MATCH('Combustion Reports'!$C$40,'DOE Stack Loss Data'!$B$4:$B$43),MATCH('Proposed Efficiency'!U11,'DOE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Efficiency'!U11,'DOE Stack Loss Data'!$C$3:$V$3))))/(INDEX('DOE Stack Loss Data'!$C$3:$V$3,1,MATCH('Proposed Efficiency'!U11,'DOE Stack Loss Data'!$C$3:$V$3)+1)-INDEX('DOE Stack Loss Data'!$C$3:$V$3,1,MATCH('Proposed Efficiency'!U11,'DOE Stack Loss Data'!$C$3:$V$3)))*('Proposed Efficiency'!U11-INDEX('DOE Stack Loss Data'!$C$3:$V$3,1,MATCH('Proposed Efficiency'!U11,'DOE Stack Loss Data'!$C$3:$V$3)))+(INDEX('DOE Stack Loss Data'!$C$4:$V$43,MATCH('Combustion Reports'!$C$40,'DOE Stack Loss Data'!$B$4:$B$43)+1,MATCH('Proposed Efficiency'!U11,'DOE Stack Loss Data'!$C$3:$V$3))-INDEX('DOE Stack Loss Data'!$C$4:$V$43,MATCH('Combustion Reports'!$C$40,'DOE Stack Loss Data'!$B$4:$B$43),MATCH('Proposed Efficiency'!U11,'DOE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Efficiency'!U11,'DOE Stack Loss Data'!$C$3:$V$3)))</f>
        <v>#N/A</v>
      </c>
      <c r="V35" s="237" t="e">
        <f>1-(((INDEX('DOE Stack Loss Data'!$C$4:$V$43,MATCH('Combustion Reports'!$C$40,'DOE Stack Loss Data'!$B$4:$B$43)+1,MATCH('Proposed Efficiency'!V11,'DOE Stack Loss Data'!$C$3:$V$3)+1)-INDEX('DOE Stack Loss Data'!$C$4:$V$43,MATCH('Combustion Reports'!$C$40,'DOE Stack Loss Data'!$B$4:$B$43),MATCH('Proposed Efficiency'!V11,'DOE Stack Loss Data'!$C$3:$V$3)+1))/10*('Combustion Reports'!$C$40-INDEX('DOE Stack Loss Data'!$B$4:$B$43,MATCH('Combustion Reports'!$C$40,'DOE Stack Loss Data'!$B$4:$B$43),1))+INDEX('DOE Stack Loss Data'!$C$4:$V$43,MATCH('Combustion Reports'!$C$40,'DOE Stack Loss Data'!$B$4:$B$43),MATCH('Proposed Efficiency'!V11,'DOE Stack Loss Data'!$C$3:$V$3)+1)-((INDEX('DOE Stack Loss Data'!$C$4:$V$43,MATCH('Combustion Reports'!$C$40,'DOE Stack Loss Data'!$B$4:$B$43)+1,MATCH('Proposed Efficiency'!V11,'DOE Stack Loss Data'!$C$3:$V$3))-INDEX('DOE Stack Loss Data'!$C$4:$V$43,MATCH('Combustion Reports'!$C$40,'DOE Stack Loss Data'!$B$4:$B$43),MATCH('Proposed Efficiency'!V11,'DOE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Efficiency'!V11,'DOE Stack Loss Data'!$C$3:$V$3))))/(INDEX('DOE Stack Loss Data'!$C$3:$V$3,1,MATCH('Proposed Efficiency'!V11,'DOE Stack Loss Data'!$C$3:$V$3)+1)-INDEX('DOE Stack Loss Data'!$C$3:$V$3,1,MATCH('Proposed Efficiency'!V11,'DOE Stack Loss Data'!$C$3:$V$3)))*('Proposed Efficiency'!V11-INDEX('DOE Stack Loss Data'!$C$3:$V$3,1,MATCH('Proposed Efficiency'!V11,'DOE Stack Loss Data'!$C$3:$V$3)))+(INDEX('DOE Stack Loss Data'!$C$4:$V$43,MATCH('Combustion Reports'!$C$40,'DOE Stack Loss Data'!$B$4:$B$43)+1,MATCH('Proposed Efficiency'!V11,'DOE Stack Loss Data'!$C$3:$V$3))-INDEX('DOE Stack Loss Data'!$C$4:$V$43,MATCH('Combustion Reports'!$C$40,'DOE Stack Loss Data'!$B$4:$B$43),MATCH('Proposed Efficiency'!V11,'DOE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Efficiency'!V11,'DOE Stack Loss Data'!$C$3:$V$3)))</f>
        <v>#N/A</v>
      </c>
      <c r="W35" s="237" t="e">
        <f>1-(((INDEX('DOE Stack Loss Data'!$C$4:$V$43,MATCH('Combustion Reports'!$C$40,'DOE Stack Loss Data'!$B$4:$B$43)+1,MATCH('Proposed Efficiency'!W11,'DOE Stack Loss Data'!$C$3:$V$3)+1)-INDEX('DOE Stack Loss Data'!$C$4:$V$43,MATCH('Combustion Reports'!$C$40,'DOE Stack Loss Data'!$B$4:$B$43),MATCH('Proposed Efficiency'!W11,'DOE Stack Loss Data'!$C$3:$V$3)+1))/10*('Combustion Reports'!$C$40-INDEX('DOE Stack Loss Data'!$B$4:$B$43,MATCH('Combustion Reports'!$C$40,'DOE Stack Loss Data'!$B$4:$B$43),1))+INDEX('DOE Stack Loss Data'!$C$4:$V$43,MATCH('Combustion Reports'!$C$40,'DOE Stack Loss Data'!$B$4:$B$43),MATCH('Proposed Efficiency'!W11,'DOE Stack Loss Data'!$C$3:$V$3)+1)-((INDEX('DOE Stack Loss Data'!$C$4:$V$43,MATCH('Combustion Reports'!$C$40,'DOE Stack Loss Data'!$B$4:$B$43)+1,MATCH('Proposed Efficiency'!W11,'DOE Stack Loss Data'!$C$3:$V$3))-INDEX('DOE Stack Loss Data'!$C$4:$V$43,MATCH('Combustion Reports'!$C$40,'DOE Stack Loss Data'!$B$4:$B$43),MATCH('Proposed Efficiency'!W11,'DOE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Efficiency'!W11,'DOE Stack Loss Data'!$C$3:$V$3))))/(INDEX('DOE Stack Loss Data'!$C$3:$V$3,1,MATCH('Proposed Efficiency'!W11,'DOE Stack Loss Data'!$C$3:$V$3)+1)-INDEX('DOE Stack Loss Data'!$C$3:$V$3,1,MATCH('Proposed Efficiency'!W11,'DOE Stack Loss Data'!$C$3:$V$3)))*('Proposed Efficiency'!W11-INDEX('DOE Stack Loss Data'!$C$3:$V$3,1,MATCH('Proposed Efficiency'!W11,'DOE Stack Loss Data'!$C$3:$V$3)))+(INDEX('DOE Stack Loss Data'!$C$4:$V$43,MATCH('Combustion Reports'!$C$40,'DOE Stack Loss Data'!$B$4:$B$43)+1,MATCH('Proposed Efficiency'!W11,'DOE Stack Loss Data'!$C$3:$V$3))-INDEX('DOE Stack Loss Data'!$C$4:$V$43,MATCH('Combustion Reports'!$C$40,'DOE Stack Loss Data'!$B$4:$B$43),MATCH('Proposed Efficiency'!W11,'DOE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Efficiency'!W11,'DOE Stack Loss Data'!$C$3:$V$3)))</f>
        <v>#N/A</v>
      </c>
      <c r="X35" s="237" t="e">
        <f>1-(((INDEX('DOE Stack Loss Data'!$C$4:$V$43,MATCH('Combustion Reports'!$C$40,'DOE Stack Loss Data'!$B$4:$B$43)+1,MATCH('Proposed Efficiency'!X11,'DOE Stack Loss Data'!$C$3:$V$3)+1)-INDEX('DOE Stack Loss Data'!$C$4:$V$43,MATCH('Combustion Reports'!$C$40,'DOE Stack Loss Data'!$B$4:$B$43),MATCH('Proposed Efficiency'!X11,'DOE Stack Loss Data'!$C$3:$V$3)+1))/10*('Combustion Reports'!$C$40-INDEX('DOE Stack Loss Data'!$B$4:$B$43,MATCH('Combustion Reports'!$C$40,'DOE Stack Loss Data'!$B$4:$B$43),1))+INDEX('DOE Stack Loss Data'!$C$4:$V$43,MATCH('Combustion Reports'!$C$40,'DOE Stack Loss Data'!$B$4:$B$43),MATCH('Proposed Efficiency'!X11,'DOE Stack Loss Data'!$C$3:$V$3)+1)-((INDEX('DOE Stack Loss Data'!$C$4:$V$43,MATCH('Combustion Reports'!$C$40,'DOE Stack Loss Data'!$B$4:$B$43)+1,MATCH('Proposed Efficiency'!X11,'DOE Stack Loss Data'!$C$3:$V$3))-INDEX('DOE Stack Loss Data'!$C$4:$V$43,MATCH('Combustion Reports'!$C$40,'DOE Stack Loss Data'!$B$4:$B$43),MATCH('Proposed Efficiency'!X11,'DOE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Efficiency'!X11,'DOE Stack Loss Data'!$C$3:$V$3))))/(INDEX('DOE Stack Loss Data'!$C$3:$V$3,1,MATCH('Proposed Efficiency'!X11,'DOE Stack Loss Data'!$C$3:$V$3)+1)-INDEX('DOE Stack Loss Data'!$C$3:$V$3,1,MATCH('Proposed Efficiency'!X11,'DOE Stack Loss Data'!$C$3:$V$3)))*('Proposed Efficiency'!X11-INDEX('DOE Stack Loss Data'!$C$3:$V$3,1,MATCH('Proposed Efficiency'!X11,'DOE Stack Loss Data'!$C$3:$V$3)))+(INDEX('DOE Stack Loss Data'!$C$4:$V$43,MATCH('Combustion Reports'!$C$40,'DOE Stack Loss Data'!$B$4:$B$43)+1,MATCH('Proposed Efficiency'!X11,'DOE Stack Loss Data'!$C$3:$V$3))-INDEX('DOE Stack Loss Data'!$C$4:$V$43,MATCH('Combustion Reports'!$C$40,'DOE Stack Loss Data'!$B$4:$B$43),MATCH('Proposed Efficiency'!X11,'DOE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Efficiency'!X11,'DOE Stack Loss Data'!$C$3:$V$3)))</f>
        <v>#N/A</v>
      </c>
      <c r="Y35" s="237" t="e">
        <f>1-(((INDEX('DOE Stack Loss Data'!$C$4:$V$43,MATCH('Combustion Reports'!$C$40,'DOE Stack Loss Data'!$B$4:$B$43)+1,MATCH('Proposed Efficiency'!Y11,'DOE Stack Loss Data'!$C$3:$V$3)+1)-INDEX('DOE Stack Loss Data'!$C$4:$V$43,MATCH('Combustion Reports'!$C$40,'DOE Stack Loss Data'!$B$4:$B$43),MATCH('Proposed Efficiency'!Y11,'DOE Stack Loss Data'!$C$3:$V$3)+1))/10*('Combustion Reports'!$C$40-INDEX('DOE Stack Loss Data'!$B$4:$B$43,MATCH('Combustion Reports'!$C$40,'DOE Stack Loss Data'!$B$4:$B$43),1))+INDEX('DOE Stack Loss Data'!$C$4:$V$43,MATCH('Combustion Reports'!$C$40,'DOE Stack Loss Data'!$B$4:$B$43),MATCH('Proposed Efficiency'!Y11,'DOE Stack Loss Data'!$C$3:$V$3)+1)-((INDEX('DOE Stack Loss Data'!$C$4:$V$43,MATCH('Combustion Reports'!$C$40,'DOE Stack Loss Data'!$B$4:$B$43)+1,MATCH('Proposed Efficiency'!Y11,'DOE Stack Loss Data'!$C$3:$V$3))-INDEX('DOE Stack Loss Data'!$C$4:$V$43,MATCH('Combustion Reports'!$C$40,'DOE Stack Loss Data'!$B$4:$B$43),MATCH('Proposed Efficiency'!Y11,'DOE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Efficiency'!Y11,'DOE Stack Loss Data'!$C$3:$V$3))))/(INDEX('DOE Stack Loss Data'!$C$3:$V$3,1,MATCH('Proposed Efficiency'!Y11,'DOE Stack Loss Data'!$C$3:$V$3)+1)-INDEX('DOE Stack Loss Data'!$C$3:$V$3,1,MATCH('Proposed Efficiency'!Y11,'DOE Stack Loss Data'!$C$3:$V$3)))*('Proposed Efficiency'!Y11-INDEX('DOE Stack Loss Data'!$C$3:$V$3,1,MATCH('Proposed Efficiency'!Y11,'DOE Stack Loss Data'!$C$3:$V$3)))+(INDEX('DOE Stack Loss Data'!$C$4:$V$43,MATCH('Combustion Reports'!$C$40,'DOE Stack Loss Data'!$B$4:$B$43)+1,MATCH('Proposed Efficiency'!Y11,'DOE Stack Loss Data'!$C$3:$V$3))-INDEX('DOE Stack Loss Data'!$C$4:$V$43,MATCH('Combustion Reports'!$C$40,'DOE Stack Loss Data'!$B$4:$B$43),MATCH('Proposed Efficiency'!Y11,'DOE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Efficiency'!Y11,'DOE Stack Loss Data'!$C$3:$V$3)))</f>
        <v>#N/A</v>
      </c>
      <c r="Z35" s="237" t="e">
        <f>1-(((INDEX('DOE Stack Loss Data'!$C$4:$V$43,MATCH('Combustion Reports'!$C$40,'DOE Stack Loss Data'!$B$4:$B$43)+1,MATCH('Proposed Efficiency'!Z11,'DOE Stack Loss Data'!$C$3:$V$3)+1)-INDEX('DOE Stack Loss Data'!$C$4:$V$43,MATCH('Combustion Reports'!$C$40,'DOE Stack Loss Data'!$B$4:$B$43),MATCH('Proposed Efficiency'!Z11,'DOE Stack Loss Data'!$C$3:$V$3)+1))/10*('Combustion Reports'!$C$40-INDEX('DOE Stack Loss Data'!$B$4:$B$43,MATCH('Combustion Reports'!$C$40,'DOE Stack Loss Data'!$B$4:$B$43),1))+INDEX('DOE Stack Loss Data'!$C$4:$V$43,MATCH('Combustion Reports'!$C$40,'DOE Stack Loss Data'!$B$4:$B$43),MATCH('Proposed Efficiency'!Z11,'DOE Stack Loss Data'!$C$3:$V$3)+1)-((INDEX('DOE Stack Loss Data'!$C$4:$V$43,MATCH('Combustion Reports'!$C$40,'DOE Stack Loss Data'!$B$4:$B$43)+1,MATCH('Proposed Efficiency'!Z11,'DOE Stack Loss Data'!$C$3:$V$3))-INDEX('DOE Stack Loss Data'!$C$4:$V$43,MATCH('Combustion Reports'!$C$40,'DOE Stack Loss Data'!$B$4:$B$43),MATCH('Proposed Efficiency'!Z11,'DOE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Efficiency'!Z11,'DOE Stack Loss Data'!$C$3:$V$3))))/(INDEX('DOE Stack Loss Data'!$C$3:$V$3,1,MATCH('Proposed Efficiency'!Z11,'DOE Stack Loss Data'!$C$3:$V$3)+1)-INDEX('DOE Stack Loss Data'!$C$3:$V$3,1,MATCH('Proposed Efficiency'!Z11,'DOE Stack Loss Data'!$C$3:$V$3)))*('Proposed Efficiency'!Z11-INDEX('DOE Stack Loss Data'!$C$3:$V$3,1,MATCH('Proposed Efficiency'!Z11,'DOE Stack Loss Data'!$C$3:$V$3)))+(INDEX('DOE Stack Loss Data'!$C$4:$V$43,MATCH('Combustion Reports'!$C$40,'DOE Stack Loss Data'!$B$4:$B$43)+1,MATCH('Proposed Efficiency'!Z11,'DOE Stack Loss Data'!$C$3:$V$3))-INDEX('DOE Stack Loss Data'!$C$4:$V$43,MATCH('Combustion Reports'!$C$40,'DOE Stack Loss Data'!$B$4:$B$43),MATCH('Proposed Efficiency'!Z11,'DOE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Efficiency'!Z11,'DOE Stack Loss Data'!$C$3:$V$3)))</f>
        <v>#N/A</v>
      </c>
      <c r="AA35" s="237" t="e">
        <f>1-(((INDEX('DOE Stack Loss Data'!$C$4:$V$43,MATCH('Combustion Reports'!$C$40,'DOE Stack Loss Data'!$B$4:$B$43)+1,MATCH('Proposed Efficiency'!AA11,'DOE Stack Loss Data'!$C$3:$V$3)+1)-INDEX('DOE Stack Loss Data'!$C$4:$V$43,MATCH('Combustion Reports'!$C$40,'DOE Stack Loss Data'!$B$4:$B$43),MATCH('Proposed Efficiency'!AA11,'DOE Stack Loss Data'!$C$3:$V$3)+1))/10*('Combustion Reports'!$C$40-INDEX('DOE Stack Loss Data'!$B$4:$B$43,MATCH('Combustion Reports'!$C$40,'DOE Stack Loss Data'!$B$4:$B$43),1))+INDEX('DOE Stack Loss Data'!$C$4:$V$43,MATCH('Combustion Reports'!$C$40,'DOE Stack Loss Data'!$B$4:$B$43),MATCH('Proposed Efficiency'!AA11,'DOE Stack Loss Data'!$C$3:$V$3)+1)-((INDEX('DOE Stack Loss Data'!$C$4:$V$43,MATCH('Combustion Reports'!$C$40,'DOE Stack Loss Data'!$B$4:$B$43)+1,MATCH('Proposed Efficiency'!AA11,'DOE Stack Loss Data'!$C$3:$V$3))-INDEX('DOE Stack Loss Data'!$C$4:$V$43,MATCH('Combustion Reports'!$C$40,'DOE Stack Loss Data'!$B$4:$B$43),MATCH('Proposed Efficiency'!AA11,'DOE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Efficiency'!AA11,'DOE Stack Loss Data'!$C$3:$V$3))))/(INDEX('DOE Stack Loss Data'!$C$3:$V$3,1,MATCH('Proposed Efficiency'!AA11,'DOE Stack Loss Data'!$C$3:$V$3)+1)-INDEX('DOE Stack Loss Data'!$C$3:$V$3,1,MATCH('Proposed Efficiency'!AA11,'DOE Stack Loss Data'!$C$3:$V$3)))*('Proposed Efficiency'!AA11-INDEX('DOE Stack Loss Data'!$C$3:$V$3,1,MATCH('Proposed Efficiency'!AA11,'DOE Stack Loss Data'!$C$3:$V$3)))+(INDEX('DOE Stack Loss Data'!$C$4:$V$43,MATCH('Combustion Reports'!$C$40,'DOE Stack Loss Data'!$B$4:$B$43)+1,MATCH('Proposed Efficiency'!AA11,'DOE Stack Loss Data'!$C$3:$V$3))-INDEX('DOE Stack Loss Data'!$C$4:$V$43,MATCH('Combustion Reports'!$C$40,'DOE Stack Loss Data'!$B$4:$B$43),MATCH('Proposed Efficiency'!AA11,'DOE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Efficiency'!AA11,'DOE Stack Loss Data'!$C$3:$V$3)))</f>
        <v>#N/A</v>
      </c>
      <c r="AB35" s="238" t="e">
        <f>1-(((INDEX('DOE Stack Loss Data'!$C$4:$V$43,MATCH('Combustion Reports'!$C$40,'DOE Stack Loss Data'!$B$4:$B$43)+1,MATCH('Proposed Efficiency'!AB11,'DOE Stack Loss Data'!$C$3:$V$3)+1)-INDEX('DOE Stack Loss Data'!$C$4:$V$43,MATCH('Combustion Reports'!$C$40,'DOE Stack Loss Data'!$B$4:$B$43),MATCH('Proposed Efficiency'!AB11,'DOE Stack Loss Data'!$C$3:$V$3)+1))/10*('Combustion Reports'!$C$40-INDEX('DOE Stack Loss Data'!$B$4:$B$43,MATCH('Combustion Reports'!$C$40,'DOE Stack Loss Data'!$B$4:$B$43),1))+INDEX('DOE Stack Loss Data'!$C$4:$V$43,MATCH('Combustion Reports'!$C$40,'DOE Stack Loss Data'!$B$4:$B$43),MATCH('Proposed Efficiency'!AB11,'DOE Stack Loss Data'!$C$3:$V$3)+1)-((INDEX('DOE Stack Loss Data'!$C$4:$V$43,MATCH('Combustion Reports'!$C$40,'DOE Stack Loss Data'!$B$4:$B$43)+1,MATCH('Proposed Efficiency'!AB11,'DOE Stack Loss Data'!$C$3:$V$3))-INDEX('DOE Stack Loss Data'!$C$4:$V$43,MATCH('Combustion Reports'!$C$40,'DOE Stack Loss Data'!$B$4:$B$43),MATCH('Proposed Efficiency'!AB11,'DOE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Efficiency'!AB11,'DOE Stack Loss Data'!$C$3:$V$3))))/(INDEX('DOE Stack Loss Data'!$C$3:$V$3,1,MATCH('Proposed Efficiency'!AB11,'DOE Stack Loss Data'!$C$3:$V$3)+1)-INDEX('DOE Stack Loss Data'!$C$3:$V$3,1,MATCH('Proposed Efficiency'!AB11,'DOE Stack Loss Data'!$C$3:$V$3)))*('Proposed Efficiency'!AB11-INDEX('DOE Stack Loss Data'!$C$3:$V$3,1,MATCH('Proposed Efficiency'!AB11,'DOE Stack Loss Data'!$C$3:$V$3)))+(INDEX('DOE Stack Loss Data'!$C$4:$V$43,MATCH('Combustion Reports'!$C$40,'DOE Stack Loss Data'!$B$4:$B$43)+1,MATCH('Proposed Efficiency'!AB11,'DOE Stack Loss Data'!$C$3:$V$3))-INDEX('DOE Stack Loss Data'!$C$4:$V$43,MATCH('Combustion Reports'!$C$40,'DOE Stack Loss Data'!$B$4:$B$43),MATCH('Proposed Efficiency'!AB11,'DOE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Efficiency'!AB11,'DOE Stack Loss Data'!$C$3:$V$3)))</f>
        <v>#N/A</v>
      </c>
      <c r="AD35" s="236">
        <v>20</v>
      </c>
      <c r="AE35" s="234">
        <v>238</v>
      </c>
      <c r="AF35" s="233">
        <f t="shared" si="6"/>
        <v>50</v>
      </c>
      <c r="AG35" s="237" t="e">
        <f>1-(((INDEX('DOE Stack Loss Data'!$C$4:$V$43,MATCH('Combustion Reports'!C$46,'DOE Stack Loss Data'!$B$4:$B$43)+1,MATCH('Proposed Efficiency'!AG11,'DOE Stack Loss Data'!$C$3:$V$3)+1)-INDEX('DOE Stack Loss Data'!$C$4:$V$43,MATCH('Combustion Reports'!C$46,'DOE Stack Loss Data'!$B$4:$B$43),MATCH('Proposed Efficiency'!AG11,'DOE Stack Loss Data'!$C$3:$V$3)+1))/10*('Combustion Reports'!C$46-INDEX('DOE Stack Loss Data'!$B$4:$B$43,MATCH('Combustion Reports'!C$46,'DOE Stack Loss Data'!$B$4:$B$43),1))+INDEX('DOE Stack Loss Data'!$C$4:$V$43,MATCH('Combustion Reports'!C$46,'DOE Stack Loss Data'!$B$4:$B$43),MATCH('Proposed Efficiency'!AG11,'DOE Stack Loss Data'!$C$3:$V$3)+1)-((INDEX('DOE Stack Loss Data'!$C$4:$V$43,MATCH('Combustion Reports'!C$46,'DOE Stack Loss Data'!$B$4:$B$43)+1,MATCH('Proposed Efficiency'!AG11,'DOE Stack Loss Data'!$C$3:$V$3))-INDEX('DOE Stack Loss Data'!$C$4:$V$43,MATCH('Combustion Reports'!C$46,'DOE Stack Loss Data'!$B$4:$B$43),MATCH('Proposed Efficiency'!AG11,'DOE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Efficiency'!AG11,'DOE Stack Loss Data'!$C$3:$V$3))))/(INDEX('DOE Stack Loss Data'!$C$3:$V$3,1,MATCH('Proposed Efficiency'!AG11,'DOE Stack Loss Data'!$C$3:$V$3)+1)-INDEX('DOE Stack Loss Data'!$C$3:$V$3,1,MATCH('Proposed Efficiency'!AG11,'DOE Stack Loss Data'!$C$3:$V$3)))*('Proposed Efficiency'!AG11-INDEX('DOE Stack Loss Data'!$C$3:$V$3,1,MATCH('Proposed Efficiency'!AG11,'DOE Stack Loss Data'!$C$3:$V$3)))+(INDEX('DOE Stack Loss Data'!$C$4:$V$43,MATCH('Combustion Reports'!C$46,'DOE Stack Loss Data'!$B$4:$B$43)+1,MATCH('Proposed Efficiency'!AG11,'DOE Stack Loss Data'!$C$3:$V$3))-INDEX('DOE Stack Loss Data'!$C$4:$V$43,MATCH('Combustion Reports'!C$46,'DOE Stack Loss Data'!$B$4:$B$43),MATCH('Proposed Efficiency'!AG11,'DOE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Efficiency'!AG11,'DOE Stack Loss Data'!$C$3:$V$3)))</f>
        <v>#N/A</v>
      </c>
      <c r="AH35" s="237" t="e">
        <f>1-(((INDEX('DOE Stack Loss Data'!$C$4:$V$43,MATCH('Combustion Reports'!D$46,'DOE Stack Loss Data'!$B$4:$B$43)+1,MATCH('Proposed Efficiency'!AH11,'DOE Stack Loss Data'!$C$3:$V$3)+1)-INDEX('DOE Stack Loss Data'!$C$4:$V$43,MATCH('Combustion Reports'!D$46,'DOE Stack Loss Data'!$B$4:$B$43),MATCH('Proposed Efficiency'!AH11,'DOE Stack Loss Data'!$C$3:$V$3)+1))/10*('Combustion Reports'!D$46-INDEX('DOE Stack Loss Data'!$B$4:$B$43,MATCH('Combustion Reports'!D$46,'DOE Stack Loss Data'!$B$4:$B$43),1))+INDEX('DOE Stack Loss Data'!$C$4:$V$43,MATCH('Combustion Reports'!D$46,'DOE Stack Loss Data'!$B$4:$B$43),MATCH('Proposed Efficiency'!AH11,'DOE Stack Loss Data'!$C$3:$V$3)+1)-((INDEX('DOE Stack Loss Data'!$C$4:$V$43,MATCH('Combustion Reports'!D$46,'DOE Stack Loss Data'!$B$4:$B$43)+1,MATCH('Proposed Efficiency'!AH11,'DOE Stack Loss Data'!$C$3:$V$3))-INDEX('DOE Stack Loss Data'!$C$4:$V$43,MATCH('Combustion Reports'!D$46,'DOE Stack Loss Data'!$B$4:$B$43),MATCH('Proposed Efficiency'!AH11,'DOE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Efficiency'!AH11,'DOE Stack Loss Data'!$C$3:$V$3))))/(INDEX('DOE Stack Loss Data'!$C$3:$V$3,1,MATCH('Proposed Efficiency'!AH11,'DOE Stack Loss Data'!$C$3:$V$3)+1)-INDEX('DOE Stack Loss Data'!$C$3:$V$3,1,MATCH('Proposed Efficiency'!AH11,'DOE Stack Loss Data'!$C$3:$V$3)))*('Proposed Efficiency'!AH11-INDEX('DOE Stack Loss Data'!$C$3:$V$3,1,MATCH('Proposed Efficiency'!AH11,'DOE Stack Loss Data'!$C$3:$V$3)))+(INDEX('DOE Stack Loss Data'!$C$4:$V$43,MATCH('Combustion Reports'!D$46,'DOE Stack Loss Data'!$B$4:$B$43)+1,MATCH('Proposed Efficiency'!AH11,'DOE Stack Loss Data'!$C$3:$V$3))-INDEX('DOE Stack Loss Data'!$C$4:$V$43,MATCH('Combustion Reports'!D$46,'DOE Stack Loss Data'!$B$4:$B$43),MATCH('Proposed Efficiency'!AH11,'DOE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Efficiency'!AH11,'DOE Stack Loss Data'!$C$3:$V$3)))</f>
        <v>#N/A</v>
      </c>
      <c r="AI35" s="237" t="e">
        <f>1-(((INDEX('DOE Stack Loss Data'!$C$4:$V$43,MATCH('Combustion Reports'!E$46,'DOE Stack Loss Data'!$B$4:$B$43)+1,MATCH('Proposed Efficiency'!AI11,'DOE Stack Loss Data'!$C$3:$V$3)+1)-INDEX('DOE Stack Loss Data'!$C$4:$V$43,MATCH('Combustion Reports'!E$46,'DOE Stack Loss Data'!$B$4:$B$43),MATCH('Proposed Efficiency'!AI11,'DOE Stack Loss Data'!$C$3:$V$3)+1))/10*('Combustion Reports'!E$46-INDEX('DOE Stack Loss Data'!$B$4:$B$43,MATCH('Combustion Reports'!E$46,'DOE Stack Loss Data'!$B$4:$B$43),1))+INDEX('DOE Stack Loss Data'!$C$4:$V$43,MATCH('Combustion Reports'!E$46,'DOE Stack Loss Data'!$B$4:$B$43),MATCH('Proposed Efficiency'!AI11,'DOE Stack Loss Data'!$C$3:$V$3)+1)-((INDEX('DOE Stack Loss Data'!$C$4:$V$43,MATCH('Combustion Reports'!E$46,'DOE Stack Loss Data'!$B$4:$B$43)+1,MATCH('Proposed Efficiency'!AI11,'DOE Stack Loss Data'!$C$3:$V$3))-INDEX('DOE Stack Loss Data'!$C$4:$V$43,MATCH('Combustion Reports'!E$46,'DOE Stack Loss Data'!$B$4:$B$43),MATCH('Proposed Efficiency'!AI11,'DOE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Efficiency'!AI11,'DOE Stack Loss Data'!$C$3:$V$3))))/(INDEX('DOE Stack Loss Data'!$C$3:$V$3,1,MATCH('Proposed Efficiency'!AI11,'DOE Stack Loss Data'!$C$3:$V$3)+1)-INDEX('DOE Stack Loss Data'!$C$3:$V$3,1,MATCH('Proposed Efficiency'!AI11,'DOE Stack Loss Data'!$C$3:$V$3)))*('Proposed Efficiency'!AI11-INDEX('DOE Stack Loss Data'!$C$3:$V$3,1,MATCH('Proposed Efficiency'!AI11,'DOE Stack Loss Data'!$C$3:$V$3)))+(INDEX('DOE Stack Loss Data'!$C$4:$V$43,MATCH('Combustion Reports'!E$46,'DOE Stack Loss Data'!$B$4:$B$43)+1,MATCH('Proposed Efficiency'!AI11,'DOE Stack Loss Data'!$C$3:$V$3))-INDEX('DOE Stack Loss Data'!$C$4:$V$43,MATCH('Combustion Reports'!E$46,'DOE Stack Loss Data'!$B$4:$B$43),MATCH('Proposed Efficiency'!AI11,'DOE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Efficiency'!AI11,'DOE Stack Loss Data'!$C$3:$V$3)))</f>
        <v>#N/A</v>
      </c>
      <c r="AJ35" s="237" t="e">
        <f>1-(((INDEX('DOE Stack Loss Data'!$C$4:$V$43,MATCH('Combustion Reports'!F$46,'DOE Stack Loss Data'!$B$4:$B$43)+1,MATCH('Proposed Efficiency'!AJ11,'DOE Stack Loss Data'!$C$3:$V$3)+1)-INDEX('DOE Stack Loss Data'!$C$4:$V$43,MATCH('Combustion Reports'!F$46,'DOE Stack Loss Data'!$B$4:$B$43),MATCH('Proposed Efficiency'!AJ11,'DOE Stack Loss Data'!$C$3:$V$3)+1))/10*('Combustion Reports'!F$46-INDEX('DOE Stack Loss Data'!$B$4:$B$43,MATCH('Combustion Reports'!F$46,'DOE Stack Loss Data'!$B$4:$B$43),1))+INDEX('DOE Stack Loss Data'!$C$4:$V$43,MATCH('Combustion Reports'!F$46,'DOE Stack Loss Data'!$B$4:$B$43),MATCH('Proposed Efficiency'!AJ11,'DOE Stack Loss Data'!$C$3:$V$3)+1)-((INDEX('DOE Stack Loss Data'!$C$4:$V$43,MATCH('Combustion Reports'!F$46,'DOE Stack Loss Data'!$B$4:$B$43)+1,MATCH('Proposed Efficiency'!AJ11,'DOE Stack Loss Data'!$C$3:$V$3))-INDEX('DOE Stack Loss Data'!$C$4:$V$43,MATCH('Combustion Reports'!F$46,'DOE Stack Loss Data'!$B$4:$B$43),MATCH('Proposed Efficiency'!AJ11,'DOE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Efficiency'!AJ11,'DOE Stack Loss Data'!$C$3:$V$3))))/(INDEX('DOE Stack Loss Data'!$C$3:$V$3,1,MATCH('Proposed Efficiency'!AJ11,'DOE Stack Loss Data'!$C$3:$V$3)+1)-INDEX('DOE Stack Loss Data'!$C$3:$V$3,1,MATCH('Proposed Efficiency'!AJ11,'DOE Stack Loss Data'!$C$3:$V$3)))*('Proposed Efficiency'!AJ11-INDEX('DOE Stack Loss Data'!$C$3:$V$3,1,MATCH('Proposed Efficiency'!AJ11,'DOE Stack Loss Data'!$C$3:$V$3)))+(INDEX('DOE Stack Loss Data'!$C$4:$V$43,MATCH('Combustion Reports'!F$46,'DOE Stack Loss Data'!$B$4:$B$43)+1,MATCH('Proposed Efficiency'!AJ11,'DOE Stack Loss Data'!$C$3:$V$3))-INDEX('DOE Stack Loss Data'!$C$4:$V$43,MATCH('Combustion Reports'!F$46,'DOE Stack Loss Data'!$B$4:$B$43),MATCH('Proposed Efficiency'!AJ11,'DOE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Efficiency'!AJ11,'DOE Stack Loss Data'!$C$3:$V$3)))</f>
        <v>#N/A</v>
      </c>
      <c r="AK35" s="237" t="e">
        <f>1-(((INDEX('DOE Stack Loss Data'!$C$4:$V$43,MATCH('Combustion Reports'!G$46,'DOE Stack Loss Data'!$B$4:$B$43)+1,MATCH('Proposed Efficiency'!AK11,'DOE Stack Loss Data'!$C$3:$V$3)+1)-INDEX('DOE Stack Loss Data'!$C$4:$V$43,MATCH('Combustion Reports'!G$46,'DOE Stack Loss Data'!$B$4:$B$43),MATCH('Proposed Efficiency'!AK11,'DOE Stack Loss Data'!$C$3:$V$3)+1))/10*('Combustion Reports'!G$46-INDEX('DOE Stack Loss Data'!$B$4:$B$43,MATCH('Combustion Reports'!G$46,'DOE Stack Loss Data'!$B$4:$B$43),1))+INDEX('DOE Stack Loss Data'!$C$4:$V$43,MATCH('Combustion Reports'!G$46,'DOE Stack Loss Data'!$B$4:$B$43),MATCH('Proposed Efficiency'!AK11,'DOE Stack Loss Data'!$C$3:$V$3)+1)-((INDEX('DOE Stack Loss Data'!$C$4:$V$43,MATCH('Combustion Reports'!G$46,'DOE Stack Loss Data'!$B$4:$B$43)+1,MATCH('Proposed Efficiency'!AK11,'DOE Stack Loss Data'!$C$3:$V$3))-INDEX('DOE Stack Loss Data'!$C$4:$V$43,MATCH('Combustion Reports'!G$46,'DOE Stack Loss Data'!$B$4:$B$43),MATCH('Proposed Efficiency'!AK11,'DOE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Efficiency'!AK11,'DOE Stack Loss Data'!$C$3:$V$3))))/(INDEX('DOE Stack Loss Data'!$C$3:$V$3,1,MATCH('Proposed Efficiency'!AK11,'DOE Stack Loss Data'!$C$3:$V$3)+1)-INDEX('DOE Stack Loss Data'!$C$3:$V$3,1,MATCH('Proposed Efficiency'!AK11,'DOE Stack Loss Data'!$C$3:$V$3)))*('Proposed Efficiency'!AK11-INDEX('DOE Stack Loss Data'!$C$3:$V$3,1,MATCH('Proposed Efficiency'!AK11,'DOE Stack Loss Data'!$C$3:$V$3)))+(INDEX('DOE Stack Loss Data'!$C$4:$V$43,MATCH('Combustion Reports'!G$46,'DOE Stack Loss Data'!$B$4:$B$43)+1,MATCH('Proposed Efficiency'!AK11,'DOE Stack Loss Data'!$C$3:$V$3))-INDEX('DOE Stack Loss Data'!$C$4:$V$43,MATCH('Combustion Reports'!G$46,'DOE Stack Loss Data'!$B$4:$B$43),MATCH('Proposed Efficiency'!AK11,'DOE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Efficiency'!AK11,'DOE Stack Loss Data'!$C$3:$V$3)))</f>
        <v>#N/A</v>
      </c>
      <c r="AL35" s="237" t="e">
        <f>1-(((INDEX('DOE Stack Loss Data'!$C$4:$V$43,MATCH('Combustion Reports'!H$46,'DOE Stack Loss Data'!$B$4:$B$43)+1,MATCH('Proposed Efficiency'!AL11,'DOE Stack Loss Data'!$C$3:$V$3)+1)-INDEX('DOE Stack Loss Data'!$C$4:$V$43,MATCH('Combustion Reports'!H$46,'DOE Stack Loss Data'!$B$4:$B$43),MATCH('Proposed Efficiency'!AL11,'DOE Stack Loss Data'!$C$3:$V$3)+1))/10*('Combustion Reports'!H$46-INDEX('DOE Stack Loss Data'!$B$4:$B$43,MATCH('Combustion Reports'!H$46,'DOE Stack Loss Data'!$B$4:$B$43),1))+INDEX('DOE Stack Loss Data'!$C$4:$V$43,MATCH('Combustion Reports'!H$46,'DOE Stack Loss Data'!$B$4:$B$43),MATCH('Proposed Efficiency'!AL11,'DOE Stack Loss Data'!$C$3:$V$3)+1)-((INDEX('DOE Stack Loss Data'!$C$4:$V$43,MATCH('Combustion Reports'!H$46,'DOE Stack Loss Data'!$B$4:$B$43)+1,MATCH('Proposed Efficiency'!AL11,'DOE Stack Loss Data'!$C$3:$V$3))-INDEX('DOE Stack Loss Data'!$C$4:$V$43,MATCH('Combustion Reports'!H$46,'DOE Stack Loss Data'!$B$4:$B$43),MATCH('Proposed Efficiency'!AL11,'DOE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Efficiency'!AL11,'DOE Stack Loss Data'!$C$3:$V$3))))/(INDEX('DOE Stack Loss Data'!$C$3:$V$3,1,MATCH('Proposed Efficiency'!AL11,'DOE Stack Loss Data'!$C$3:$V$3)+1)-INDEX('DOE Stack Loss Data'!$C$3:$V$3,1,MATCH('Proposed Efficiency'!AL11,'DOE Stack Loss Data'!$C$3:$V$3)))*('Proposed Efficiency'!AL11-INDEX('DOE Stack Loss Data'!$C$3:$V$3,1,MATCH('Proposed Efficiency'!AL11,'DOE Stack Loss Data'!$C$3:$V$3)))+(INDEX('DOE Stack Loss Data'!$C$4:$V$43,MATCH('Combustion Reports'!H$46,'DOE Stack Loss Data'!$B$4:$B$43)+1,MATCH('Proposed Efficiency'!AL11,'DOE Stack Loss Data'!$C$3:$V$3))-INDEX('DOE Stack Loss Data'!$C$4:$V$43,MATCH('Combustion Reports'!H$46,'DOE Stack Loss Data'!$B$4:$B$43),MATCH('Proposed Efficiency'!AL11,'DOE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Efficiency'!AL11,'DOE Stack Loss Data'!$C$3:$V$3)))</f>
        <v>#N/A</v>
      </c>
      <c r="AM35" s="237" t="e">
        <f>1-(((INDEX('DOE Stack Loss Data'!$C$4:$V$43,MATCH('Combustion Reports'!I$46,'DOE Stack Loss Data'!$B$4:$B$43)+1,MATCH('Proposed Efficiency'!AM11,'DOE Stack Loss Data'!$C$3:$V$3)+1)-INDEX('DOE Stack Loss Data'!$C$4:$V$43,MATCH('Combustion Reports'!I$46,'DOE Stack Loss Data'!$B$4:$B$43),MATCH('Proposed Efficiency'!AM11,'DOE Stack Loss Data'!$C$3:$V$3)+1))/10*('Combustion Reports'!I$46-INDEX('DOE Stack Loss Data'!$B$4:$B$43,MATCH('Combustion Reports'!I$46,'DOE Stack Loss Data'!$B$4:$B$43),1))+INDEX('DOE Stack Loss Data'!$C$4:$V$43,MATCH('Combustion Reports'!I$46,'DOE Stack Loss Data'!$B$4:$B$43),MATCH('Proposed Efficiency'!AM11,'DOE Stack Loss Data'!$C$3:$V$3)+1)-((INDEX('DOE Stack Loss Data'!$C$4:$V$43,MATCH('Combustion Reports'!I$46,'DOE Stack Loss Data'!$B$4:$B$43)+1,MATCH('Proposed Efficiency'!AM11,'DOE Stack Loss Data'!$C$3:$V$3))-INDEX('DOE Stack Loss Data'!$C$4:$V$43,MATCH('Combustion Reports'!I$46,'DOE Stack Loss Data'!$B$4:$B$43),MATCH('Proposed Efficiency'!AM11,'DOE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Efficiency'!AM11,'DOE Stack Loss Data'!$C$3:$V$3))))/(INDEX('DOE Stack Loss Data'!$C$3:$V$3,1,MATCH('Proposed Efficiency'!AM11,'DOE Stack Loss Data'!$C$3:$V$3)+1)-INDEX('DOE Stack Loss Data'!$C$3:$V$3,1,MATCH('Proposed Efficiency'!AM11,'DOE Stack Loss Data'!$C$3:$V$3)))*('Proposed Efficiency'!AM11-INDEX('DOE Stack Loss Data'!$C$3:$V$3,1,MATCH('Proposed Efficiency'!AM11,'DOE Stack Loss Data'!$C$3:$V$3)))+(INDEX('DOE Stack Loss Data'!$C$4:$V$43,MATCH('Combustion Reports'!I$46,'DOE Stack Loss Data'!$B$4:$B$43)+1,MATCH('Proposed Efficiency'!AM11,'DOE Stack Loss Data'!$C$3:$V$3))-INDEX('DOE Stack Loss Data'!$C$4:$V$43,MATCH('Combustion Reports'!I$46,'DOE Stack Loss Data'!$B$4:$B$43),MATCH('Proposed Efficiency'!AM11,'DOE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Efficiency'!AM11,'DOE Stack Loss Data'!$C$3:$V$3)))</f>
        <v>#N/A</v>
      </c>
      <c r="AN35" s="237" t="e">
        <f>1-(((INDEX('DOE Stack Loss Data'!$C$4:$V$43,MATCH('Combustion Reports'!J$46,'DOE Stack Loss Data'!$B$4:$B$43)+1,MATCH('Proposed Efficiency'!AN11,'DOE Stack Loss Data'!$C$3:$V$3)+1)-INDEX('DOE Stack Loss Data'!$C$4:$V$43,MATCH('Combustion Reports'!J$46,'DOE Stack Loss Data'!$B$4:$B$43),MATCH('Proposed Efficiency'!AN11,'DOE Stack Loss Data'!$C$3:$V$3)+1))/10*('Combustion Reports'!J$46-INDEX('DOE Stack Loss Data'!$B$4:$B$43,MATCH('Combustion Reports'!J$46,'DOE Stack Loss Data'!$B$4:$B$43),1))+INDEX('DOE Stack Loss Data'!$C$4:$V$43,MATCH('Combustion Reports'!J$46,'DOE Stack Loss Data'!$B$4:$B$43),MATCH('Proposed Efficiency'!AN11,'DOE Stack Loss Data'!$C$3:$V$3)+1)-((INDEX('DOE Stack Loss Data'!$C$4:$V$43,MATCH('Combustion Reports'!J$46,'DOE Stack Loss Data'!$B$4:$B$43)+1,MATCH('Proposed Efficiency'!AN11,'DOE Stack Loss Data'!$C$3:$V$3))-INDEX('DOE Stack Loss Data'!$C$4:$V$43,MATCH('Combustion Reports'!J$46,'DOE Stack Loss Data'!$B$4:$B$43),MATCH('Proposed Efficiency'!AN11,'DOE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Efficiency'!AN11,'DOE Stack Loss Data'!$C$3:$V$3))))/(INDEX('DOE Stack Loss Data'!$C$3:$V$3,1,MATCH('Proposed Efficiency'!AN11,'DOE Stack Loss Data'!$C$3:$V$3)+1)-INDEX('DOE Stack Loss Data'!$C$3:$V$3,1,MATCH('Proposed Efficiency'!AN11,'DOE Stack Loss Data'!$C$3:$V$3)))*('Proposed Efficiency'!AN11-INDEX('DOE Stack Loss Data'!$C$3:$V$3,1,MATCH('Proposed Efficiency'!AN11,'DOE Stack Loss Data'!$C$3:$V$3)))+(INDEX('DOE Stack Loss Data'!$C$4:$V$43,MATCH('Combustion Reports'!J$46,'DOE Stack Loss Data'!$B$4:$B$43)+1,MATCH('Proposed Efficiency'!AN11,'DOE Stack Loss Data'!$C$3:$V$3))-INDEX('DOE Stack Loss Data'!$C$4:$V$43,MATCH('Combustion Reports'!J$46,'DOE Stack Loss Data'!$B$4:$B$43),MATCH('Proposed Efficiency'!AN11,'DOE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Efficiency'!AN11,'DOE Stack Loss Data'!$C$3:$V$3)))</f>
        <v>#N/A</v>
      </c>
      <c r="AO35" s="237" t="e">
        <f>1-(((INDEX('DOE Stack Loss Data'!$C$4:$V$43,MATCH('Combustion Reports'!K$46,'DOE Stack Loss Data'!$B$4:$B$43)+1,MATCH('Proposed Efficiency'!AO11,'DOE Stack Loss Data'!$C$3:$V$3)+1)-INDEX('DOE Stack Loss Data'!$C$4:$V$43,MATCH('Combustion Reports'!K$46,'DOE Stack Loss Data'!$B$4:$B$43),MATCH('Proposed Efficiency'!AO11,'DOE Stack Loss Data'!$C$3:$V$3)+1))/10*('Combustion Reports'!K$46-INDEX('DOE Stack Loss Data'!$B$4:$B$43,MATCH('Combustion Reports'!K$46,'DOE Stack Loss Data'!$B$4:$B$43),1))+INDEX('DOE Stack Loss Data'!$C$4:$V$43,MATCH('Combustion Reports'!K$46,'DOE Stack Loss Data'!$B$4:$B$43),MATCH('Proposed Efficiency'!AO11,'DOE Stack Loss Data'!$C$3:$V$3)+1)-((INDEX('DOE Stack Loss Data'!$C$4:$V$43,MATCH('Combustion Reports'!K$46,'DOE Stack Loss Data'!$B$4:$B$43)+1,MATCH('Proposed Efficiency'!AO11,'DOE Stack Loss Data'!$C$3:$V$3))-INDEX('DOE Stack Loss Data'!$C$4:$V$43,MATCH('Combustion Reports'!K$46,'DOE Stack Loss Data'!$B$4:$B$43),MATCH('Proposed Efficiency'!AO11,'DOE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Efficiency'!AO11,'DOE Stack Loss Data'!$C$3:$V$3))))/(INDEX('DOE Stack Loss Data'!$C$3:$V$3,1,MATCH('Proposed Efficiency'!AO11,'DOE Stack Loss Data'!$C$3:$V$3)+1)-INDEX('DOE Stack Loss Data'!$C$3:$V$3,1,MATCH('Proposed Efficiency'!AO11,'DOE Stack Loss Data'!$C$3:$V$3)))*('Proposed Efficiency'!AO11-INDEX('DOE Stack Loss Data'!$C$3:$V$3,1,MATCH('Proposed Efficiency'!AO11,'DOE Stack Loss Data'!$C$3:$V$3)))+(INDEX('DOE Stack Loss Data'!$C$4:$V$43,MATCH('Combustion Reports'!K$46,'DOE Stack Loss Data'!$B$4:$B$43)+1,MATCH('Proposed Efficiency'!AO11,'DOE Stack Loss Data'!$C$3:$V$3))-INDEX('DOE Stack Loss Data'!$C$4:$V$43,MATCH('Combustion Reports'!K$46,'DOE Stack Loss Data'!$B$4:$B$43),MATCH('Proposed Efficiency'!AO11,'DOE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Efficiency'!AO11,'DOE Stack Loss Data'!$C$3:$V$3)))</f>
        <v>#N/A</v>
      </c>
      <c r="AP35" s="238" t="e">
        <f>1-(((INDEX('DOE Stack Loss Data'!$C$4:$V$43,MATCH('Combustion Reports'!L$46,'DOE Stack Loss Data'!$B$4:$B$43)+1,MATCH('Proposed Efficiency'!AP11,'DOE Stack Loss Data'!$C$3:$V$3)+1)-INDEX('DOE Stack Loss Data'!$C$4:$V$43,MATCH('Combustion Reports'!L$46,'DOE Stack Loss Data'!$B$4:$B$43),MATCH('Proposed Efficiency'!AP11,'DOE Stack Loss Data'!$C$3:$V$3)+1))/10*('Combustion Reports'!L$46-INDEX('DOE Stack Loss Data'!$B$4:$B$43,MATCH('Combustion Reports'!L$46,'DOE Stack Loss Data'!$B$4:$B$43),1))+INDEX('DOE Stack Loss Data'!$C$4:$V$43,MATCH('Combustion Reports'!L$46,'DOE Stack Loss Data'!$B$4:$B$43),MATCH('Proposed Efficiency'!AP11,'DOE Stack Loss Data'!$C$3:$V$3)+1)-((INDEX('DOE Stack Loss Data'!$C$4:$V$43,MATCH('Combustion Reports'!L$46,'DOE Stack Loss Data'!$B$4:$B$43)+1,MATCH('Proposed Efficiency'!AP11,'DOE Stack Loss Data'!$C$3:$V$3))-INDEX('DOE Stack Loss Data'!$C$4:$V$43,MATCH('Combustion Reports'!L$46,'DOE Stack Loss Data'!$B$4:$B$43),MATCH('Proposed Efficiency'!AP11,'DOE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Efficiency'!AP11,'DOE Stack Loss Data'!$C$3:$V$3))))/(INDEX('DOE Stack Loss Data'!$C$3:$V$3,1,MATCH('Proposed Efficiency'!AP11,'DOE Stack Loss Data'!$C$3:$V$3)+1)-INDEX('DOE Stack Loss Data'!$C$3:$V$3,1,MATCH('Proposed Efficiency'!AP11,'DOE Stack Loss Data'!$C$3:$V$3)))*('Proposed Efficiency'!AP11-INDEX('DOE Stack Loss Data'!$C$3:$V$3,1,MATCH('Proposed Efficiency'!AP11,'DOE Stack Loss Data'!$C$3:$V$3)))+(INDEX('DOE Stack Loss Data'!$C$4:$V$43,MATCH('Combustion Reports'!L$46,'DOE Stack Loss Data'!$B$4:$B$43)+1,MATCH('Proposed Efficiency'!AP11,'DOE Stack Loss Data'!$C$3:$V$3))-INDEX('DOE Stack Loss Data'!$C$4:$V$43,MATCH('Combustion Reports'!L$46,'DOE Stack Loss Data'!$B$4:$B$43),MATCH('Proposed Efficiency'!AP11,'DOE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Efficiency'!AP11,'DOE Stack Loss Data'!$C$3:$V$3)))</f>
        <v>#N/A</v>
      </c>
      <c r="AR35" s="236">
        <v>20</v>
      </c>
      <c r="AS35" s="234">
        <v>238</v>
      </c>
      <c r="AT35" s="233">
        <f t="shared" si="7"/>
        <v>50</v>
      </c>
      <c r="AU35" s="237" t="e">
        <f>1-(((INDEX('DOE Stack Loss Data'!$C$4:$V$43,MATCH('Combustion Reports'!C$52,'DOE Stack Loss Data'!$B$4:$B$43)+1,MATCH('Proposed Efficiency'!AU11,'DOE Stack Loss Data'!$C$3:$V$3)+1)-INDEX('DOE Stack Loss Data'!$C$4:$V$43,MATCH('Combustion Reports'!C$52,'DOE Stack Loss Data'!$B$4:$B$43),MATCH('Proposed Efficiency'!AU11,'DOE Stack Loss Data'!$C$3:$V$3)+1))/10*('Combustion Reports'!C$52-INDEX('DOE Stack Loss Data'!$B$4:$B$43,MATCH('Combustion Reports'!C$52,'DOE Stack Loss Data'!$B$4:$B$43),1))+INDEX('DOE Stack Loss Data'!$C$4:$V$43,MATCH('Combustion Reports'!C$52,'DOE Stack Loss Data'!$B$4:$B$43),MATCH('Proposed Efficiency'!AU11,'DOE Stack Loss Data'!$C$3:$V$3)+1)-((INDEX('DOE Stack Loss Data'!$C$4:$V$43,MATCH('Combustion Reports'!C$52,'DOE Stack Loss Data'!$B$4:$B$43)+1,MATCH('Proposed Efficiency'!AU11,'DOE Stack Loss Data'!$C$3:$V$3))-INDEX('DOE Stack Loss Data'!$C$4:$V$43,MATCH('Combustion Reports'!C$52,'DOE Stack Loss Data'!$B$4:$B$43),MATCH('Proposed Efficiency'!AU11,'DOE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Efficiency'!AU11,'DOE Stack Loss Data'!$C$3:$V$3))))/(INDEX('DOE Stack Loss Data'!$C$3:$V$3,1,MATCH('Proposed Efficiency'!AU11,'DOE Stack Loss Data'!$C$3:$V$3)+1)-INDEX('DOE Stack Loss Data'!$C$3:$V$3,1,MATCH('Proposed Efficiency'!AU11,'DOE Stack Loss Data'!$C$3:$V$3)))*('Proposed Efficiency'!AU11-INDEX('DOE Stack Loss Data'!$C$3:$V$3,1,MATCH('Proposed Efficiency'!AU11,'DOE Stack Loss Data'!$C$3:$V$3)))+(INDEX('DOE Stack Loss Data'!$C$4:$V$43,MATCH('Combustion Reports'!C$52,'DOE Stack Loss Data'!$B$4:$B$43)+1,MATCH('Proposed Efficiency'!AU11,'DOE Stack Loss Data'!$C$3:$V$3))-INDEX('DOE Stack Loss Data'!$C$4:$V$43,MATCH('Combustion Reports'!C$52,'DOE Stack Loss Data'!$B$4:$B$43),MATCH('Proposed Efficiency'!AU11,'DOE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Efficiency'!AU11,'DOE Stack Loss Data'!$C$3:$V$3)))</f>
        <v>#N/A</v>
      </c>
      <c r="AV35" s="237" t="e">
        <f>1-(((INDEX('DOE Stack Loss Data'!$C$4:$V$43,MATCH('Combustion Reports'!D$52,'DOE Stack Loss Data'!$B$4:$B$43)+1,MATCH('Proposed Efficiency'!AV11,'DOE Stack Loss Data'!$C$3:$V$3)+1)-INDEX('DOE Stack Loss Data'!$C$4:$V$43,MATCH('Combustion Reports'!D$52,'DOE Stack Loss Data'!$B$4:$B$43),MATCH('Proposed Efficiency'!AV11,'DOE Stack Loss Data'!$C$3:$V$3)+1))/10*('Combustion Reports'!D$52-INDEX('DOE Stack Loss Data'!$B$4:$B$43,MATCH('Combustion Reports'!D$52,'DOE Stack Loss Data'!$B$4:$B$43),1))+INDEX('DOE Stack Loss Data'!$C$4:$V$43,MATCH('Combustion Reports'!D$52,'DOE Stack Loss Data'!$B$4:$B$43),MATCH('Proposed Efficiency'!AV11,'DOE Stack Loss Data'!$C$3:$V$3)+1)-((INDEX('DOE Stack Loss Data'!$C$4:$V$43,MATCH('Combustion Reports'!D$52,'DOE Stack Loss Data'!$B$4:$B$43)+1,MATCH('Proposed Efficiency'!AV11,'DOE Stack Loss Data'!$C$3:$V$3))-INDEX('DOE Stack Loss Data'!$C$4:$V$43,MATCH('Combustion Reports'!D$52,'DOE Stack Loss Data'!$B$4:$B$43),MATCH('Proposed Efficiency'!AV11,'DOE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Efficiency'!AV11,'DOE Stack Loss Data'!$C$3:$V$3))))/(INDEX('DOE Stack Loss Data'!$C$3:$V$3,1,MATCH('Proposed Efficiency'!AV11,'DOE Stack Loss Data'!$C$3:$V$3)+1)-INDEX('DOE Stack Loss Data'!$C$3:$V$3,1,MATCH('Proposed Efficiency'!AV11,'DOE Stack Loss Data'!$C$3:$V$3)))*('Proposed Efficiency'!AV11-INDEX('DOE Stack Loss Data'!$C$3:$V$3,1,MATCH('Proposed Efficiency'!AV11,'DOE Stack Loss Data'!$C$3:$V$3)))+(INDEX('DOE Stack Loss Data'!$C$4:$V$43,MATCH('Combustion Reports'!D$52,'DOE Stack Loss Data'!$B$4:$B$43)+1,MATCH('Proposed Efficiency'!AV11,'DOE Stack Loss Data'!$C$3:$V$3))-INDEX('DOE Stack Loss Data'!$C$4:$V$43,MATCH('Combustion Reports'!D$52,'DOE Stack Loss Data'!$B$4:$B$43),MATCH('Proposed Efficiency'!AV11,'DOE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Efficiency'!AV11,'DOE Stack Loss Data'!$C$3:$V$3)))</f>
        <v>#N/A</v>
      </c>
      <c r="AW35" s="237" t="e">
        <f>1-(((INDEX('DOE Stack Loss Data'!$C$4:$V$43,MATCH('Combustion Reports'!E$52,'DOE Stack Loss Data'!$B$4:$B$43)+1,MATCH('Proposed Efficiency'!AW11,'DOE Stack Loss Data'!$C$3:$V$3)+1)-INDEX('DOE Stack Loss Data'!$C$4:$V$43,MATCH('Combustion Reports'!E$52,'DOE Stack Loss Data'!$B$4:$B$43),MATCH('Proposed Efficiency'!AW11,'DOE Stack Loss Data'!$C$3:$V$3)+1))/10*('Combustion Reports'!E$52-INDEX('DOE Stack Loss Data'!$B$4:$B$43,MATCH('Combustion Reports'!E$52,'DOE Stack Loss Data'!$B$4:$B$43),1))+INDEX('DOE Stack Loss Data'!$C$4:$V$43,MATCH('Combustion Reports'!E$52,'DOE Stack Loss Data'!$B$4:$B$43),MATCH('Proposed Efficiency'!AW11,'DOE Stack Loss Data'!$C$3:$V$3)+1)-((INDEX('DOE Stack Loss Data'!$C$4:$V$43,MATCH('Combustion Reports'!E$52,'DOE Stack Loss Data'!$B$4:$B$43)+1,MATCH('Proposed Efficiency'!AW11,'DOE Stack Loss Data'!$C$3:$V$3))-INDEX('DOE Stack Loss Data'!$C$4:$V$43,MATCH('Combustion Reports'!E$52,'DOE Stack Loss Data'!$B$4:$B$43),MATCH('Proposed Efficiency'!AW11,'DOE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Efficiency'!AW11,'DOE Stack Loss Data'!$C$3:$V$3))))/(INDEX('DOE Stack Loss Data'!$C$3:$V$3,1,MATCH('Proposed Efficiency'!AW11,'DOE Stack Loss Data'!$C$3:$V$3)+1)-INDEX('DOE Stack Loss Data'!$C$3:$V$3,1,MATCH('Proposed Efficiency'!AW11,'DOE Stack Loss Data'!$C$3:$V$3)))*('Proposed Efficiency'!AW11-INDEX('DOE Stack Loss Data'!$C$3:$V$3,1,MATCH('Proposed Efficiency'!AW11,'DOE Stack Loss Data'!$C$3:$V$3)))+(INDEX('DOE Stack Loss Data'!$C$4:$V$43,MATCH('Combustion Reports'!E$52,'DOE Stack Loss Data'!$B$4:$B$43)+1,MATCH('Proposed Efficiency'!AW11,'DOE Stack Loss Data'!$C$3:$V$3))-INDEX('DOE Stack Loss Data'!$C$4:$V$43,MATCH('Combustion Reports'!E$52,'DOE Stack Loss Data'!$B$4:$B$43),MATCH('Proposed Efficiency'!AW11,'DOE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Efficiency'!AW11,'DOE Stack Loss Data'!$C$3:$V$3)))</f>
        <v>#N/A</v>
      </c>
      <c r="AX35" s="237" t="e">
        <f>1-(((INDEX('DOE Stack Loss Data'!$C$4:$V$43,MATCH('Combustion Reports'!F$52,'DOE Stack Loss Data'!$B$4:$B$43)+1,MATCH('Proposed Efficiency'!AX11,'DOE Stack Loss Data'!$C$3:$V$3)+1)-INDEX('DOE Stack Loss Data'!$C$4:$V$43,MATCH('Combustion Reports'!F$52,'DOE Stack Loss Data'!$B$4:$B$43),MATCH('Proposed Efficiency'!AX11,'DOE Stack Loss Data'!$C$3:$V$3)+1))/10*('Combustion Reports'!F$52-INDEX('DOE Stack Loss Data'!$B$4:$B$43,MATCH('Combustion Reports'!F$52,'DOE Stack Loss Data'!$B$4:$B$43),1))+INDEX('DOE Stack Loss Data'!$C$4:$V$43,MATCH('Combustion Reports'!F$52,'DOE Stack Loss Data'!$B$4:$B$43),MATCH('Proposed Efficiency'!AX11,'DOE Stack Loss Data'!$C$3:$V$3)+1)-((INDEX('DOE Stack Loss Data'!$C$4:$V$43,MATCH('Combustion Reports'!F$52,'DOE Stack Loss Data'!$B$4:$B$43)+1,MATCH('Proposed Efficiency'!AX11,'DOE Stack Loss Data'!$C$3:$V$3))-INDEX('DOE Stack Loss Data'!$C$4:$V$43,MATCH('Combustion Reports'!F$52,'DOE Stack Loss Data'!$B$4:$B$43),MATCH('Proposed Efficiency'!AX11,'DOE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Efficiency'!AX11,'DOE Stack Loss Data'!$C$3:$V$3))))/(INDEX('DOE Stack Loss Data'!$C$3:$V$3,1,MATCH('Proposed Efficiency'!AX11,'DOE Stack Loss Data'!$C$3:$V$3)+1)-INDEX('DOE Stack Loss Data'!$C$3:$V$3,1,MATCH('Proposed Efficiency'!AX11,'DOE Stack Loss Data'!$C$3:$V$3)))*('Proposed Efficiency'!AX11-INDEX('DOE Stack Loss Data'!$C$3:$V$3,1,MATCH('Proposed Efficiency'!AX11,'DOE Stack Loss Data'!$C$3:$V$3)))+(INDEX('DOE Stack Loss Data'!$C$4:$V$43,MATCH('Combustion Reports'!F$52,'DOE Stack Loss Data'!$B$4:$B$43)+1,MATCH('Proposed Efficiency'!AX11,'DOE Stack Loss Data'!$C$3:$V$3))-INDEX('DOE Stack Loss Data'!$C$4:$V$43,MATCH('Combustion Reports'!F$52,'DOE Stack Loss Data'!$B$4:$B$43),MATCH('Proposed Efficiency'!AX11,'DOE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Efficiency'!AX11,'DOE Stack Loss Data'!$C$3:$V$3)))</f>
        <v>#N/A</v>
      </c>
      <c r="AY35" s="237" t="e">
        <f>1-(((INDEX('DOE Stack Loss Data'!$C$4:$V$43,MATCH('Combustion Reports'!G$52,'DOE Stack Loss Data'!$B$4:$B$43)+1,MATCH('Proposed Efficiency'!AY11,'DOE Stack Loss Data'!$C$3:$V$3)+1)-INDEX('DOE Stack Loss Data'!$C$4:$V$43,MATCH('Combustion Reports'!G$52,'DOE Stack Loss Data'!$B$4:$B$43),MATCH('Proposed Efficiency'!AY11,'DOE Stack Loss Data'!$C$3:$V$3)+1))/10*('Combustion Reports'!G$52-INDEX('DOE Stack Loss Data'!$B$4:$B$43,MATCH('Combustion Reports'!G$52,'DOE Stack Loss Data'!$B$4:$B$43),1))+INDEX('DOE Stack Loss Data'!$C$4:$V$43,MATCH('Combustion Reports'!G$52,'DOE Stack Loss Data'!$B$4:$B$43),MATCH('Proposed Efficiency'!AY11,'DOE Stack Loss Data'!$C$3:$V$3)+1)-((INDEX('DOE Stack Loss Data'!$C$4:$V$43,MATCH('Combustion Reports'!G$52,'DOE Stack Loss Data'!$B$4:$B$43)+1,MATCH('Proposed Efficiency'!AY11,'DOE Stack Loss Data'!$C$3:$V$3))-INDEX('DOE Stack Loss Data'!$C$4:$V$43,MATCH('Combustion Reports'!G$52,'DOE Stack Loss Data'!$B$4:$B$43),MATCH('Proposed Efficiency'!AY11,'DOE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Efficiency'!AY11,'DOE Stack Loss Data'!$C$3:$V$3))))/(INDEX('DOE Stack Loss Data'!$C$3:$V$3,1,MATCH('Proposed Efficiency'!AY11,'DOE Stack Loss Data'!$C$3:$V$3)+1)-INDEX('DOE Stack Loss Data'!$C$3:$V$3,1,MATCH('Proposed Efficiency'!AY11,'DOE Stack Loss Data'!$C$3:$V$3)))*('Proposed Efficiency'!AY11-INDEX('DOE Stack Loss Data'!$C$3:$V$3,1,MATCH('Proposed Efficiency'!AY11,'DOE Stack Loss Data'!$C$3:$V$3)))+(INDEX('DOE Stack Loss Data'!$C$4:$V$43,MATCH('Combustion Reports'!G$52,'DOE Stack Loss Data'!$B$4:$B$43)+1,MATCH('Proposed Efficiency'!AY11,'DOE Stack Loss Data'!$C$3:$V$3))-INDEX('DOE Stack Loss Data'!$C$4:$V$43,MATCH('Combustion Reports'!G$52,'DOE Stack Loss Data'!$B$4:$B$43),MATCH('Proposed Efficiency'!AY11,'DOE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Efficiency'!AY11,'DOE Stack Loss Data'!$C$3:$V$3)))</f>
        <v>#N/A</v>
      </c>
      <c r="AZ35" s="237" t="e">
        <f>1-(((INDEX('DOE Stack Loss Data'!$C$4:$V$43,MATCH('Combustion Reports'!H$52,'DOE Stack Loss Data'!$B$4:$B$43)+1,MATCH('Proposed Efficiency'!AZ11,'DOE Stack Loss Data'!$C$3:$V$3)+1)-INDEX('DOE Stack Loss Data'!$C$4:$V$43,MATCH('Combustion Reports'!H$52,'DOE Stack Loss Data'!$B$4:$B$43),MATCH('Proposed Efficiency'!AZ11,'DOE Stack Loss Data'!$C$3:$V$3)+1))/10*('Combustion Reports'!H$52-INDEX('DOE Stack Loss Data'!$B$4:$B$43,MATCH('Combustion Reports'!H$52,'DOE Stack Loss Data'!$B$4:$B$43),1))+INDEX('DOE Stack Loss Data'!$C$4:$V$43,MATCH('Combustion Reports'!H$52,'DOE Stack Loss Data'!$B$4:$B$43),MATCH('Proposed Efficiency'!AZ11,'DOE Stack Loss Data'!$C$3:$V$3)+1)-((INDEX('DOE Stack Loss Data'!$C$4:$V$43,MATCH('Combustion Reports'!H$52,'DOE Stack Loss Data'!$B$4:$B$43)+1,MATCH('Proposed Efficiency'!AZ11,'DOE Stack Loss Data'!$C$3:$V$3))-INDEX('DOE Stack Loss Data'!$C$4:$V$43,MATCH('Combustion Reports'!H$52,'DOE Stack Loss Data'!$B$4:$B$43),MATCH('Proposed Efficiency'!AZ11,'DOE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Efficiency'!AZ11,'DOE Stack Loss Data'!$C$3:$V$3))))/(INDEX('DOE Stack Loss Data'!$C$3:$V$3,1,MATCH('Proposed Efficiency'!AZ11,'DOE Stack Loss Data'!$C$3:$V$3)+1)-INDEX('DOE Stack Loss Data'!$C$3:$V$3,1,MATCH('Proposed Efficiency'!AZ11,'DOE Stack Loss Data'!$C$3:$V$3)))*('Proposed Efficiency'!AZ11-INDEX('DOE Stack Loss Data'!$C$3:$V$3,1,MATCH('Proposed Efficiency'!AZ11,'DOE Stack Loss Data'!$C$3:$V$3)))+(INDEX('DOE Stack Loss Data'!$C$4:$V$43,MATCH('Combustion Reports'!H$52,'DOE Stack Loss Data'!$B$4:$B$43)+1,MATCH('Proposed Efficiency'!AZ11,'DOE Stack Loss Data'!$C$3:$V$3))-INDEX('DOE Stack Loss Data'!$C$4:$V$43,MATCH('Combustion Reports'!H$52,'DOE Stack Loss Data'!$B$4:$B$43),MATCH('Proposed Efficiency'!AZ11,'DOE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Efficiency'!AZ11,'DOE Stack Loss Data'!$C$3:$V$3)))</f>
        <v>#N/A</v>
      </c>
      <c r="BA35" s="237" t="e">
        <f>1-(((INDEX('DOE Stack Loss Data'!$C$4:$V$43,MATCH('Combustion Reports'!I$52,'DOE Stack Loss Data'!$B$4:$B$43)+1,MATCH('Proposed Efficiency'!BA11,'DOE Stack Loss Data'!$C$3:$V$3)+1)-INDEX('DOE Stack Loss Data'!$C$4:$V$43,MATCH('Combustion Reports'!I$52,'DOE Stack Loss Data'!$B$4:$B$43),MATCH('Proposed Efficiency'!BA11,'DOE Stack Loss Data'!$C$3:$V$3)+1))/10*('Combustion Reports'!I$52-INDEX('DOE Stack Loss Data'!$B$4:$B$43,MATCH('Combustion Reports'!I$52,'DOE Stack Loss Data'!$B$4:$B$43),1))+INDEX('DOE Stack Loss Data'!$C$4:$V$43,MATCH('Combustion Reports'!I$52,'DOE Stack Loss Data'!$B$4:$B$43),MATCH('Proposed Efficiency'!BA11,'DOE Stack Loss Data'!$C$3:$V$3)+1)-((INDEX('DOE Stack Loss Data'!$C$4:$V$43,MATCH('Combustion Reports'!I$52,'DOE Stack Loss Data'!$B$4:$B$43)+1,MATCH('Proposed Efficiency'!BA11,'DOE Stack Loss Data'!$C$3:$V$3))-INDEX('DOE Stack Loss Data'!$C$4:$V$43,MATCH('Combustion Reports'!I$52,'DOE Stack Loss Data'!$B$4:$B$43),MATCH('Proposed Efficiency'!BA11,'DOE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Efficiency'!BA11,'DOE Stack Loss Data'!$C$3:$V$3))))/(INDEX('DOE Stack Loss Data'!$C$3:$V$3,1,MATCH('Proposed Efficiency'!BA11,'DOE Stack Loss Data'!$C$3:$V$3)+1)-INDEX('DOE Stack Loss Data'!$C$3:$V$3,1,MATCH('Proposed Efficiency'!BA11,'DOE Stack Loss Data'!$C$3:$V$3)))*('Proposed Efficiency'!BA11-INDEX('DOE Stack Loss Data'!$C$3:$V$3,1,MATCH('Proposed Efficiency'!BA11,'DOE Stack Loss Data'!$C$3:$V$3)))+(INDEX('DOE Stack Loss Data'!$C$4:$V$43,MATCH('Combustion Reports'!I$52,'DOE Stack Loss Data'!$B$4:$B$43)+1,MATCH('Proposed Efficiency'!BA11,'DOE Stack Loss Data'!$C$3:$V$3))-INDEX('DOE Stack Loss Data'!$C$4:$V$43,MATCH('Combustion Reports'!I$52,'DOE Stack Loss Data'!$B$4:$B$43),MATCH('Proposed Efficiency'!BA11,'DOE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Efficiency'!BA11,'DOE Stack Loss Data'!$C$3:$V$3)))</f>
        <v>#N/A</v>
      </c>
      <c r="BB35" s="237" t="e">
        <f>1-(((INDEX('DOE Stack Loss Data'!$C$4:$V$43,MATCH('Combustion Reports'!J$52,'DOE Stack Loss Data'!$B$4:$B$43)+1,MATCH('Proposed Efficiency'!BB11,'DOE Stack Loss Data'!$C$3:$V$3)+1)-INDEX('DOE Stack Loss Data'!$C$4:$V$43,MATCH('Combustion Reports'!J$52,'DOE Stack Loss Data'!$B$4:$B$43),MATCH('Proposed Efficiency'!BB11,'DOE Stack Loss Data'!$C$3:$V$3)+1))/10*('Combustion Reports'!J$52-INDEX('DOE Stack Loss Data'!$B$4:$B$43,MATCH('Combustion Reports'!J$52,'DOE Stack Loss Data'!$B$4:$B$43),1))+INDEX('DOE Stack Loss Data'!$C$4:$V$43,MATCH('Combustion Reports'!J$52,'DOE Stack Loss Data'!$B$4:$B$43),MATCH('Proposed Efficiency'!BB11,'DOE Stack Loss Data'!$C$3:$V$3)+1)-((INDEX('DOE Stack Loss Data'!$C$4:$V$43,MATCH('Combustion Reports'!J$52,'DOE Stack Loss Data'!$B$4:$B$43)+1,MATCH('Proposed Efficiency'!BB11,'DOE Stack Loss Data'!$C$3:$V$3))-INDEX('DOE Stack Loss Data'!$C$4:$V$43,MATCH('Combustion Reports'!J$52,'DOE Stack Loss Data'!$B$4:$B$43),MATCH('Proposed Efficiency'!BB11,'DOE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Efficiency'!BB11,'DOE Stack Loss Data'!$C$3:$V$3))))/(INDEX('DOE Stack Loss Data'!$C$3:$V$3,1,MATCH('Proposed Efficiency'!BB11,'DOE Stack Loss Data'!$C$3:$V$3)+1)-INDEX('DOE Stack Loss Data'!$C$3:$V$3,1,MATCH('Proposed Efficiency'!BB11,'DOE Stack Loss Data'!$C$3:$V$3)))*('Proposed Efficiency'!BB11-INDEX('DOE Stack Loss Data'!$C$3:$V$3,1,MATCH('Proposed Efficiency'!BB11,'DOE Stack Loss Data'!$C$3:$V$3)))+(INDEX('DOE Stack Loss Data'!$C$4:$V$43,MATCH('Combustion Reports'!J$52,'DOE Stack Loss Data'!$B$4:$B$43)+1,MATCH('Proposed Efficiency'!BB11,'DOE Stack Loss Data'!$C$3:$V$3))-INDEX('DOE Stack Loss Data'!$C$4:$V$43,MATCH('Combustion Reports'!J$52,'DOE Stack Loss Data'!$B$4:$B$43),MATCH('Proposed Efficiency'!BB11,'DOE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Efficiency'!BB11,'DOE Stack Loss Data'!$C$3:$V$3)))</f>
        <v>#N/A</v>
      </c>
      <c r="BC35" s="237" t="e">
        <f>1-(((INDEX('DOE Stack Loss Data'!$C$4:$V$43,MATCH('Combustion Reports'!K$52,'DOE Stack Loss Data'!$B$4:$B$43)+1,MATCH('Proposed Efficiency'!BC11,'DOE Stack Loss Data'!$C$3:$V$3)+1)-INDEX('DOE Stack Loss Data'!$C$4:$V$43,MATCH('Combustion Reports'!K$52,'DOE Stack Loss Data'!$B$4:$B$43),MATCH('Proposed Efficiency'!BC11,'DOE Stack Loss Data'!$C$3:$V$3)+1))/10*('Combustion Reports'!K$52-INDEX('DOE Stack Loss Data'!$B$4:$B$43,MATCH('Combustion Reports'!K$52,'DOE Stack Loss Data'!$B$4:$B$43),1))+INDEX('DOE Stack Loss Data'!$C$4:$V$43,MATCH('Combustion Reports'!K$52,'DOE Stack Loss Data'!$B$4:$B$43),MATCH('Proposed Efficiency'!BC11,'DOE Stack Loss Data'!$C$3:$V$3)+1)-((INDEX('DOE Stack Loss Data'!$C$4:$V$43,MATCH('Combustion Reports'!K$52,'DOE Stack Loss Data'!$B$4:$B$43)+1,MATCH('Proposed Efficiency'!BC11,'DOE Stack Loss Data'!$C$3:$V$3))-INDEX('DOE Stack Loss Data'!$C$4:$V$43,MATCH('Combustion Reports'!K$52,'DOE Stack Loss Data'!$B$4:$B$43),MATCH('Proposed Efficiency'!BC11,'DOE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Efficiency'!BC11,'DOE Stack Loss Data'!$C$3:$V$3))))/(INDEX('DOE Stack Loss Data'!$C$3:$V$3,1,MATCH('Proposed Efficiency'!BC11,'DOE Stack Loss Data'!$C$3:$V$3)+1)-INDEX('DOE Stack Loss Data'!$C$3:$V$3,1,MATCH('Proposed Efficiency'!BC11,'DOE Stack Loss Data'!$C$3:$V$3)))*('Proposed Efficiency'!BC11-INDEX('DOE Stack Loss Data'!$C$3:$V$3,1,MATCH('Proposed Efficiency'!BC11,'DOE Stack Loss Data'!$C$3:$V$3)))+(INDEX('DOE Stack Loss Data'!$C$4:$V$43,MATCH('Combustion Reports'!K$52,'DOE Stack Loss Data'!$B$4:$B$43)+1,MATCH('Proposed Efficiency'!BC11,'DOE Stack Loss Data'!$C$3:$V$3))-INDEX('DOE Stack Loss Data'!$C$4:$V$43,MATCH('Combustion Reports'!K$52,'DOE Stack Loss Data'!$B$4:$B$43),MATCH('Proposed Efficiency'!BC11,'DOE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Efficiency'!BC11,'DOE Stack Loss Data'!$C$3:$V$3)))</f>
        <v>#N/A</v>
      </c>
      <c r="BD35" s="238" t="e">
        <f>1-(((INDEX('DOE Stack Loss Data'!$C$4:$V$43,MATCH('Combustion Reports'!L$52,'DOE Stack Loss Data'!$B$4:$B$43)+1,MATCH('Proposed Efficiency'!BD11,'DOE Stack Loss Data'!$C$3:$V$3)+1)-INDEX('DOE Stack Loss Data'!$C$4:$V$43,MATCH('Combustion Reports'!L$52,'DOE Stack Loss Data'!$B$4:$B$43),MATCH('Proposed Efficiency'!BD11,'DOE Stack Loss Data'!$C$3:$V$3)+1))/10*('Combustion Reports'!L$52-INDEX('DOE Stack Loss Data'!$B$4:$B$43,MATCH('Combustion Reports'!L$52,'DOE Stack Loss Data'!$B$4:$B$43),1))+INDEX('DOE Stack Loss Data'!$C$4:$V$43,MATCH('Combustion Reports'!L$52,'DOE Stack Loss Data'!$B$4:$B$43),MATCH('Proposed Efficiency'!BD11,'DOE Stack Loss Data'!$C$3:$V$3)+1)-((INDEX('DOE Stack Loss Data'!$C$4:$V$43,MATCH('Combustion Reports'!L$52,'DOE Stack Loss Data'!$B$4:$B$43)+1,MATCH('Proposed Efficiency'!BD11,'DOE Stack Loss Data'!$C$3:$V$3))-INDEX('DOE Stack Loss Data'!$C$4:$V$43,MATCH('Combustion Reports'!L$52,'DOE Stack Loss Data'!$B$4:$B$43),MATCH('Proposed Efficiency'!BD11,'DOE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Efficiency'!BD11,'DOE Stack Loss Data'!$C$3:$V$3))))/(INDEX('DOE Stack Loss Data'!$C$3:$V$3,1,MATCH('Proposed Efficiency'!BD11,'DOE Stack Loss Data'!$C$3:$V$3)+1)-INDEX('DOE Stack Loss Data'!$C$3:$V$3,1,MATCH('Proposed Efficiency'!BD11,'DOE Stack Loss Data'!$C$3:$V$3)))*('Proposed Efficiency'!BD11-INDEX('DOE Stack Loss Data'!$C$3:$V$3,1,MATCH('Proposed Efficiency'!BD11,'DOE Stack Loss Data'!$C$3:$V$3)))+(INDEX('DOE Stack Loss Data'!$C$4:$V$43,MATCH('Combustion Reports'!L$52,'DOE Stack Loss Data'!$B$4:$B$43)+1,MATCH('Proposed Efficiency'!BD11,'DOE Stack Loss Data'!$C$3:$V$3))-INDEX('DOE Stack Loss Data'!$C$4:$V$43,MATCH('Combustion Reports'!L$52,'DOE Stack Loss Data'!$B$4:$B$43),MATCH('Proposed Efficiency'!BD11,'DOE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Efficiency'!BD11,'DOE Stack Loss Data'!$C$3:$V$3)))</f>
        <v>#N/A</v>
      </c>
    </row>
    <row r="36" spans="2:56">
      <c r="B36" s="236">
        <v>25</v>
      </c>
      <c r="C36" s="234">
        <v>491</v>
      </c>
      <c r="D36" s="233">
        <f t="shared" si="4"/>
        <v>50</v>
      </c>
      <c r="E36" s="237" t="e">
        <f>1-(((INDEX('DOE Stack Loss Data'!$C$4:$V$43,MATCH('Combustion Reports'!C$34,'DOE Stack Loss Data'!$B$4:$B$43)+1,MATCH('Proposed Efficiency'!E12,'DOE Stack Loss Data'!$C$3:$V$3)+1)-INDEX('DOE Stack Loss Data'!$C$4:$V$43,MATCH('Combustion Reports'!C$34,'DOE Stack Loss Data'!$B$4:$B$43),MATCH('Proposed Efficiency'!E12,'DOE Stack Loss Data'!$C$3:$V$3)+1))/10*('Combustion Reports'!C$34-INDEX('DOE Stack Loss Data'!$B$4:$B$43,MATCH('Combustion Reports'!C$34,'DOE Stack Loss Data'!$B$4:$B$43),1))+INDEX('DOE Stack Loss Data'!$C$4:$V$43,MATCH('Combustion Reports'!C$34,'DOE Stack Loss Data'!$B$4:$B$43),MATCH('Proposed Efficiency'!E12,'DOE Stack Loss Data'!$C$3:$V$3)+1)-((INDEX('DOE Stack Loss Data'!$C$4:$V$43,MATCH('Combustion Reports'!C$34,'DOE Stack Loss Data'!$B$4:$B$43)+1,MATCH('Proposed Efficiency'!E12,'DOE Stack Loss Data'!$C$3:$V$3))-INDEX('DOE Stack Loss Data'!$C$4:$V$43,MATCH('Combustion Reports'!C$34,'DOE Stack Loss Data'!$B$4:$B$43),MATCH('Proposed Efficiency'!E12,'DOE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Efficiency'!E12,'DOE Stack Loss Data'!$C$3:$V$3))))/(INDEX('DOE Stack Loss Data'!$C$3:$V$3,1,MATCH('Proposed Efficiency'!E12,'DOE Stack Loss Data'!$C$3:$V$3)+1)-INDEX('DOE Stack Loss Data'!$C$3:$V$3,1,MATCH('Proposed Efficiency'!E12,'DOE Stack Loss Data'!$C$3:$V$3)))*('Proposed Efficiency'!E12-INDEX('DOE Stack Loss Data'!$C$3:$V$3,1,MATCH('Proposed Efficiency'!E12,'DOE Stack Loss Data'!$C$3:$V$3)))+(INDEX('DOE Stack Loss Data'!$C$4:$V$43,MATCH('Combustion Reports'!C$34,'DOE Stack Loss Data'!$B$4:$B$43)+1,MATCH('Proposed Efficiency'!E12,'DOE Stack Loss Data'!$C$3:$V$3))-INDEX('DOE Stack Loss Data'!$C$4:$V$43,MATCH('Combustion Reports'!C$34,'DOE Stack Loss Data'!$B$4:$B$43),MATCH('Proposed Efficiency'!E12,'DOE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Efficiency'!E12,'DOE Stack Loss Data'!$C$3:$V$3)))</f>
        <v>#N/A</v>
      </c>
      <c r="F36" s="237" t="e">
        <f>1-(((INDEX('DOE Stack Loss Data'!$C$4:$V$43,MATCH('Combustion Reports'!D$34,'DOE Stack Loss Data'!$B$4:$B$43)+1,MATCH('Proposed Efficiency'!F12,'DOE Stack Loss Data'!$C$3:$V$3)+1)-INDEX('DOE Stack Loss Data'!$C$4:$V$43,MATCH('Combustion Reports'!D$34,'DOE Stack Loss Data'!$B$4:$B$43),MATCH('Proposed Efficiency'!F12,'DOE Stack Loss Data'!$C$3:$V$3)+1))/10*('Combustion Reports'!D$34-INDEX('DOE Stack Loss Data'!$B$4:$B$43,MATCH('Combustion Reports'!D$34,'DOE Stack Loss Data'!$B$4:$B$43),1))+INDEX('DOE Stack Loss Data'!$C$4:$V$43,MATCH('Combustion Reports'!D$34,'DOE Stack Loss Data'!$B$4:$B$43),MATCH('Proposed Efficiency'!F12,'DOE Stack Loss Data'!$C$3:$V$3)+1)-((INDEX('DOE Stack Loss Data'!$C$4:$V$43,MATCH('Combustion Reports'!D$34,'DOE Stack Loss Data'!$B$4:$B$43)+1,MATCH('Proposed Efficiency'!F12,'DOE Stack Loss Data'!$C$3:$V$3))-INDEX('DOE Stack Loss Data'!$C$4:$V$43,MATCH('Combustion Reports'!D$34,'DOE Stack Loss Data'!$B$4:$B$43),MATCH('Proposed Efficiency'!F12,'DOE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Efficiency'!F12,'DOE Stack Loss Data'!$C$3:$V$3))))/(INDEX('DOE Stack Loss Data'!$C$3:$V$3,1,MATCH('Proposed Efficiency'!F12,'DOE Stack Loss Data'!$C$3:$V$3)+1)-INDEX('DOE Stack Loss Data'!$C$3:$V$3,1,MATCH('Proposed Efficiency'!F12,'DOE Stack Loss Data'!$C$3:$V$3)))*('Proposed Efficiency'!F12-INDEX('DOE Stack Loss Data'!$C$3:$V$3,1,MATCH('Proposed Efficiency'!F12,'DOE Stack Loss Data'!$C$3:$V$3)))+(INDEX('DOE Stack Loss Data'!$C$4:$V$43,MATCH('Combustion Reports'!D$34,'DOE Stack Loss Data'!$B$4:$B$43)+1,MATCH('Proposed Efficiency'!F12,'DOE Stack Loss Data'!$C$3:$V$3))-INDEX('DOE Stack Loss Data'!$C$4:$V$43,MATCH('Combustion Reports'!D$34,'DOE Stack Loss Data'!$B$4:$B$43),MATCH('Proposed Efficiency'!F12,'DOE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Efficiency'!F12,'DOE Stack Loss Data'!$C$3:$V$3)))</f>
        <v>#N/A</v>
      </c>
      <c r="G36" s="237" t="e">
        <f>1-(((INDEX('DOE Stack Loss Data'!$C$4:$V$43,MATCH('Combustion Reports'!E$34,'DOE Stack Loss Data'!$B$4:$B$43)+1,MATCH('Proposed Efficiency'!G12,'DOE Stack Loss Data'!$C$3:$V$3)+1)-INDEX('DOE Stack Loss Data'!$C$4:$V$43,MATCH('Combustion Reports'!E$34,'DOE Stack Loss Data'!$B$4:$B$43),MATCH('Proposed Efficiency'!G12,'DOE Stack Loss Data'!$C$3:$V$3)+1))/10*('Combustion Reports'!E$34-INDEX('DOE Stack Loss Data'!$B$4:$B$43,MATCH('Combustion Reports'!E$34,'DOE Stack Loss Data'!$B$4:$B$43),1))+INDEX('DOE Stack Loss Data'!$C$4:$V$43,MATCH('Combustion Reports'!E$34,'DOE Stack Loss Data'!$B$4:$B$43),MATCH('Proposed Efficiency'!G12,'DOE Stack Loss Data'!$C$3:$V$3)+1)-((INDEX('DOE Stack Loss Data'!$C$4:$V$43,MATCH('Combustion Reports'!E$34,'DOE Stack Loss Data'!$B$4:$B$43)+1,MATCH('Proposed Efficiency'!G12,'DOE Stack Loss Data'!$C$3:$V$3))-INDEX('DOE Stack Loss Data'!$C$4:$V$43,MATCH('Combustion Reports'!E$34,'DOE Stack Loss Data'!$B$4:$B$43),MATCH('Proposed Efficiency'!G12,'DOE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Efficiency'!G12,'DOE Stack Loss Data'!$C$3:$V$3))))/(INDEX('DOE Stack Loss Data'!$C$3:$V$3,1,MATCH('Proposed Efficiency'!G12,'DOE Stack Loss Data'!$C$3:$V$3)+1)-INDEX('DOE Stack Loss Data'!$C$3:$V$3,1,MATCH('Proposed Efficiency'!G12,'DOE Stack Loss Data'!$C$3:$V$3)))*('Proposed Efficiency'!G12-INDEX('DOE Stack Loss Data'!$C$3:$V$3,1,MATCH('Proposed Efficiency'!G12,'DOE Stack Loss Data'!$C$3:$V$3)))+(INDEX('DOE Stack Loss Data'!$C$4:$V$43,MATCH('Combustion Reports'!E$34,'DOE Stack Loss Data'!$B$4:$B$43)+1,MATCH('Proposed Efficiency'!G12,'DOE Stack Loss Data'!$C$3:$V$3))-INDEX('DOE Stack Loss Data'!$C$4:$V$43,MATCH('Combustion Reports'!E$34,'DOE Stack Loss Data'!$B$4:$B$43),MATCH('Proposed Efficiency'!G12,'DOE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Efficiency'!G12,'DOE Stack Loss Data'!$C$3:$V$3)))</f>
        <v>#N/A</v>
      </c>
      <c r="H36" s="237" t="e">
        <f>1-(((INDEX('DOE Stack Loss Data'!$C$4:$V$43,MATCH('Combustion Reports'!F$34,'DOE Stack Loss Data'!$B$4:$B$43)+1,MATCH('Proposed Efficiency'!H12,'DOE Stack Loss Data'!$C$3:$V$3)+1)-INDEX('DOE Stack Loss Data'!$C$4:$V$43,MATCH('Combustion Reports'!F$34,'DOE Stack Loss Data'!$B$4:$B$43),MATCH('Proposed Efficiency'!H12,'DOE Stack Loss Data'!$C$3:$V$3)+1))/10*('Combustion Reports'!F$34-INDEX('DOE Stack Loss Data'!$B$4:$B$43,MATCH('Combustion Reports'!F$34,'DOE Stack Loss Data'!$B$4:$B$43),1))+INDEX('DOE Stack Loss Data'!$C$4:$V$43,MATCH('Combustion Reports'!F$34,'DOE Stack Loss Data'!$B$4:$B$43),MATCH('Proposed Efficiency'!H12,'DOE Stack Loss Data'!$C$3:$V$3)+1)-((INDEX('DOE Stack Loss Data'!$C$4:$V$43,MATCH('Combustion Reports'!F$34,'DOE Stack Loss Data'!$B$4:$B$43)+1,MATCH('Proposed Efficiency'!H12,'DOE Stack Loss Data'!$C$3:$V$3))-INDEX('DOE Stack Loss Data'!$C$4:$V$43,MATCH('Combustion Reports'!F$34,'DOE Stack Loss Data'!$B$4:$B$43),MATCH('Proposed Efficiency'!H12,'DOE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Efficiency'!H12,'DOE Stack Loss Data'!$C$3:$V$3))))/(INDEX('DOE Stack Loss Data'!$C$3:$V$3,1,MATCH('Proposed Efficiency'!H12,'DOE Stack Loss Data'!$C$3:$V$3)+1)-INDEX('DOE Stack Loss Data'!$C$3:$V$3,1,MATCH('Proposed Efficiency'!H12,'DOE Stack Loss Data'!$C$3:$V$3)))*('Proposed Efficiency'!H12-INDEX('DOE Stack Loss Data'!$C$3:$V$3,1,MATCH('Proposed Efficiency'!H12,'DOE Stack Loss Data'!$C$3:$V$3)))+(INDEX('DOE Stack Loss Data'!$C$4:$V$43,MATCH('Combustion Reports'!F$34,'DOE Stack Loss Data'!$B$4:$B$43)+1,MATCH('Proposed Efficiency'!H12,'DOE Stack Loss Data'!$C$3:$V$3))-INDEX('DOE Stack Loss Data'!$C$4:$V$43,MATCH('Combustion Reports'!F$34,'DOE Stack Loss Data'!$B$4:$B$43),MATCH('Proposed Efficiency'!H12,'DOE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Efficiency'!H12,'DOE Stack Loss Data'!$C$3:$V$3)))</f>
        <v>#N/A</v>
      </c>
      <c r="I36" s="237" t="e">
        <f>1-(((INDEX('DOE Stack Loss Data'!$C$4:$V$43,MATCH('Combustion Reports'!G$34,'DOE Stack Loss Data'!$B$4:$B$43)+1,MATCH('Proposed Efficiency'!I12,'DOE Stack Loss Data'!$C$3:$V$3)+1)-INDEX('DOE Stack Loss Data'!$C$4:$V$43,MATCH('Combustion Reports'!G$34,'DOE Stack Loss Data'!$B$4:$B$43),MATCH('Proposed Efficiency'!I12,'DOE Stack Loss Data'!$C$3:$V$3)+1))/10*('Combustion Reports'!G$34-INDEX('DOE Stack Loss Data'!$B$4:$B$43,MATCH('Combustion Reports'!G$34,'DOE Stack Loss Data'!$B$4:$B$43),1))+INDEX('DOE Stack Loss Data'!$C$4:$V$43,MATCH('Combustion Reports'!G$34,'DOE Stack Loss Data'!$B$4:$B$43),MATCH('Proposed Efficiency'!I12,'DOE Stack Loss Data'!$C$3:$V$3)+1)-((INDEX('DOE Stack Loss Data'!$C$4:$V$43,MATCH('Combustion Reports'!G$34,'DOE Stack Loss Data'!$B$4:$B$43)+1,MATCH('Proposed Efficiency'!I12,'DOE Stack Loss Data'!$C$3:$V$3))-INDEX('DOE Stack Loss Data'!$C$4:$V$43,MATCH('Combustion Reports'!G$34,'DOE Stack Loss Data'!$B$4:$B$43),MATCH('Proposed Efficiency'!I12,'DOE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Efficiency'!I12,'DOE Stack Loss Data'!$C$3:$V$3))))/(INDEX('DOE Stack Loss Data'!$C$3:$V$3,1,MATCH('Proposed Efficiency'!I12,'DOE Stack Loss Data'!$C$3:$V$3)+1)-INDEX('DOE Stack Loss Data'!$C$3:$V$3,1,MATCH('Proposed Efficiency'!I12,'DOE Stack Loss Data'!$C$3:$V$3)))*('Proposed Efficiency'!I12-INDEX('DOE Stack Loss Data'!$C$3:$V$3,1,MATCH('Proposed Efficiency'!I12,'DOE Stack Loss Data'!$C$3:$V$3)))+(INDEX('DOE Stack Loss Data'!$C$4:$V$43,MATCH('Combustion Reports'!G$34,'DOE Stack Loss Data'!$B$4:$B$43)+1,MATCH('Proposed Efficiency'!I12,'DOE Stack Loss Data'!$C$3:$V$3))-INDEX('DOE Stack Loss Data'!$C$4:$V$43,MATCH('Combustion Reports'!G$34,'DOE Stack Loss Data'!$B$4:$B$43),MATCH('Proposed Efficiency'!I12,'DOE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Efficiency'!I12,'DOE Stack Loss Data'!$C$3:$V$3)))</f>
        <v>#N/A</v>
      </c>
      <c r="J36" s="237" t="e">
        <f>1-(((INDEX('DOE Stack Loss Data'!$C$4:$V$43,MATCH('Combustion Reports'!H$34,'DOE Stack Loss Data'!$B$4:$B$43)+1,MATCH('Proposed Efficiency'!J12,'DOE Stack Loss Data'!$C$3:$V$3)+1)-INDEX('DOE Stack Loss Data'!$C$4:$V$43,MATCH('Combustion Reports'!H$34,'DOE Stack Loss Data'!$B$4:$B$43),MATCH('Proposed Efficiency'!J12,'DOE Stack Loss Data'!$C$3:$V$3)+1))/10*('Combustion Reports'!H$34-INDEX('DOE Stack Loss Data'!$B$4:$B$43,MATCH('Combustion Reports'!H$34,'DOE Stack Loss Data'!$B$4:$B$43),1))+INDEX('DOE Stack Loss Data'!$C$4:$V$43,MATCH('Combustion Reports'!H$34,'DOE Stack Loss Data'!$B$4:$B$43),MATCH('Proposed Efficiency'!J12,'DOE Stack Loss Data'!$C$3:$V$3)+1)-((INDEX('DOE Stack Loss Data'!$C$4:$V$43,MATCH('Combustion Reports'!H$34,'DOE Stack Loss Data'!$B$4:$B$43)+1,MATCH('Proposed Efficiency'!J12,'DOE Stack Loss Data'!$C$3:$V$3))-INDEX('DOE Stack Loss Data'!$C$4:$V$43,MATCH('Combustion Reports'!H$34,'DOE Stack Loss Data'!$B$4:$B$43),MATCH('Proposed Efficiency'!J12,'DOE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Efficiency'!J12,'DOE Stack Loss Data'!$C$3:$V$3))))/(INDEX('DOE Stack Loss Data'!$C$3:$V$3,1,MATCH('Proposed Efficiency'!J12,'DOE Stack Loss Data'!$C$3:$V$3)+1)-INDEX('DOE Stack Loss Data'!$C$3:$V$3,1,MATCH('Proposed Efficiency'!J12,'DOE Stack Loss Data'!$C$3:$V$3)))*('Proposed Efficiency'!J12-INDEX('DOE Stack Loss Data'!$C$3:$V$3,1,MATCH('Proposed Efficiency'!J12,'DOE Stack Loss Data'!$C$3:$V$3)))+(INDEX('DOE Stack Loss Data'!$C$4:$V$43,MATCH('Combustion Reports'!H$34,'DOE Stack Loss Data'!$B$4:$B$43)+1,MATCH('Proposed Efficiency'!J12,'DOE Stack Loss Data'!$C$3:$V$3))-INDEX('DOE Stack Loss Data'!$C$4:$V$43,MATCH('Combustion Reports'!H$34,'DOE Stack Loss Data'!$B$4:$B$43),MATCH('Proposed Efficiency'!J12,'DOE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Efficiency'!J12,'DOE Stack Loss Data'!$C$3:$V$3)))</f>
        <v>#N/A</v>
      </c>
      <c r="K36" s="237" t="e">
        <f>1-(((INDEX('DOE Stack Loss Data'!$C$4:$V$43,MATCH('Combustion Reports'!I$34,'DOE Stack Loss Data'!$B$4:$B$43)+1,MATCH('Proposed Efficiency'!K12,'DOE Stack Loss Data'!$C$3:$V$3)+1)-INDEX('DOE Stack Loss Data'!$C$4:$V$43,MATCH('Combustion Reports'!I$34,'DOE Stack Loss Data'!$B$4:$B$43),MATCH('Proposed Efficiency'!K12,'DOE Stack Loss Data'!$C$3:$V$3)+1))/10*('Combustion Reports'!I$34-INDEX('DOE Stack Loss Data'!$B$4:$B$43,MATCH('Combustion Reports'!I$34,'DOE Stack Loss Data'!$B$4:$B$43),1))+INDEX('DOE Stack Loss Data'!$C$4:$V$43,MATCH('Combustion Reports'!I$34,'DOE Stack Loss Data'!$B$4:$B$43),MATCH('Proposed Efficiency'!K12,'DOE Stack Loss Data'!$C$3:$V$3)+1)-((INDEX('DOE Stack Loss Data'!$C$4:$V$43,MATCH('Combustion Reports'!I$34,'DOE Stack Loss Data'!$B$4:$B$43)+1,MATCH('Proposed Efficiency'!K12,'DOE Stack Loss Data'!$C$3:$V$3))-INDEX('DOE Stack Loss Data'!$C$4:$V$43,MATCH('Combustion Reports'!I$34,'DOE Stack Loss Data'!$B$4:$B$43),MATCH('Proposed Efficiency'!K12,'DOE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Efficiency'!K12,'DOE Stack Loss Data'!$C$3:$V$3))))/(INDEX('DOE Stack Loss Data'!$C$3:$V$3,1,MATCH('Proposed Efficiency'!K12,'DOE Stack Loss Data'!$C$3:$V$3)+1)-INDEX('DOE Stack Loss Data'!$C$3:$V$3,1,MATCH('Proposed Efficiency'!K12,'DOE Stack Loss Data'!$C$3:$V$3)))*('Proposed Efficiency'!K12-INDEX('DOE Stack Loss Data'!$C$3:$V$3,1,MATCH('Proposed Efficiency'!K12,'DOE Stack Loss Data'!$C$3:$V$3)))+(INDEX('DOE Stack Loss Data'!$C$4:$V$43,MATCH('Combustion Reports'!I$34,'DOE Stack Loss Data'!$B$4:$B$43)+1,MATCH('Proposed Efficiency'!K12,'DOE Stack Loss Data'!$C$3:$V$3))-INDEX('DOE Stack Loss Data'!$C$4:$V$43,MATCH('Combustion Reports'!I$34,'DOE Stack Loss Data'!$B$4:$B$43),MATCH('Proposed Efficiency'!K12,'DOE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Efficiency'!K12,'DOE Stack Loss Data'!$C$3:$V$3)))</f>
        <v>#N/A</v>
      </c>
      <c r="L36" s="237" t="e">
        <f>1-(((INDEX('DOE Stack Loss Data'!$C$4:$V$43,MATCH('Combustion Reports'!J$34,'DOE Stack Loss Data'!$B$4:$B$43)+1,MATCH('Proposed Efficiency'!L12,'DOE Stack Loss Data'!$C$3:$V$3)+1)-INDEX('DOE Stack Loss Data'!$C$4:$V$43,MATCH('Combustion Reports'!J$34,'DOE Stack Loss Data'!$B$4:$B$43),MATCH('Proposed Efficiency'!L12,'DOE Stack Loss Data'!$C$3:$V$3)+1))/10*('Combustion Reports'!J$34-INDEX('DOE Stack Loss Data'!$B$4:$B$43,MATCH('Combustion Reports'!J$34,'DOE Stack Loss Data'!$B$4:$B$43),1))+INDEX('DOE Stack Loss Data'!$C$4:$V$43,MATCH('Combustion Reports'!J$34,'DOE Stack Loss Data'!$B$4:$B$43),MATCH('Proposed Efficiency'!L12,'DOE Stack Loss Data'!$C$3:$V$3)+1)-((INDEX('DOE Stack Loss Data'!$C$4:$V$43,MATCH('Combustion Reports'!J$34,'DOE Stack Loss Data'!$B$4:$B$43)+1,MATCH('Proposed Efficiency'!L12,'DOE Stack Loss Data'!$C$3:$V$3))-INDEX('DOE Stack Loss Data'!$C$4:$V$43,MATCH('Combustion Reports'!J$34,'DOE Stack Loss Data'!$B$4:$B$43),MATCH('Proposed Efficiency'!L12,'DOE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Efficiency'!L12,'DOE Stack Loss Data'!$C$3:$V$3))))/(INDEX('DOE Stack Loss Data'!$C$3:$V$3,1,MATCH('Proposed Efficiency'!L12,'DOE Stack Loss Data'!$C$3:$V$3)+1)-INDEX('DOE Stack Loss Data'!$C$3:$V$3,1,MATCH('Proposed Efficiency'!L12,'DOE Stack Loss Data'!$C$3:$V$3)))*('Proposed Efficiency'!L12-INDEX('DOE Stack Loss Data'!$C$3:$V$3,1,MATCH('Proposed Efficiency'!L12,'DOE Stack Loss Data'!$C$3:$V$3)))+(INDEX('DOE Stack Loss Data'!$C$4:$V$43,MATCH('Combustion Reports'!J$34,'DOE Stack Loss Data'!$B$4:$B$43)+1,MATCH('Proposed Efficiency'!L12,'DOE Stack Loss Data'!$C$3:$V$3))-INDEX('DOE Stack Loss Data'!$C$4:$V$43,MATCH('Combustion Reports'!J$34,'DOE Stack Loss Data'!$B$4:$B$43),MATCH('Proposed Efficiency'!L12,'DOE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Efficiency'!L12,'DOE Stack Loss Data'!$C$3:$V$3)))</f>
        <v>#N/A</v>
      </c>
      <c r="M36" s="237" t="e">
        <f>1-(((INDEX('DOE Stack Loss Data'!$C$4:$V$43,MATCH('Combustion Reports'!K$34,'DOE Stack Loss Data'!$B$4:$B$43)+1,MATCH('Proposed Efficiency'!M12,'DOE Stack Loss Data'!$C$3:$V$3)+1)-INDEX('DOE Stack Loss Data'!$C$4:$V$43,MATCH('Combustion Reports'!K$34,'DOE Stack Loss Data'!$B$4:$B$43),MATCH('Proposed Efficiency'!M12,'DOE Stack Loss Data'!$C$3:$V$3)+1))/10*('Combustion Reports'!K$34-INDEX('DOE Stack Loss Data'!$B$4:$B$43,MATCH('Combustion Reports'!K$34,'DOE Stack Loss Data'!$B$4:$B$43),1))+INDEX('DOE Stack Loss Data'!$C$4:$V$43,MATCH('Combustion Reports'!K$34,'DOE Stack Loss Data'!$B$4:$B$43),MATCH('Proposed Efficiency'!M12,'DOE Stack Loss Data'!$C$3:$V$3)+1)-((INDEX('DOE Stack Loss Data'!$C$4:$V$43,MATCH('Combustion Reports'!K$34,'DOE Stack Loss Data'!$B$4:$B$43)+1,MATCH('Proposed Efficiency'!M12,'DOE Stack Loss Data'!$C$3:$V$3))-INDEX('DOE Stack Loss Data'!$C$4:$V$43,MATCH('Combustion Reports'!K$34,'DOE Stack Loss Data'!$B$4:$B$43),MATCH('Proposed Efficiency'!M12,'DOE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Efficiency'!M12,'DOE Stack Loss Data'!$C$3:$V$3))))/(INDEX('DOE Stack Loss Data'!$C$3:$V$3,1,MATCH('Proposed Efficiency'!M12,'DOE Stack Loss Data'!$C$3:$V$3)+1)-INDEX('DOE Stack Loss Data'!$C$3:$V$3,1,MATCH('Proposed Efficiency'!M12,'DOE Stack Loss Data'!$C$3:$V$3)))*('Proposed Efficiency'!M12-INDEX('DOE Stack Loss Data'!$C$3:$V$3,1,MATCH('Proposed Efficiency'!M12,'DOE Stack Loss Data'!$C$3:$V$3)))+(INDEX('DOE Stack Loss Data'!$C$4:$V$43,MATCH('Combustion Reports'!K$34,'DOE Stack Loss Data'!$B$4:$B$43)+1,MATCH('Proposed Efficiency'!M12,'DOE Stack Loss Data'!$C$3:$V$3))-INDEX('DOE Stack Loss Data'!$C$4:$V$43,MATCH('Combustion Reports'!K$34,'DOE Stack Loss Data'!$B$4:$B$43),MATCH('Proposed Efficiency'!M12,'DOE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Efficiency'!M12,'DOE Stack Loss Data'!$C$3:$V$3)))</f>
        <v>#N/A</v>
      </c>
      <c r="N36" s="238" t="e">
        <f>1-(((INDEX('DOE Stack Loss Data'!$C$4:$V$43,MATCH('Combustion Reports'!L$34,'DOE Stack Loss Data'!$B$4:$B$43)+1,MATCH('Proposed Efficiency'!N12,'DOE Stack Loss Data'!$C$3:$V$3)+1)-INDEX('DOE Stack Loss Data'!$C$4:$V$43,MATCH('Combustion Reports'!L$34,'DOE Stack Loss Data'!$B$4:$B$43),MATCH('Proposed Efficiency'!N12,'DOE Stack Loss Data'!$C$3:$V$3)+1))/10*('Combustion Reports'!L$34-INDEX('DOE Stack Loss Data'!$B$4:$B$43,MATCH('Combustion Reports'!L$34,'DOE Stack Loss Data'!$B$4:$B$43),1))+INDEX('DOE Stack Loss Data'!$C$4:$V$43,MATCH('Combustion Reports'!L$34,'DOE Stack Loss Data'!$B$4:$B$43),MATCH('Proposed Efficiency'!N12,'DOE Stack Loss Data'!$C$3:$V$3)+1)-((INDEX('DOE Stack Loss Data'!$C$4:$V$43,MATCH('Combustion Reports'!L$34,'DOE Stack Loss Data'!$B$4:$B$43)+1,MATCH('Proposed Efficiency'!N12,'DOE Stack Loss Data'!$C$3:$V$3))-INDEX('DOE Stack Loss Data'!$C$4:$V$43,MATCH('Combustion Reports'!L$34,'DOE Stack Loss Data'!$B$4:$B$43),MATCH('Proposed Efficiency'!N12,'DOE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Efficiency'!N12,'DOE Stack Loss Data'!$C$3:$V$3))))/(INDEX('DOE Stack Loss Data'!$C$3:$V$3,1,MATCH('Proposed Efficiency'!N12,'DOE Stack Loss Data'!$C$3:$V$3)+1)-INDEX('DOE Stack Loss Data'!$C$3:$V$3,1,MATCH('Proposed Efficiency'!N12,'DOE Stack Loss Data'!$C$3:$V$3)))*('Proposed Efficiency'!N12-INDEX('DOE Stack Loss Data'!$C$3:$V$3,1,MATCH('Proposed Efficiency'!N12,'DOE Stack Loss Data'!$C$3:$V$3)))+(INDEX('DOE Stack Loss Data'!$C$4:$V$43,MATCH('Combustion Reports'!L$34,'DOE Stack Loss Data'!$B$4:$B$43)+1,MATCH('Proposed Efficiency'!N12,'DOE Stack Loss Data'!$C$3:$V$3))-INDEX('DOE Stack Loss Data'!$C$4:$V$43,MATCH('Combustion Reports'!L$34,'DOE Stack Loss Data'!$B$4:$B$43),MATCH('Proposed Efficiency'!N12,'DOE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Efficiency'!N12,'DOE Stack Loss Data'!$C$3:$V$3)))</f>
        <v>#N/A</v>
      </c>
      <c r="P36" s="236">
        <v>25</v>
      </c>
      <c r="Q36" s="234">
        <v>491</v>
      </c>
      <c r="R36" s="233">
        <f t="shared" si="5"/>
        <v>50</v>
      </c>
      <c r="S36" s="237" t="e">
        <f>1-(((INDEX('DOE Stack Loss Data'!$C$4:$V$43,MATCH('Combustion Reports'!$C$40,'DOE Stack Loss Data'!$B$4:$B$43)+1,MATCH('Proposed Efficiency'!S12,'DOE Stack Loss Data'!$C$3:$V$3)+1)-INDEX('DOE Stack Loss Data'!$C$4:$V$43,MATCH('Combustion Reports'!$C$40,'DOE Stack Loss Data'!$B$4:$B$43),MATCH('Proposed Efficiency'!S12,'DOE Stack Loss Data'!$C$3:$V$3)+1))/10*('Combustion Reports'!$C$40-INDEX('DOE Stack Loss Data'!$B$4:$B$43,MATCH('Combustion Reports'!$C$40,'DOE Stack Loss Data'!$B$4:$B$43),1))+INDEX('DOE Stack Loss Data'!$C$4:$V$43,MATCH('Combustion Reports'!$C$40,'DOE Stack Loss Data'!$B$4:$B$43),MATCH('Proposed Efficiency'!S12,'DOE Stack Loss Data'!$C$3:$V$3)+1)-((INDEX('DOE Stack Loss Data'!$C$4:$V$43,MATCH('Combustion Reports'!$C$40,'DOE Stack Loss Data'!$B$4:$B$43)+1,MATCH('Proposed Efficiency'!S12,'DOE Stack Loss Data'!$C$3:$V$3))-INDEX('DOE Stack Loss Data'!$C$4:$V$43,MATCH('Combustion Reports'!$C$40,'DOE Stack Loss Data'!$B$4:$B$43),MATCH('Proposed Efficiency'!S12,'DOE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Efficiency'!S12,'DOE Stack Loss Data'!$C$3:$V$3))))/(INDEX('DOE Stack Loss Data'!$C$3:$V$3,1,MATCH('Proposed Efficiency'!S12,'DOE Stack Loss Data'!$C$3:$V$3)+1)-INDEX('DOE Stack Loss Data'!$C$3:$V$3,1,MATCH('Proposed Efficiency'!S12,'DOE Stack Loss Data'!$C$3:$V$3)))*('Proposed Efficiency'!S12-INDEX('DOE Stack Loss Data'!$C$3:$V$3,1,MATCH('Proposed Efficiency'!S12,'DOE Stack Loss Data'!$C$3:$V$3)))+(INDEX('DOE Stack Loss Data'!$C$4:$V$43,MATCH('Combustion Reports'!$C$40,'DOE Stack Loss Data'!$B$4:$B$43)+1,MATCH('Proposed Efficiency'!S12,'DOE Stack Loss Data'!$C$3:$V$3))-INDEX('DOE Stack Loss Data'!$C$4:$V$43,MATCH('Combustion Reports'!$C$40,'DOE Stack Loss Data'!$B$4:$B$43),MATCH('Proposed Efficiency'!S12,'DOE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Efficiency'!S12,'DOE Stack Loss Data'!$C$3:$V$3)))</f>
        <v>#N/A</v>
      </c>
      <c r="T36" s="237" t="e">
        <f>1-(((INDEX('DOE Stack Loss Data'!$C$4:$V$43,MATCH('Combustion Reports'!$C$40,'DOE Stack Loss Data'!$B$4:$B$43)+1,MATCH('Proposed Efficiency'!T12,'DOE Stack Loss Data'!$C$3:$V$3)+1)-INDEX('DOE Stack Loss Data'!$C$4:$V$43,MATCH('Combustion Reports'!$C$40,'DOE Stack Loss Data'!$B$4:$B$43),MATCH('Proposed Efficiency'!T12,'DOE Stack Loss Data'!$C$3:$V$3)+1))/10*('Combustion Reports'!$C$40-INDEX('DOE Stack Loss Data'!$B$4:$B$43,MATCH('Combustion Reports'!$C$40,'DOE Stack Loss Data'!$B$4:$B$43),1))+INDEX('DOE Stack Loss Data'!$C$4:$V$43,MATCH('Combustion Reports'!$C$40,'DOE Stack Loss Data'!$B$4:$B$43),MATCH('Proposed Efficiency'!T12,'DOE Stack Loss Data'!$C$3:$V$3)+1)-((INDEX('DOE Stack Loss Data'!$C$4:$V$43,MATCH('Combustion Reports'!$C$40,'DOE Stack Loss Data'!$B$4:$B$43)+1,MATCH('Proposed Efficiency'!T12,'DOE Stack Loss Data'!$C$3:$V$3))-INDEX('DOE Stack Loss Data'!$C$4:$V$43,MATCH('Combustion Reports'!$C$40,'DOE Stack Loss Data'!$B$4:$B$43),MATCH('Proposed Efficiency'!T12,'DOE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Efficiency'!T12,'DOE Stack Loss Data'!$C$3:$V$3))))/(INDEX('DOE Stack Loss Data'!$C$3:$V$3,1,MATCH('Proposed Efficiency'!T12,'DOE Stack Loss Data'!$C$3:$V$3)+1)-INDEX('DOE Stack Loss Data'!$C$3:$V$3,1,MATCH('Proposed Efficiency'!T12,'DOE Stack Loss Data'!$C$3:$V$3)))*('Proposed Efficiency'!T12-INDEX('DOE Stack Loss Data'!$C$3:$V$3,1,MATCH('Proposed Efficiency'!T12,'DOE Stack Loss Data'!$C$3:$V$3)))+(INDEX('DOE Stack Loss Data'!$C$4:$V$43,MATCH('Combustion Reports'!$C$40,'DOE Stack Loss Data'!$B$4:$B$43)+1,MATCH('Proposed Efficiency'!T12,'DOE Stack Loss Data'!$C$3:$V$3))-INDEX('DOE Stack Loss Data'!$C$4:$V$43,MATCH('Combustion Reports'!$C$40,'DOE Stack Loss Data'!$B$4:$B$43),MATCH('Proposed Efficiency'!T12,'DOE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Efficiency'!T12,'DOE Stack Loss Data'!$C$3:$V$3)))</f>
        <v>#N/A</v>
      </c>
      <c r="U36" s="237" t="e">
        <f>1-(((INDEX('DOE Stack Loss Data'!$C$4:$V$43,MATCH('Combustion Reports'!$C$40,'DOE Stack Loss Data'!$B$4:$B$43)+1,MATCH('Proposed Efficiency'!U12,'DOE Stack Loss Data'!$C$3:$V$3)+1)-INDEX('DOE Stack Loss Data'!$C$4:$V$43,MATCH('Combustion Reports'!$C$40,'DOE Stack Loss Data'!$B$4:$B$43),MATCH('Proposed Efficiency'!U12,'DOE Stack Loss Data'!$C$3:$V$3)+1))/10*('Combustion Reports'!$C$40-INDEX('DOE Stack Loss Data'!$B$4:$B$43,MATCH('Combustion Reports'!$C$40,'DOE Stack Loss Data'!$B$4:$B$43),1))+INDEX('DOE Stack Loss Data'!$C$4:$V$43,MATCH('Combustion Reports'!$C$40,'DOE Stack Loss Data'!$B$4:$B$43),MATCH('Proposed Efficiency'!U12,'DOE Stack Loss Data'!$C$3:$V$3)+1)-((INDEX('DOE Stack Loss Data'!$C$4:$V$43,MATCH('Combustion Reports'!$C$40,'DOE Stack Loss Data'!$B$4:$B$43)+1,MATCH('Proposed Efficiency'!U12,'DOE Stack Loss Data'!$C$3:$V$3))-INDEX('DOE Stack Loss Data'!$C$4:$V$43,MATCH('Combustion Reports'!$C$40,'DOE Stack Loss Data'!$B$4:$B$43),MATCH('Proposed Efficiency'!U12,'DOE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Efficiency'!U12,'DOE Stack Loss Data'!$C$3:$V$3))))/(INDEX('DOE Stack Loss Data'!$C$3:$V$3,1,MATCH('Proposed Efficiency'!U12,'DOE Stack Loss Data'!$C$3:$V$3)+1)-INDEX('DOE Stack Loss Data'!$C$3:$V$3,1,MATCH('Proposed Efficiency'!U12,'DOE Stack Loss Data'!$C$3:$V$3)))*('Proposed Efficiency'!U12-INDEX('DOE Stack Loss Data'!$C$3:$V$3,1,MATCH('Proposed Efficiency'!U12,'DOE Stack Loss Data'!$C$3:$V$3)))+(INDEX('DOE Stack Loss Data'!$C$4:$V$43,MATCH('Combustion Reports'!$C$40,'DOE Stack Loss Data'!$B$4:$B$43)+1,MATCH('Proposed Efficiency'!U12,'DOE Stack Loss Data'!$C$3:$V$3))-INDEX('DOE Stack Loss Data'!$C$4:$V$43,MATCH('Combustion Reports'!$C$40,'DOE Stack Loss Data'!$B$4:$B$43),MATCH('Proposed Efficiency'!U12,'DOE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Efficiency'!U12,'DOE Stack Loss Data'!$C$3:$V$3)))</f>
        <v>#N/A</v>
      </c>
      <c r="V36" s="237" t="e">
        <f>1-(((INDEX('DOE Stack Loss Data'!$C$4:$V$43,MATCH('Combustion Reports'!$C$40,'DOE Stack Loss Data'!$B$4:$B$43)+1,MATCH('Proposed Efficiency'!V12,'DOE Stack Loss Data'!$C$3:$V$3)+1)-INDEX('DOE Stack Loss Data'!$C$4:$V$43,MATCH('Combustion Reports'!$C$40,'DOE Stack Loss Data'!$B$4:$B$43),MATCH('Proposed Efficiency'!V12,'DOE Stack Loss Data'!$C$3:$V$3)+1))/10*('Combustion Reports'!$C$40-INDEX('DOE Stack Loss Data'!$B$4:$B$43,MATCH('Combustion Reports'!$C$40,'DOE Stack Loss Data'!$B$4:$B$43),1))+INDEX('DOE Stack Loss Data'!$C$4:$V$43,MATCH('Combustion Reports'!$C$40,'DOE Stack Loss Data'!$B$4:$B$43),MATCH('Proposed Efficiency'!V12,'DOE Stack Loss Data'!$C$3:$V$3)+1)-((INDEX('DOE Stack Loss Data'!$C$4:$V$43,MATCH('Combustion Reports'!$C$40,'DOE Stack Loss Data'!$B$4:$B$43)+1,MATCH('Proposed Efficiency'!V12,'DOE Stack Loss Data'!$C$3:$V$3))-INDEX('DOE Stack Loss Data'!$C$4:$V$43,MATCH('Combustion Reports'!$C$40,'DOE Stack Loss Data'!$B$4:$B$43),MATCH('Proposed Efficiency'!V12,'DOE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Efficiency'!V12,'DOE Stack Loss Data'!$C$3:$V$3))))/(INDEX('DOE Stack Loss Data'!$C$3:$V$3,1,MATCH('Proposed Efficiency'!V12,'DOE Stack Loss Data'!$C$3:$V$3)+1)-INDEX('DOE Stack Loss Data'!$C$3:$V$3,1,MATCH('Proposed Efficiency'!V12,'DOE Stack Loss Data'!$C$3:$V$3)))*('Proposed Efficiency'!V12-INDEX('DOE Stack Loss Data'!$C$3:$V$3,1,MATCH('Proposed Efficiency'!V12,'DOE Stack Loss Data'!$C$3:$V$3)))+(INDEX('DOE Stack Loss Data'!$C$4:$V$43,MATCH('Combustion Reports'!$C$40,'DOE Stack Loss Data'!$B$4:$B$43)+1,MATCH('Proposed Efficiency'!V12,'DOE Stack Loss Data'!$C$3:$V$3))-INDEX('DOE Stack Loss Data'!$C$4:$V$43,MATCH('Combustion Reports'!$C$40,'DOE Stack Loss Data'!$B$4:$B$43),MATCH('Proposed Efficiency'!V12,'DOE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Efficiency'!V12,'DOE Stack Loss Data'!$C$3:$V$3)))</f>
        <v>#N/A</v>
      </c>
      <c r="W36" s="237" t="e">
        <f>1-(((INDEX('DOE Stack Loss Data'!$C$4:$V$43,MATCH('Combustion Reports'!$C$40,'DOE Stack Loss Data'!$B$4:$B$43)+1,MATCH('Proposed Efficiency'!W12,'DOE Stack Loss Data'!$C$3:$V$3)+1)-INDEX('DOE Stack Loss Data'!$C$4:$V$43,MATCH('Combustion Reports'!$C$40,'DOE Stack Loss Data'!$B$4:$B$43),MATCH('Proposed Efficiency'!W12,'DOE Stack Loss Data'!$C$3:$V$3)+1))/10*('Combustion Reports'!$C$40-INDEX('DOE Stack Loss Data'!$B$4:$B$43,MATCH('Combustion Reports'!$C$40,'DOE Stack Loss Data'!$B$4:$B$43),1))+INDEX('DOE Stack Loss Data'!$C$4:$V$43,MATCH('Combustion Reports'!$C$40,'DOE Stack Loss Data'!$B$4:$B$43),MATCH('Proposed Efficiency'!W12,'DOE Stack Loss Data'!$C$3:$V$3)+1)-((INDEX('DOE Stack Loss Data'!$C$4:$V$43,MATCH('Combustion Reports'!$C$40,'DOE Stack Loss Data'!$B$4:$B$43)+1,MATCH('Proposed Efficiency'!W12,'DOE Stack Loss Data'!$C$3:$V$3))-INDEX('DOE Stack Loss Data'!$C$4:$V$43,MATCH('Combustion Reports'!$C$40,'DOE Stack Loss Data'!$B$4:$B$43),MATCH('Proposed Efficiency'!W12,'DOE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Efficiency'!W12,'DOE Stack Loss Data'!$C$3:$V$3))))/(INDEX('DOE Stack Loss Data'!$C$3:$V$3,1,MATCH('Proposed Efficiency'!W12,'DOE Stack Loss Data'!$C$3:$V$3)+1)-INDEX('DOE Stack Loss Data'!$C$3:$V$3,1,MATCH('Proposed Efficiency'!W12,'DOE Stack Loss Data'!$C$3:$V$3)))*('Proposed Efficiency'!W12-INDEX('DOE Stack Loss Data'!$C$3:$V$3,1,MATCH('Proposed Efficiency'!W12,'DOE Stack Loss Data'!$C$3:$V$3)))+(INDEX('DOE Stack Loss Data'!$C$4:$V$43,MATCH('Combustion Reports'!$C$40,'DOE Stack Loss Data'!$B$4:$B$43)+1,MATCH('Proposed Efficiency'!W12,'DOE Stack Loss Data'!$C$3:$V$3))-INDEX('DOE Stack Loss Data'!$C$4:$V$43,MATCH('Combustion Reports'!$C$40,'DOE Stack Loss Data'!$B$4:$B$43),MATCH('Proposed Efficiency'!W12,'DOE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Efficiency'!W12,'DOE Stack Loss Data'!$C$3:$V$3)))</f>
        <v>#N/A</v>
      </c>
      <c r="X36" s="237" t="e">
        <f>1-(((INDEX('DOE Stack Loss Data'!$C$4:$V$43,MATCH('Combustion Reports'!$C$40,'DOE Stack Loss Data'!$B$4:$B$43)+1,MATCH('Proposed Efficiency'!X12,'DOE Stack Loss Data'!$C$3:$V$3)+1)-INDEX('DOE Stack Loss Data'!$C$4:$V$43,MATCH('Combustion Reports'!$C$40,'DOE Stack Loss Data'!$B$4:$B$43),MATCH('Proposed Efficiency'!X12,'DOE Stack Loss Data'!$C$3:$V$3)+1))/10*('Combustion Reports'!$C$40-INDEX('DOE Stack Loss Data'!$B$4:$B$43,MATCH('Combustion Reports'!$C$40,'DOE Stack Loss Data'!$B$4:$B$43),1))+INDEX('DOE Stack Loss Data'!$C$4:$V$43,MATCH('Combustion Reports'!$C$40,'DOE Stack Loss Data'!$B$4:$B$43),MATCH('Proposed Efficiency'!X12,'DOE Stack Loss Data'!$C$3:$V$3)+1)-((INDEX('DOE Stack Loss Data'!$C$4:$V$43,MATCH('Combustion Reports'!$C$40,'DOE Stack Loss Data'!$B$4:$B$43)+1,MATCH('Proposed Efficiency'!X12,'DOE Stack Loss Data'!$C$3:$V$3))-INDEX('DOE Stack Loss Data'!$C$4:$V$43,MATCH('Combustion Reports'!$C$40,'DOE Stack Loss Data'!$B$4:$B$43),MATCH('Proposed Efficiency'!X12,'DOE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Efficiency'!X12,'DOE Stack Loss Data'!$C$3:$V$3))))/(INDEX('DOE Stack Loss Data'!$C$3:$V$3,1,MATCH('Proposed Efficiency'!X12,'DOE Stack Loss Data'!$C$3:$V$3)+1)-INDEX('DOE Stack Loss Data'!$C$3:$V$3,1,MATCH('Proposed Efficiency'!X12,'DOE Stack Loss Data'!$C$3:$V$3)))*('Proposed Efficiency'!X12-INDEX('DOE Stack Loss Data'!$C$3:$V$3,1,MATCH('Proposed Efficiency'!X12,'DOE Stack Loss Data'!$C$3:$V$3)))+(INDEX('DOE Stack Loss Data'!$C$4:$V$43,MATCH('Combustion Reports'!$C$40,'DOE Stack Loss Data'!$B$4:$B$43)+1,MATCH('Proposed Efficiency'!X12,'DOE Stack Loss Data'!$C$3:$V$3))-INDEX('DOE Stack Loss Data'!$C$4:$V$43,MATCH('Combustion Reports'!$C$40,'DOE Stack Loss Data'!$B$4:$B$43),MATCH('Proposed Efficiency'!X12,'DOE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Efficiency'!X12,'DOE Stack Loss Data'!$C$3:$V$3)))</f>
        <v>#N/A</v>
      </c>
      <c r="Y36" s="237" t="e">
        <f>1-(((INDEX('DOE Stack Loss Data'!$C$4:$V$43,MATCH('Combustion Reports'!$C$40,'DOE Stack Loss Data'!$B$4:$B$43)+1,MATCH('Proposed Efficiency'!Y12,'DOE Stack Loss Data'!$C$3:$V$3)+1)-INDEX('DOE Stack Loss Data'!$C$4:$V$43,MATCH('Combustion Reports'!$C$40,'DOE Stack Loss Data'!$B$4:$B$43),MATCH('Proposed Efficiency'!Y12,'DOE Stack Loss Data'!$C$3:$V$3)+1))/10*('Combustion Reports'!$C$40-INDEX('DOE Stack Loss Data'!$B$4:$B$43,MATCH('Combustion Reports'!$C$40,'DOE Stack Loss Data'!$B$4:$B$43),1))+INDEX('DOE Stack Loss Data'!$C$4:$V$43,MATCH('Combustion Reports'!$C$40,'DOE Stack Loss Data'!$B$4:$B$43),MATCH('Proposed Efficiency'!Y12,'DOE Stack Loss Data'!$C$3:$V$3)+1)-((INDEX('DOE Stack Loss Data'!$C$4:$V$43,MATCH('Combustion Reports'!$C$40,'DOE Stack Loss Data'!$B$4:$B$43)+1,MATCH('Proposed Efficiency'!Y12,'DOE Stack Loss Data'!$C$3:$V$3))-INDEX('DOE Stack Loss Data'!$C$4:$V$43,MATCH('Combustion Reports'!$C$40,'DOE Stack Loss Data'!$B$4:$B$43),MATCH('Proposed Efficiency'!Y12,'DOE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Efficiency'!Y12,'DOE Stack Loss Data'!$C$3:$V$3))))/(INDEX('DOE Stack Loss Data'!$C$3:$V$3,1,MATCH('Proposed Efficiency'!Y12,'DOE Stack Loss Data'!$C$3:$V$3)+1)-INDEX('DOE Stack Loss Data'!$C$3:$V$3,1,MATCH('Proposed Efficiency'!Y12,'DOE Stack Loss Data'!$C$3:$V$3)))*('Proposed Efficiency'!Y12-INDEX('DOE Stack Loss Data'!$C$3:$V$3,1,MATCH('Proposed Efficiency'!Y12,'DOE Stack Loss Data'!$C$3:$V$3)))+(INDEX('DOE Stack Loss Data'!$C$4:$V$43,MATCH('Combustion Reports'!$C$40,'DOE Stack Loss Data'!$B$4:$B$43)+1,MATCH('Proposed Efficiency'!Y12,'DOE Stack Loss Data'!$C$3:$V$3))-INDEX('DOE Stack Loss Data'!$C$4:$V$43,MATCH('Combustion Reports'!$C$40,'DOE Stack Loss Data'!$B$4:$B$43),MATCH('Proposed Efficiency'!Y12,'DOE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Efficiency'!Y12,'DOE Stack Loss Data'!$C$3:$V$3)))</f>
        <v>#N/A</v>
      </c>
      <c r="Z36" s="237" t="e">
        <f>1-(((INDEX('DOE Stack Loss Data'!$C$4:$V$43,MATCH('Combustion Reports'!$C$40,'DOE Stack Loss Data'!$B$4:$B$43)+1,MATCH('Proposed Efficiency'!Z12,'DOE Stack Loss Data'!$C$3:$V$3)+1)-INDEX('DOE Stack Loss Data'!$C$4:$V$43,MATCH('Combustion Reports'!$C$40,'DOE Stack Loss Data'!$B$4:$B$43),MATCH('Proposed Efficiency'!Z12,'DOE Stack Loss Data'!$C$3:$V$3)+1))/10*('Combustion Reports'!$C$40-INDEX('DOE Stack Loss Data'!$B$4:$B$43,MATCH('Combustion Reports'!$C$40,'DOE Stack Loss Data'!$B$4:$B$43),1))+INDEX('DOE Stack Loss Data'!$C$4:$V$43,MATCH('Combustion Reports'!$C$40,'DOE Stack Loss Data'!$B$4:$B$43),MATCH('Proposed Efficiency'!Z12,'DOE Stack Loss Data'!$C$3:$V$3)+1)-((INDEX('DOE Stack Loss Data'!$C$4:$V$43,MATCH('Combustion Reports'!$C$40,'DOE Stack Loss Data'!$B$4:$B$43)+1,MATCH('Proposed Efficiency'!Z12,'DOE Stack Loss Data'!$C$3:$V$3))-INDEX('DOE Stack Loss Data'!$C$4:$V$43,MATCH('Combustion Reports'!$C$40,'DOE Stack Loss Data'!$B$4:$B$43),MATCH('Proposed Efficiency'!Z12,'DOE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Efficiency'!Z12,'DOE Stack Loss Data'!$C$3:$V$3))))/(INDEX('DOE Stack Loss Data'!$C$3:$V$3,1,MATCH('Proposed Efficiency'!Z12,'DOE Stack Loss Data'!$C$3:$V$3)+1)-INDEX('DOE Stack Loss Data'!$C$3:$V$3,1,MATCH('Proposed Efficiency'!Z12,'DOE Stack Loss Data'!$C$3:$V$3)))*('Proposed Efficiency'!Z12-INDEX('DOE Stack Loss Data'!$C$3:$V$3,1,MATCH('Proposed Efficiency'!Z12,'DOE Stack Loss Data'!$C$3:$V$3)))+(INDEX('DOE Stack Loss Data'!$C$4:$V$43,MATCH('Combustion Reports'!$C$40,'DOE Stack Loss Data'!$B$4:$B$43)+1,MATCH('Proposed Efficiency'!Z12,'DOE Stack Loss Data'!$C$3:$V$3))-INDEX('DOE Stack Loss Data'!$C$4:$V$43,MATCH('Combustion Reports'!$C$40,'DOE Stack Loss Data'!$B$4:$B$43),MATCH('Proposed Efficiency'!Z12,'DOE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Efficiency'!Z12,'DOE Stack Loss Data'!$C$3:$V$3)))</f>
        <v>#N/A</v>
      </c>
      <c r="AA36" s="237" t="e">
        <f>1-(((INDEX('DOE Stack Loss Data'!$C$4:$V$43,MATCH('Combustion Reports'!$C$40,'DOE Stack Loss Data'!$B$4:$B$43)+1,MATCH('Proposed Efficiency'!AA12,'DOE Stack Loss Data'!$C$3:$V$3)+1)-INDEX('DOE Stack Loss Data'!$C$4:$V$43,MATCH('Combustion Reports'!$C$40,'DOE Stack Loss Data'!$B$4:$B$43),MATCH('Proposed Efficiency'!AA12,'DOE Stack Loss Data'!$C$3:$V$3)+1))/10*('Combustion Reports'!$C$40-INDEX('DOE Stack Loss Data'!$B$4:$B$43,MATCH('Combustion Reports'!$C$40,'DOE Stack Loss Data'!$B$4:$B$43),1))+INDEX('DOE Stack Loss Data'!$C$4:$V$43,MATCH('Combustion Reports'!$C$40,'DOE Stack Loss Data'!$B$4:$B$43),MATCH('Proposed Efficiency'!AA12,'DOE Stack Loss Data'!$C$3:$V$3)+1)-((INDEX('DOE Stack Loss Data'!$C$4:$V$43,MATCH('Combustion Reports'!$C$40,'DOE Stack Loss Data'!$B$4:$B$43)+1,MATCH('Proposed Efficiency'!AA12,'DOE Stack Loss Data'!$C$3:$V$3))-INDEX('DOE Stack Loss Data'!$C$4:$V$43,MATCH('Combustion Reports'!$C$40,'DOE Stack Loss Data'!$B$4:$B$43),MATCH('Proposed Efficiency'!AA12,'DOE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Efficiency'!AA12,'DOE Stack Loss Data'!$C$3:$V$3))))/(INDEX('DOE Stack Loss Data'!$C$3:$V$3,1,MATCH('Proposed Efficiency'!AA12,'DOE Stack Loss Data'!$C$3:$V$3)+1)-INDEX('DOE Stack Loss Data'!$C$3:$V$3,1,MATCH('Proposed Efficiency'!AA12,'DOE Stack Loss Data'!$C$3:$V$3)))*('Proposed Efficiency'!AA12-INDEX('DOE Stack Loss Data'!$C$3:$V$3,1,MATCH('Proposed Efficiency'!AA12,'DOE Stack Loss Data'!$C$3:$V$3)))+(INDEX('DOE Stack Loss Data'!$C$4:$V$43,MATCH('Combustion Reports'!$C$40,'DOE Stack Loss Data'!$B$4:$B$43)+1,MATCH('Proposed Efficiency'!AA12,'DOE Stack Loss Data'!$C$3:$V$3))-INDEX('DOE Stack Loss Data'!$C$4:$V$43,MATCH('Combustion Reports'!$C$40,'DOE Stack Loss Data'!$B$4:$B$43),MATCH('Proposed Efficiency'!AA12,'DOE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Efficiency'!AA12,'DOE Stack Loss Data'!$C$3:$V$3)))</f>
        <v>#N/A</v>
      </c>
      <c r="AB36" s="238" t="e">
        <f>1-(((INDEX('DOE Stack Loss Data'!$C$4:$V$43,MATCH('Combustion Reports'!$C$40,'DOE Stack Loss Data'!$B$4:$B$43)+1,MATCH('Proposed Efficiency'!AB12,'DOE Stack Loss Data'!$C$3:$V$3)+1)-INDEX('DOE Stack Loss Data'!$C$4:$V$43,MATCH('Combustion Reports'!$C$40,'DOE Stack Loss Data'!$B$4:$B$43),MATCH('Proposed Efficiency'!AB12,'DOE Stack Loss Data'!$C$3:$V$3)+1))/10*('Combustion Reports'!$C$40-INDEX('DOE Stack Loss Data'!$B$4:$B$43,MATCH('Combustion Reports'!$C$40,'DOE Stack Loss Data'!$B$4:$B$43),1))+INDEX('DOE Stack Loss Data'!$C$4:$V$43,MATCH('Combustion Reports'!$C$40,'DOE Stack Loss Data'!$B$4:$B$43),MATCH('Proposed Efficiency'!AB12,'DOE Stack Loss Data'!$C$3:$V$3)+1)-((INDEX('DOE Stack Loss Data'!$C$4:$V$43,MATCH('Combustion Reports'!$C$40,'DOE Stack Loss Data'!$B$4:$B$43)+1,MATCH('Proposed Efficiency'!AB12,'DOE Stack Loss Data'!$C$3:$V$3))-INDEX('DOE Stack Loss Data'!$C$4:$V$43,MATCH('Combustion Reports'!$C$40,'DOE Stack Loss Data'!$B$4:$B$43),MATCH('Proposed Efficiency'!AB12,'DOE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Efficiency'!AB12,'DOE Stack Loss Data'!$C$3:$V$3))))/(INDEX('DOE Stack Loss Data'!$C$3:$V$3,1,MATCH('Proposed Efficiency'!AB12,'DOE Stack Loss Data'!$C$3:$V$3)+1)-INDEX('DOE Stack Loss Data'!$C$3:$V$3,1,MATCH('Proposed Efficiency'!AB12,'DOE Stack Loss Data'!$C$3:$V$3)))*('Proposed Efficiency'!AB12-INDEX('DOE Stack Loss Data'!$C$3:$V$3,1,MATCH('Proposed Efficiency'!AB12,'DOE Stack Loss Data'!$C$3:$V$3)))+(INDEX('DOE Stack Loss Data'!$C$4:$V$43,MATCH('Combustion Reports'!$C$40,'DOE Stack Loss Data'!$B$4:$B$43)+1,MATCH('Proposed Efficiency'!AB12,'DOE Stack Loss Data'!$C$3:$V$3))-INDEX('DOE Stack Loss Data'!$C$4:$V$43,MATCH('Combustion Reports'!$C$40,'DOE Stack Loss Data'!$B$4:$B$43),MATCH('Proposed Efficiency'!AB12,'DOE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Efficiency'!AB12,'DOE Stack Loss Data'!$C$3:$V$3)))</f>
        <v>#N/A</v>
      </c>
      <c r="AD36" s="236">
        <v>25</v>
      </c>
      <c r="AE36" s="234">
        <v>491</v>
      </c>
      <c r="AF36" s="233">
        <f t="shared" si="6"/>
        <v>50</v>
      </c>
      <c r="AG36" s="237" t="e">
        <f>1-(((INDEX('DOE Stack Loss Data'!$C$4:$V$43,MATCH('Combustion Reports'!C$46,'DOE Stack Loss Data'!$B$4:$B$43)+1,MATCH('Proposed Efficiency'!AG12,'DOE Stack Loss Data'!$C$3:$V$3)+1)-INDEX('DOE Stack Loss Data'!$C$4:$V$43,MATCH('Combustion Reports'!C$46,'DOE Stack Loss Data'!$B$4:$B$43),MATCH('Proposed Efficiency'!AG12,'DOE Stack Loss Data'!$C$3:$V$3)+1))/10*('Combustion Reports'!C$46-INDEX('DOE Stack Loss Data'!$B$4:$B$43,MATCH('Combustion Reports'!C$46,'DOE Stack Loss Data'!$B$4:$B$43),1))+INDEX('DOE Stack Loss Data'!$C$4:$V$43,MATCH('Combustion Reports'!C$46,'DOE Stack Loss Data'!$B$4:$B$43),MATCH('Proposed Efficiency'!AG12,'DOE Stack Loss Data'!$C$3:$V$3)+1)-((INDEX('DOE Stack Loss Data'!$C$4:$V$43,MATCH('Combustion Reports'!C$46,'DOE Stack Loss Data'!$B$4:$B$43)+1,MATCH('Proposed Efficiency'!AG12,'DOE Stack Loss Data'!$C$3:$V$3))-INDEX('DOE Stack Loss Data'!$C$4:$V$43,MATCH('Combustion Reports'!C$46,'DOE Stack Loss Data'!$B$4:$B$43),MATCH('Proposed Efficiency'!AG12,'DOE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Efficiency'!AG12,'DOE Stack Loss Data'!$C$3:$V$3))))/(INDEX('DOE Stack Loss Data'!$C$3:$V$3,1,MATCH('Proposed Efficiency'!AG12,'DOE Stack Loss Data'!$C$3:$V$3)+1)-INDEX('DOE Stack Loss Data'!$C$3:$V$3,1,MATCH('Proposed Efficiency'!AG12,'DOE Stack Loss Data'!$C$3:$V$3)))*('Proposed Efficiency'!AG12-INDEX('DOE Stack Loss Data'!$C$3:$V$3,1,MATCH('Proposed Efficiency'!AG12,'DOE Stack Loss Data'!$C$3:$V$3)))+(INDEX('DOE Stack Loss Data'!$C$4:$V$43,MATCH('Combustion Reports'!C$46,'DOE Stack Loss Data'!$B$4:$B$43)+1,MATCH('Proposed Efficiency'!AG12,'DOE Stack Loss Data'!$C$3:$V$3))-INDEX('DOE Stack Loss Data'!$C$4:$V$43,MATCH('Combustion Reports'!C$46,'DOE Stack Loss Data'!$B$4:$B$43),MATCH('Proposed Efficiency'!AG12,'DOE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Efficiency'!AG12,'DOE Stack Loss Data'!$C$3:$V$3)))</f>
        <v>#N/A</v>
      </c>
      <c r="AH36" s="237" t="e">
        <f>1-(((INDEX('DOE Stack Loss Data'!$C$4:$V$43,MATCH('Combustion Reports'!D$46,'DOE Stack Loss Data'!$B$4:$B$43)+1,MATCH('Proposed Efficiency'!AH12,'DOE Stack Loss Data'!$C$3:$V$3)+1)-INDEX('DOE Stack Loss Data'!$C$4:$V$43,MATCH('Combustion Reports'!D$46,'DOE Stack Loss Data'!$B$4:$B$43),MATCH('Proposed Efficiency'!AH12,'DOE Stack Loss Data'!$C$3:$V$3)+1))/10*('Combustion Reports'!D$46-INDEX('DOE Stack Loss Data'!$B$4:$B$43,MATCH('Combustion Reports'!D$46,'DOE Stack Loss Data'!$B$4:$B$43),1))+INDEX('DOE Stack Loss Data'!$C$4:$V$43,MATCH('Combustion Reports'!D$46,'DOE Stack Loss Data'!$B$4:$B$43),MATCH('Proposed Efficiency'!AH12,'DOE Stack Loss Data'!$C$3:$V$3)+1)-((INDEX('DOE Stack Loss Data'!$C$4:$V$43,MATCH('Combustion Reports'!D$46,'DOE Stack Loss Data'!$B$4:$B$43)+1,MATCH('Proposed Efficiency'!AH12,'DOE Stack Loss Data'!$C$3:$V$3))-INDEX('DOE Stack Loss Data'!$C$4:$V$43,MATCH('Combustion Reports'!D$46,'DOE Stack Loss Data'!$B$4:$B$43),MATCH('Proposed Efficiency'!AH12,'DOE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Efficiency'!AH12,'DOE Stack Loss Data'!$C$3:$V$3))))/(INDEX('DOE Stack Loss Data'!$C$3:$V$3,1,MATCH('Proposed Efficiency'!AH12,'DOE Stack Loss Data'!$C$3:$V$3)+1)-INDEX('DOE Stack Loss Data'!$C$3:$V$3,1,MATCH('Proposed Efficiency'!AH12,'DOE Stack Loss Data'!$C$3:$V$3)))*('Proposed Efficiency'!AH12-INDEX('DOE Stack Loss Data'!$C$3:$V$3,1,MATCH('Proposed Efficiency'!AH12,'DOE Stack Loss Data'!$C$3:$V$3)))+(INDEX('DOE Stack Loss Data'!$C$4:$V$43,MATCH('Combustion Reports'!D$46,'DOE Stack Loss Data'!$B$4:$B$43)+1,MATCH('Proposed Efficiency'!AH12,'DOE Stack Loss Data'!$C$3:$V$3))-INDEX('DOE Stack Loss Data'!$C$4:$V$43,MATCH('Combustion Reports'!D$46,'DOE Stack Loss Data'!$B$4:$B$43),MATCH('Proposed Efficiency'!AH12,'DOE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Efficiency'!AH12,'DOE Stack Loss Data'!$C$3:$V$3)))</f>
        <v>#N/A</v>
      </c>
      <c r="AI36" s="237" t="e">
        <f>1-(((INDEX('DOE Stack Loss Data'!$C$4:$V$43,MATCH('Combustion Reports'!E$46,'DOE Stack Loss Data'!$B$4:$B$43)+1,MATCH('Proposed Efficiency'!AI12,'DOE Stack Loss Data'!$C$3:$V$3)+1)-INDEX('DOE Stack Loss Data'!$C$4:$V$43,MATCH('Combustion Reports'!E$46,'DOE Stack Loss Data'!$B$4:$B$43),MATCH('Proposed Efficiency'!AI12,'DOE Stack Loss Data'!$C$3:$V$3)+1))/10*('Combustion Reports'!E$46-INDEX('DOE Stack Loss Data'!$B$4:$B$43,MATCH('Combustion Reports'!E$46,'DOE Stack Loss Data'!$B$4:$B$43),1))+INDEX('DOE Stack Loss Data'!$C$4:$V$43,MATCH('Combustion Reports'!E$46,'DOE Stack Loss Data'!$B$4:$B$43),MATCH('Proposed Efficiency'!AI12,'DOE Stack Loss Data'!$C$3:$V$3)+1)-((INDEX('DOE Stack Loss Data'!$C$4:$V$43,MATCH('Combustion Reports'!E$46,'DOE Stack Loss Data'!$B$4:$B$43)+1,MATCH('Proposed Efficiency'!AI12,'DOE Stack Loss Data'!$C$3:$V$3))-INDEX('DOE Stack Loss Data'!$C$4:$V$43,MATCH('Combustion Reports'!E$46,'DOE Stack Loss Data'!$B$4:$B$43),MATCH('Proposed Efficiency'!AI12,'DOE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Efficiency'!AI12,'DOE Stack Loss Data'!$C$3:$V$3))))/(INDEX('DOE Stack Loss Data'!$C$3:$V$3,1,MATCH('Proposed Efficiency'!AI12,'DOE Stack Loss Data'!$C$3:$V$3)+1)-INDEX('DOE Stack Loss Data'!$C$3:$V$3,1,MATCH('Proposed Efficiency'!AI12,'DOE Stack Loss Data'!$C$3:$V$3)))*('Proposed Efficiency'!AI12-INDEX('DOE Stack Loss Data'!$C$3:$V$3,1,MATCH('Proposed Efficiency'!AI12,'DOE Stack Loss Data'!$C$3:$V$3)))+(INDEX('DOE Stack Loss Data'!$C$4:$V$43,MATCH('Combustion Reports'!E$46,'DOE Stack Loss Data'!$B$4:$B$43)+1,MATCH('Proposed Efficiency'!AI12,'DOE Stack Loss Data'!$C$3:$V$3))-INDEX('DOE Stack Loss Data'!$C$4:$V$43,MATCH('Combustion Reports'!E$46,'DOE Stack Loss Data'!$B$4:$B$43),MATCH('Proposed Efficiency'!AI12,'DOE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Efficiency'!AI12,'DOE Stack Loss Data'!$C$3:$V$3)))</f>
        <v>#N/A</v>
      </c>
      <c r="AJ36" s="237" t="e">
        <f>1-(((INDEX('DOE Stack Loss Data'!$C$4:$V$43,MATCH('Combustion Reports'!F$46,'DOE Stack Loss Data'!$B$4:$B$43)+1,MATCH('Proposed Efficiency'!AJ12,'DOE Stack Loss Data'!$C$3:$V$3)+1)-INDEX('DOE Stack Loss Data'!$C$4:$V$43,MATCH('Combustion Reports'!F$46,'DOE Stack Loss Data'!$B$4:$B$43),MATCH('Proposed Efficiency'!AJ12,'DOE Stack Loss Data'!$C$3:$V$3)+1))/10*('Combustion Reports'!F$46-INDEX('DOE Stack Loss Data'!$B$4:$B$43,MATCH('Combustion Reports'!F$46,'DOE Stack Loss Data'!$B$4:$B$43),1))+INDEX('DOE Stack Loss Data'!$C$4:$V$43,MATCH('Combustion Reports'!F$46,'DOE Stack Loss Data'!$B$4:$B$43),MATCH('Proposed Efficiency'!AJ12,'DOE Stack Loss Data'!$C$3:$V$3)+1)-((INDEX('DOE Stack Loss Data'!$C$4:$V$43,MATCH('Combustion Reports'!F$46,'DOE Stack Loss Data'!$B$4:$B$43)+1,MATCH('Proposed Efficiency'!AJ12,'DOE Stack Loss Data'!$C$3:$V$3))-INDEX('DOE Stack Loss Data'!$C$4:$V$43,MATCH('Combustion Reports'!F$46,'DOE Stack Loss Data'!$B$4:$B$43),MATCH('Proposed Efficiency'!AJ12,'DOE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Efficiency'!AJ12,'DOE Stack Loss Data'!$C$3:$V$3))))/(INDEX('DOE Stack Loss Data'!$C$3:$V$3,1,MATCH('Proposed Efficiency'!AJ12,'DOE Stack Loss Data'!$C$3:$V$3)+1)-INDEX('DOE Stack Loss Data'!$C$3:$V$3,1,MATCH('Proposed Efficiency'!AJ12,'DOE Stack Loss Data'!$C$3:$V$3)))*('Proposed Efficiency'!AJ12-INDEX('DOE Stack Loss Data'!$C$3:$V$3,1,MATCH('Proposed Efficiency'!AJ12,'DOE Stack Loss Data'!$C$3:$V$3)))+(INDEX('DOE Stack Loss Data'!$C$4:$V$43,MATCH('Combustion Reports'!F$46,'DOE Stack Loss Data'!$B$4:$B$43)+1,MATCH('Proposed Efficiency'!AJ12,'DOE Stack Loss Data'!$C$3:$V$3))-INDEX('DOE Stack Loss Data'!$C$4:$V$43,MATCH('Combustion Reports'!F$46,'DOE Stack Loss Data'!$B$4:$B$43),MATCH('Proposed Efficiency'!AJ12,'DOE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Efficiency'!AJ12,'DOE Stack Loss Data'!$C$3:$V$3)))</f>
        <v>#N/A</v>
      </c>
      <c r="AK36" s="237" t="e">
        <f>1-(((INDEX('DOE Stack Loss Data'!$C$4:$V$43,MATCH('Combustion Reports'!G$46,'DOE Stack Loss Data'!$B$4:$B$43)+1,MATCH('Proposed Efficiency'!AK12,'DOE Stack Loss Data'!$C$3:$V$3)+1)-INDEX('DOE Stack Loss Data'!$C$4:$V$43,MATCH('Combustion Reports'!G$46,'DOE Stack Loss Data'!$B$4:$B$43),MATCH('Proposed Efficiency'!AK12,'DOE Stack Loss Data'!$C$3:$V$3)+1))/10*('Combustion Reports'!G$46-INDEX('DOE Stack Loss Data'!$B$4:$B$43,MATCH('Combustion Reports'!G$46,'DOE Stack Loss Data'!$B$4:$B$43),1))+INDEX('DOE Stack Loss Data'!$C$4:$V$43,MATCH('Combustion Reports'!G$46,'DOE Stack Loss Data'!$B$4:$B$43),MATCH('Proposed Efficiency'!AK12,'DOE Stack Loss Data'!$C$3:$V$3)+1)-((INDEX('DOE Stack Loss Data'!$C$4:$V$43,MATCH('Combustion Reports'!G$46,'DOE Stack Loss Data'!$B$4:$B$43)+1,MATCH('Proposed Efficiency'!AK12,'DOE Stack Loss Data'!$C$3:$V$3))-INDEX('DOE Stack Loss Data'!$C$4:$V$43,MATCH('Combustion Reports'!G$46,'DOE Stack Loss Data'!$B$4:$B$43),MATCH('Proposed Efficiency'!AK12,'DOE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Efficiency'!AK12,'DOE Stack Loss Data'!$C$3:$V$3))))/(INDEX('DOE Stack Loss Data'!$C$3:$V$3,1,MATCH('Proposed Efficiency'!AK12,'DOE Stack Loss Data'!$C$3:$V$3)+1)-INDEX('DOE Stack Loss Data'!$C$3:$V$3,1,MATCH('Proposed Efficiency'!AK12,'DOE Stack Loss Data'!$C$3:$V$3)))*('Proposed Efficiency'!AK12-INDEX('DOE Stack Loss Data'!$C$3:$V$3,1,MATCH('Proposed Efficiency'!AK12,'DOE Stack Loss Data'!$C$3:$V$3)))+(INDEX('DOE Stack Loss Data'!$C$4:$V$43,MATCH('Combustion Reports'!G$46,'DOE Stack Loss Data'!$B$4:$B$43)+1,MATCH('Proposed Efficiency'!AK12,'DOE Stack Loss Data'!$C$3:$V$3))-INDEX('DOE Stack Loss Data'!$C$4:$V$43,MATCH('Combustion Reports'!G$46,'DOE Stack Loss Data'!$B$4:$B$43),MATCH('Proposed Efficiency'!AK12,'DOE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Efficiency'!AK12,'DOE Stack Loss Data'!$C$3:$V$3)))</f>
        <v>#N/A</v>
      </c>
      <c r="AL36" s="237" t="e">
        <f>1-(((INDEX('DOE Stack Loss Data'!$C$4:$V$43,MATCH('Combustion Reports'!H$46,'DOE Stack Loss Data'!$B$4:$B$43)+1,MATCH('Proposed Efficiency'!AL12,'DOE Stack Loss Data'!$C$3:$V$3)+1)-INDEX('DOE Stack Loss Data'!$C$4:$V$43,MATCH('Combustion Reports'!H$46,'DOE Stack Loss Data'!$B$4:$B$43),MATCH('Proposed Efficiency'!AL12,'DOE Stack Loss Data'!$C$3:$V$3)+1))/10*('Combustion Reports'!H$46-INDEX('DOE Stack Loss Data'!$B$4:$B$43,MATCH('Combustion Reports'!H$46,'DOE Stack Loss Data'!$B$4:$B$43),1))+INDEX('DOE Stack Loss Data'!$C$4:$V$43,MATCH('Combustion Reports'!H$46,'DOE Stack Loss Data'!$B$4:$B$43),MATCH('Proposed Efficiency'!AL12,'DOE Stack Loss Data'!$C$3:$V$3)+1)-((INDEX('DOE Stack Loss Data'!$C$4:$V$43,MATCH('Combustion Reports'!H$46,'DOE Stack Loss Data'!$B$4:$B$43)+1,MATCH('Proposed Efficiency'!AL12,'DOE Stack Loss Data'!$C$3:$V$3))-INDEX('DOE Stack Loss Data'!$C$4:$V$43,MATCH('Combustion Reports'!H$46,'DOE Stack Loss Data'!$B$4:$B$43),MATCH('Proposed Efficiency'!AL12,'DOE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Efficiency'!AL12,'DOE Stack Loss Data'!$C$3:$V$3))))/(INDEX('DOE Stack Loss Data'!$C$3:$V$3,1,MATCH('Proposed Efficiency'!AL12,'DOE Stack Loss Data'!$C$3:$V$3)+1)-INDEX('DOE Stack Loss Data'!$C$3:$V$3,1,MATCH('Proposed Efficiency'!AL12,'DOE Stack Loss Data'!$C$3:$V$3)))*('Proposed Efficiency'!AL12-INDEX('DOE Stack Loss Data'!$C$3:$V$3,1,MATCH('Proposed Efficiency'!AL12,'DOE Stack Loss Data'!$C$3:$V$3)))+(INDEX('DOE Stack Loss Data'!$C$4:$V$43,MATCH('Combustion Reports'!H$46,'DOE Stack Loss Data'!$B$4:$B$43)+1,MATCH('Proposed Efficiency'!AL12,'DOE Stack Loss Data'!$C$3:$V$3))-INDEX('DOE Stack Loss Data'!$C$4:$V$43,MATCH('Combustion Reports'!H$46,'DOE Stack Loss Data'!$B$4:$B$43),MATCH('Proposed Efficiency'!AL12,'DOE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Efficiency'!AL12,'DOE Stack Loss Data'!$C$3:$V$3)))</f>
        <v>#N/A</v>
      </c>
      <c r="AM36" s="237" t="e">
        <f>1-(((INDEX('DOE Stack Loss Data'!$C$4:$V$43,MATCH('Combustion Reports'!I$46,'DOE Stack Loss Data'!$B$4:$B$43)+1,MATCH('Proposed Efficiency'!AM12,'DOE Stack Loss Data'!$C$3:$V$3)+1)-INDEX('DOE Stack Loss Data'!$C$4:$V$43,MATCH('Combustion Reports'!I$46,'DOE Stack Loss Data'!$B$4:$B$43),MATCH('Proposed Efficiency'!AM12,'DOE Stack Loss Data'!$C$3:$V$3)+1))/10*('Combustion Reports'!I$46-INDEX('DOE Stack Loss Data'!$B$4:$B$43,MATCH('Combustion Reports'!I$46,'DOE Stack Loss Data'!$B$4:$B$43),1))+INDEX('DOE Stack Loss Data'!$C$4:$V$43,MATCH('Combustion Reports'!I$46,'DOE Stack Loss Data'!$B$4:$B$43),MATCH('Proposed Efficiency'!AM12,'DOE Stack Loss Data'!$C$3:$V$3)+1)-((INDEX('DOE Stack Loss Data'!$C$4:$V$43,MATCH('Combustion Reports'!I$46,'DOE Stack Loss Data'!$B$4:$B$43)+1,MATCH('Proposed Efficiency'!AM12,'DOE Stack Loss Data'!$C$3:$V$3))-INDEX('DOE Stack Loss Data'!$C$4:$V$43,MATCH('Combustion Reports'!I$46,'DOE Stack Loss Data'!$B$4:$B$43),MATCH('Proposed Efficiency'!AM12,'DOE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Efficiency'!AM12,'DOE Stack Loss Data'!$C$3:$V$3))))/(INDEX('DOE Stack Loss Data'!$C$3:$V$3,1,MATCH('Proposed Efficiency'!AM12,'DOE Stack Loss Data'!$C$3:$V$3)+1)-INDEX('DOE Stack Loss Data'!$C$3:$V$3,1,MATCH('Proposed Efficiency'!AM12,'DOE Stack Loss Data'!$C$3:$V$3)))*('Proposed Efficiency'!AM12-INDEX('DOE Stack Loss Data'!$C$3:$V$3,1,MATCH('Proposed Efficiency'!AM12,'DOE Stack Loss Data'!$C$3:$V$3)))+(INDEX('DOE Stack Loss Data'!$C$4:$V$43,MATCH('Combustion Reports'!I$46,'DOE Stack Loss Data'!$B$4:$B$43)+1,MATCH('Proposed Efficiency'!AM12,'DOE Stack Loss Data'!$C$3:$V$3))-INDEX('DOE Stack Loss Data'!$C$4:$V$43,MATCH('Combustion Reports'!I$46,'DOE Stack Loss Data'!$B$4:$B$43),MATCH('Proposed Efficiency'!AM12,'DOE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Efficiency'!AM12,'DOE Stack Loss Data'!$C$3:$V$3)))</f>
        <v>#N/A</v>
      </c>
      <c r="AN36" s="237" t="e">
        <f>1-(((INDEX('DOE Stack Loss Data'!$C$4:$V$43,MATCH('Combustion Reports'!J$46,'DOE Stack Loss Data'!$B$4:$B$43)+1,MATCH('Proposed Efficiency'!AN12,'DOE Stack Loss Data'!$C$3:$V$3)+1)-INDEX('DOE Stack Loss Data'!$C$4:$V$43,MATCH('Combustion Reports'!J$46,'DOE Stack Loss Data'!$B$4:$B$43),MATCH('Proposed Efficiency'!AN12,'DOE Stack Loss Data'!$C$3:$V$3)+1))/10*('Combustion Reports'!J$46-INDEX('DOE Stack Loss Data'!$B$4:$B$43,MATCH('Combustion Reports'!J$46,'DOE Stack Loss Data'!$B$4:$B$43),1))+INDEX('DOE Stack Loss Data'!$C$4:$V$43,MATCH('Combustion Reports'!J$46,'DOE Stack Loss Data'!$B$4:$B$43),MATCH('Proposed Efficiency'!AN12,'DOE Stack Loss Data'!$C$3:$V$3)+1)-((INDEX('DOE Stack Loss Data'!$C$4:$V$43,MATCH('Combustion Reports'!J$46,'DOE Stack Loss Data'!$B$4:$B$43)+1,MATCH('Proposed Efficiency'!AN12,'DOE Stack Loss Data'!$C$3:$V$3))-INDEX('DOE Stack Loss Data'!$C$4:$V$43,MATCH('Combustion Reports'!J$46,'DOE Stack Loss Data'!$B$4:$B$43),MATCH('Proposed Efficiency'!AN12,'DOE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Efficiency'!AN12,'DOE Stack Loss Data'!$C$3:$V$3))))/(INDEX('DOE Stack Loss Data'!$C$3:$V$3,1,MATCH('Proposed Efficiency'!AN12,'DOE Stack Loss Data'!$C$3:$V$3)+1)-INDEX('DOE Stack Loss Data'!$C$3:$V$3,1,MATCH('Proposed Efficiency'!AN12,'DOE Stack Loss Data'!$C$3:$V$3)))*('Proposed Efficiency'!AN12-INDEX('DOE Stack Loss Data'!$C$3:$V$3,1,MATCH('Proposed Efficiency'!AN12,'DOE Stack Loss Data'!$C$3:$V$3)))+(INDEX('DOE Stack Loss Data'!$C$4:$V$43,MATCH('Combustion Reports'!J$46,'DOE Stack Loss Data'!$B$4:$B$43)+1,MATCH('Proposed Efficiency'!AN12,'DOE Stack Loss Data'!$C$3:$V$3))-INDEX('DOE Stack Loss Data'!$C$4:$V$43,MATCH('Combustion Reports'!J$46,'DOE Stack Loss Data'!$B$4:$B$43),MATCH('Proposed Efficiency'!AN12,'DOE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Efficiency'!AN12,'DOE Stack Loss Data'!$C$3:$V$3)))</f>
        <v>#N/A</v>
      </c>
      <c r="AO36" s="237" t="e">
        <f>1-(((INDEX('DOE Stack Loss Data'!$C$4:$V$43,MATCH('Combustion Reports'!K$46,'DOE Stack Loss Data'!$B$4:$B$43)+1,MATCH('Proposed Efficiency'!AO12,'DOE Stack Loss Data'!$C$3:$V$3)+1)-INDEX('DOE Stack Loss Data'!$C$4:$V$43,MATCH('Combustion Reports'!K$46,'DOE Stack Loss Data'!$B$4:$B$43),MATCH('Proposed Efficiency'!AO12,'DOE Stack Loss Data'!$C$3:$V$3)+1))/10*('Combustion Reports'!K$46-INDEX('DOE Stack Loss Data'!$B$4:$B$43,MATCH('Combustion Reports'!K$46,'DOE Stack Loss Data'!$B$4:$B$43),1))+INDEX('DOE Stack Loss Data'!$C$4:$V$43,MATCH('Combustion Reports'!K$46,'DOE Stack Loss Data'!$B$4:$B$43),MATCH('Proposed Efficiency'!AO12,'DOE Stack Loss Data'!$C$3:$V$3)+1)-((INDEX('DOE Stack Loss Data'!$C$4:$V$43,MATCH('Combustion Reports'!K$46,'DOE Stack Loss Data'!$B$4:$B$43)+1,MATCH('Proposed Efficiency'!AO12,'DOE Stack Loss Data'!$C$3:$V$3))-INDEX('DOE Stack Loss Data'!$C$4:$V$43,MATCH('Combustion Reports'!K$46,'DOE Stack Loss Data'!$B$4:$B$43),MATCH('Proposed Efficiency'!AO12,'DOE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Efficiency'!AO12,'DOE Stack Loss Data'!$C$3:$V$3))))/(INDEX('DOE Stack Loss Data'!$C$3:$V$3,1,MATCH('Proposed Efficiency'!AO12,'DOE Stack Loss Data'!$C$3:$V$3)+1)-INDEX('DOE Stack Loss Data'!$C$3:$V$3,1,MATCH('Proposed Efficiency'!AO12,'DOE Stack Loss Data'!$C$3:$V$3)))*('Proposed Efficiency'!AO12-INDEX('DOE Stack Loss Data'!$C$3:$V$3,1,MATCH('Proposed Efficiency'!AO12,'DOE Stack Loss Data'!$C$3:$V$3)))+(INDEX('DOE Stack Loss Data'!$C$4:$V$43,MATCH('Combustion Reports'!K$46,'DOE Stack Loss Data'!$B$4:$B$43)+1,MATCH('Proposed Efficiency'!AO12,'DOE Stack Loss Data'!$C$3:$V$3))-INDEX('DOE Stack Loss Data'!$C$4:$V$43,MATCH('Combustion Reports'!K$46,'DOE Stack Loss Data'!$B$4:$B$43),MATCH('Proposed Efficiency'!AO12,'DOE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Efficiency'!AO12,'DOE Stack Loss Data'!$C$3:$V$3)))</f>
        <v>#N/A</v>
      </c>
      <c r="AP36" s="238" t="e">
        <f>1-(((INDEX('DOE Stack Loss Data'!$C$4:$V$43,MATCH('Combustion Reports'!L$46,'DOE Stack Loss Data'!$B$4:$B$43)+1,MATCH('Proposed Efficiency'!AP12,'DOE Stack Loss Data'!$C$3:$V$3)+1)-INDEX('DOE Stack Loss Data'!$C$4:$V$43,MATCH('Combustion Reports'!L$46,'DOE Stack Loss Data'!$B$4:$B$43),MATCH('Proposed Efficiency'!AP12,'DOE Stack Loss Data'!$C$3:$V$3)+1))/10*('Combustion Reports'!L$46-INDEX('DOE Stack Loss Data'!$B$4:$B$43,MATCH('Combustion Reports'!L$46,'DOE Stack Loss Data'!$B$4:$B$43),1))+INDEX('DOE Stack Loss Data'!$C$4:$V$43,MATCH('Combustion Reports'!L$46,'DOE Stack Loss Data'!$B$4:$B$43),MATCH('Proposed Efficiency'!AP12,'DOE Stack Loss Data'!$C$3:$V$3)+1)-((INDEX('DOE Stack Loss Data'!$C$4:$V$43,MATCH('Combustion Reports'!L$46,'DOE Stack Loss Data'!$B$4:$B$43)+1,MATCH('Proposed Efficiency'!AP12,'DOE Stack Loss Data'!$C$3:$V$3))-INDEX('DOE Stack Loss Data'!$C$4:$V$43,MATCH('Combustion Reports'!L$46,'DOE Stack Loss Data'!$B$4:$B$43),MATCH('Proposed Efficiency'!AP12,'DOE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Efficiency'!AP12,'DOE Stack Loss Data'!$C$3:$V$3))))/(INDEX('DOE Stack Loss Data'!$C$3:$V$3,1,MATCH('Proposed Efficiency'!AP12,'DOE Stack Loss Data'!$C$3:$V$3)+1)-INDEX('DOE Stack Loss Data'!$C$3:$V$3,1,MATCH('Proposed Efficiency'!AP12,'DOE Stack Loss Data'!$C$3:$V$3)))*('Proposed Efficiency'!AP12-INDEX('DOE Stack Loss Data'!$C$3:$V$3,1,MATCH('Proposed Efficiency'!AP12,'DOE Stack Loss Data'!$C$3:$V$3)))+(INDEX('DOE Stack Loss Data'!$C$4:$V$43,MATCH('Combustion Reports'!L$46,'DOE Stack Loss Data'!$B$4:$B$43)+1,MATCH('Proposed Efficiency'!AP12,'DOE Stack Loss Data'!$C$3:$V$3))-INDEX('DOE Stack Loss Data'!$C$4:$V$43,MATCH('Combustion Reports'!L$46,'DOE Stack Loss Data'!$B$4:$B$43),MATCH('Proposed Efficiency'!AP12,'DOE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Efficiency'!AP12,'DOE Stack Loss Data'!$C$3:$V$3)))</f>
        <v>#N/A</v>
      </c>
      <c r="AR36" s="236">
        <v>25</v>
      </c>
      <c r="AS36" s="234">
        <v>491</v>
      </c>
      <c r="AT36" s="233">
        <f t="shared" si="7"/>
        <v>50</v>
      </c>
      <c r="AU36" s="237" t="e">
        <f>1-(((INDEX('DOE Stack Loss Data'!$C$4:$V$43,MATCH('Combustion Reports'!C$52,'DOE Stack Loss Data'!$B$4:$B$43)+1,MATCH('Proposed Efficiency'!AU12,'DOE Stack Loss Data'!$C$3:$V$3)+1)-INDEX('DOE Stack Loss Data'!$C$4:$V$43,MATCH('Combustion Reports'!C$52,'DOE Stack Loss Data'!$B$4:$B$43),MATCH('Proposed Efficiency'!AU12,'DOE Stack Loss Data'!$C$3:$V$3)+1))/10*('Combustion Reports'!C$52-INDEX('DOE Stack Loss Data'!$B$4:$B$43,MATCH('Combustion Reports'!C$52,'DOE Stack Loss Data'!$B$4:$B$43),1))+INDEX('DOE Stack Loss Data'!$C$4:$V$43,MATCH('Combustion Reports'!C$52,'DOE Stack Loss Data'!$B$4:$B$43),MATCH('Proposed Efficiency'!AU12,'DOE Stack Loss Data'!$C$3:$V$3)+1)-((INDEX('DOE Stack Loss Data'!$C$4:$V$43,MATCH('Combustion Reports'!C$52,'DOE Stack Loss Data'!$B$4:$B$43)+1,MATCH('Proposed Efficiency'!AU12,'DOE Stack Loss Data'!$C$3:$V$3))-INDEX('DOE Stack Loss Data'!$C$4:$V$43,MATCH('Combustion Reports'!C$52,'DOE Stack Loss Data'!$B$4:$B$43),MATCH('Proposed Efficiency'!AU12,'DOE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Efficiency'!AU12,'DOE Stack Loss Data'!$C$3:$V$3))))/(INDEX('DOE Stack Loss Data'!$C$3:$V$3,1,MATCH('Proposed Efficiency'!AU12,'DOE Stack Loss Data'!$C$3:$V$3)+1)-INDEX('DOE Stack Loss Data'!$C$3:$V$3,1,MATCH('Proposed Efficiency'!AU12,'DOE Stack Loss Data'!$C$3:$V$3)))*('Proposed Efficiency'!AU12-INDEX('DOE Stack Loss Data'!$C$3:$V$3,1,MATCH('Proposed Efficiency'!AU12,'DOE Stack Loss Data'!$C$3:$V$3)))+(INDEX('DOE Stack Loss Data'!$C$4:$V$43,MATCH('Combustion Reports'!C$52,'DOE Stack Loss Data'!$B$4:$B$43)+1,MATCH('Proposed Efficiency'!AU12,'DOE Stack Loss Data'!$C$3:$V$3))-INDEX('DOE Stack Loss Data'!$C$4:$V$43,MATCH('Combustion Reports'!C$52,'DOE Stack Loss Data'!$B$4:$B$43),MATCH('Proposed Efficiency'!AU12,'DOE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Efficiency'!AU12,'DOE Stack Loss Data'!$C$3:$V$3)))</f>
        <v>#N/A</v>
      </c>
      <c r="AV36" s="237" t="e">
        <f>1-(((INDEX('DOE Stack Loss Data'!$C$4:$V$43,MATCH('Combustion Reports'!D$52,'DOE Stack Loss Data'!$B$4:$B$43)+1,MATCH('Proposed Efficiency'!AV12,'DOE Stack Loss Data'!$C$3:$V$3)+1)-INDEX('DOE Stack Loss Data'!$C$4:$V$43,MATCH('Combustion Reports'!D$52,'DOE Stack Loss Data'!$B$4:$B$43),MATCH('Proposed Efficiency'!AV12,'DOE Stack Loss Data'!$C$3:$V$3)+1))/10*('Combustion Reports'!D$52-INDEX('DOE Stack Loss Data'!$B$4:$B$43,MATCH('Combustion Reports'!D$52,'DOE Stack Loss Data'!$B$4:$B$43),1))+INDEX('DOE Stack Loss Data'!$C$4:$V$43,MATCH('Combustion Reports'!D$52,'DOE Stack Loss Data'!$B$4:$B$43),MATCH('Proposed Efficiency'!AV12,'DOE Stack Loss Data'!$C$3:$V$3)+1)-((INDEX('DOE Stack Loss Data'!$C$4:$V$43,MATCH('Combustion Reports'!D$52,'DOE Stack Loss Data'!$B$4:$B$43)+1,MATCH('Proposed Efficiency'!AV12,'DOE Stack Loss Data'!$C$3:$V$3))-INDEX('DOE Stack Loss Data'!$C$4:$V$43,MATCH('Combustion Reports'!D$52,'DOE Stack Loss Data'!$B$4:$B$43),MATCH('Proposed Efficiency'!AV12,'DOE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Efficiency'!AV12,'DOE Stack Loss Data'!$C$3:$V$3))))/(INDEX('DOE Stack Loss Data'!$C$3:$V$3,1,MATCH('Proposed Efficiency'!AV12,'DOE Stack Loss Data'!$C$3:$V$3)+1)-INDEX('DOE Stack Loss Data'!$C$3:$V$3,1,MATCH('Proposed Efficiency'!AV12,'DOE Stack Loss Data'!$C$3:$V$3)))*('Proposed Efficiency'!AV12-INDEX('DOE Stack Loss Data'!$C$3:$V$3,1,MATCH('Proposed Efficiency'!AV12,'DOE Stack Loss Data'!$C$3:$V$3)))+(INDEX('DOE Stack Loss Data'!$C$4:$V$43,MATCH('Combustion Reports'!D$52,'DOE Stack Loss Data'!$B$4:$B$43)+1,MATCH('Proposed Efficiency'!AV12,'DOE Stack Loss Data'!$C$3:$V$3))-INDEX('DOE Stack Loss Data'!$C$4:$V$43,MATCH('Combustion Reports'!D$52,'DOE Stack Loss Data'!$B$4:$B$43),MATCH('Proposed Efficiency'!AV12,'DOE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Efficiency'!AV12,'DOE Stack Loss Data'!$C$3:$V$3)))</f>
        <v>#N/A</v>
      </c>
      <c r="AW36" s="237" t="e">
        <f>1-(((INDEX('DOE Stack Loss Data'!$C$4:$V$43,MATCH('Combustion Reports'!E$52,'DOE Stack Loss Data'!$B$4:$B$43)+1,MATCH('Proposed Efficiency'!AW12,'DOE Stack Loss Data'!$C$3:$V$3)+1)-INDEX('DOE Stack Loss Data'!$C$4:$V$43,MATCH('Combustion Reports'!E$52,'DOE Stack Loss Data'!$B$4:$B$43),MATCH('Proposed Efficiency'!AW12,'DOE Stack Loss Data'!$C$3:$V$3)+1))/10*('Combustion Reports'!E$52-INDEX('DOE Stack Loss Data'!$B$4:$B$43,MATCH('Combustion Reports'!E$52,'DOE Stack Loss Data'!$B$4:$B$43),1))+INDEX('DOE Stack Loss Data'!$C$4:$V$43,MATCH('Combustion Reports'!E$52,'DOE Stack Loss Data'!$B$4:$B$43),MATCH('Proposed Efficiency'!AW12,'DOE Stack Loss Data'!$C$3:$V$3)+1)-((INDEX('DOE Stack Loss Data'!$C$4:$V$43,MATCH('Combustion Reports'!E$52,'DOE Stack Loss Data'!$B$4:$B$43)+1,MATCH('Proposed Efficiency'!AW12,'DOE Stack Loss Data'!$C$3:$V$3))-INDEX('DOE Stack Loss Data'!$C$4:$V$43,MATCH('Combustion Reports'!E$52,'DOE Stack Loss Data'!$B$4:$B$43),MATCH('Proposed Efficiency'!AW12,'DOE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Efficiency'!AW12,'DOE Stack Loss Data'!$C$3:$V$3))))/(INDEX('DOE Stack Loss Data'!$C$3:$V$3,1,MATCH('Proposed Efficiency'!AW12,'DOE Stack Loss Data'!$C$3:$V$3)+1)-INDEX('DOE Stack Loss Data'!$C$3:$V$3,1,MATCH('Proposed Efficiency'!AW12,'DOE Stack Loss Data'!$C$3:$V$3)))*('Proposed Efficiency'!AW12-INDEX('DOE Stack Loss Data'!$C$3:$V$3,1,MATCH('Proposed Efficiency'!AW12,'DOE Stack Loss Data'!$C$3:$V$3)))+(INDEX('DOE Stack Loss Data'!$C$4:$V$43,MATCH('Combustion Reports'!E$52,'DOE Stack Loss Data'!$B$4:$B$43)+1,MATCH('Proposed Efficiency'!AW12,'DOE Stack Loss Data'!$C$3:$V$3))-INDEX('DOE Stack Loss Data'!$C$4:$V$43,MATCH('Combustion Reports'!E$52,'DOE Stack Loss Data'!$B$4:$B$43),MATCH('Proposed Efficiency'!AW12,'DOE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Efficiency'!AW12,'DOE Stack Loss Data'!$C$3:$V$3)))</f>
        <v>#N/A</v>
      </c>
      <c r="AX36" s="237" t="e">
        <f>1-(((INDEX('DOE Stack Loss Data'!$C$4:$V$43,MATCH('Combustion Reports'!F$52,'DOE Stack Loss Data'!$B$4:$B$43)+1,MATCH('Proposed Efficiency'!AX12,'DOE Stack Loss Data'!$C$3:$V$3)+1)-INDEX('DOE Stack Loss Data'!$C$4:$V$43,MATCH('Combustion Reports'!F$52,'DOE Stack Loss Data'!$B$4:$B$43),MATCH('Proposed Efficiency'!AX12,'DOE Stack Loss Data'!$C$3:$V$3)+1))/10*('Combustion Reports'!F$52-INDEX('DOE Stack Loss Data'!$B$4:$B$43,MATCH('Combustion Reports'!F$52,'DOE Stack Loss Data'!$B$4:$B$43),1))+INDEX('DOE Stack Loss Data'!$C$4:$V$43,MATCH('Combustion Reports'!F$52,'DOE Stack Loss Data'!$B$4:$B$43),MATCH('Proposed Efficiency'!AX12,'DOE Stack Loss Data'!$C$3:$V$3)+1)-((INDEX('DOE Stack Loss Data'!$C$4:$V$43,MATCH('Combustion Reports'!F$52,'DOE Stack Loss Data'!$B$4:$B$43)+1,MATCH('Proposed Efficiency'!AX12,'DOE Stack Loss Data'!$C$3:$V$3))-INDEX('DOE Stack Loss Data'!$C$4:$V$43,MATCH('Combustion Reports'!F$52,'DOE Stack Loss Data'!$B$4:$B$43),MATCH('Proposed Efficiency'!AX12,'DOE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Efficiency'!AX12,'DOE Stack Loss Data'!$C$3:$V$3))))/(INDEX('DOE Stack Loss Data'!$C$3:$V$3,1,MATCH('Proposed Efficiency'!AX12,'DOE Stack Loss Data'!$C$3:$V$3)+1)-INDEX('DOE Stack Loss Data'!$C$3:$V$3,1,MATCH('Proposed Efficiency'!AX12,'DOE Stack Loss Data'!$C$3:$V$3)))*('Proposed Efficiency'!AX12-INDEX('DOE Stack Loss Data'!$C$3:$V$3,1,MATCH('Proposed Efficiency'!AX12,'DOE Stack Loss Data'!$C$3:$V$3)))+(INDEX('DOE Stack Loss Data'!$C$4:$V$43,MATCH('Combustion Reports'!F$52,'DOE Stack Loss Data'!$B$4:$B$43)+1,MATCH('Proposed Efficiency'!AX12,'DOE Stack Loss Data'!$C$3:$V$3))-INDEX('DOE Stack Loss Data'!$C$4:$V$43,MATCH('Combustion Reports'!F$52,'DOE Stack Loss Data'!$B$4:$B$43),MATCH('Proposed Efficiency'!AX12,'DOE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Efficiency'!AX12,'DOE Stack Loss Data'!$C$3:$V$3)))</f>
        <v>#N/A</v>
      </c>
      <c r="AY36" s="237" t="e">
        <f>1-(((INDEX('DOE Stack Loss Data'!$C$4:$V$43,MATCH('Combustion Reports'!G$52,'DOE Stack Loss Data'!$B$4:$B$43)+1,MATCH('Proposed Efficiency'!AY12,'DOE Stack Loss Data'!$C$3:$V$3)+1)-INDEX('DOE Stack Loss Data'!$C$4:$V$43,MATCH('Combustion Reports'!G$52,'DOE Stack Loss Data'!$B$4:$B$43),MATCH('Proposed Efficiency'!AY12,'DOE Stack Loss Data'!$C$3:$V$3)+1))/10*('Combustion Reports'!G$52-INDEX('DOE Stack Loss Data'!$B$4:$B$43,MATCH('Combustion Reports'!G$52,'DOE Stack Loss Data'!$B$4:$B$43),1))+INDEX('DOE Stack Loss Data'!$C$4:$V$43,MATCH('Combustion Reports'!G$52,'DOE Stack Loss Data'!$B$4:$B$43),MATCH('Proposed Efficiency'!AY12,'DOE Stack Loss Data'!$C$3:$V$3)+1)-((INDEX('DOE Stack Loss Data'!$C$4:$V$43,MATCH('Combustion Reports'!G$52,'DOE Stack Loss Data'!$B$4:$B$43)+1,MATCH('Proposed Efficiency'!AY12,'DOE Stack Loss Data'!$C$3:$V$3))-INDEX('DOE Stack Loss Data'!$C$4:$V$43,MATCH('Combustion Reports'!G$52,'DOE Stack Loss Data'!$B$4:$B$43),MATCH('Proposed Efficiency'!AY12,'DOE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Efficiency'!AY12,'DOE Stack Loss Data'!$C$3:$V$3))))/(INDEX('DOE Stack Loss Data'!$C$3:$V$3,1,MATCH('Proposed Efficiency'!AY12,'DOE Stack Loss Data'!$C$3:$V$3)+1)-INDEX('DOE Stack Loss Data'!$C$3:$V$3,1,MATCH('Proposed Efficiency'!AY12,'DOE Stack Loss Data'!$C$3:$V$3)))*('Proposed Efficiency'!AY12-INDEX('DOE Stack Loss Data'!$C$3:$V$3,1,MATCH('Proposed Efficiency'!AY12,'DOE Stack Loss Data'!$C$3:$V$3)))+(INDEX('DOE Stack Loss Data'!$C$4:$V$43,MATCH('Combustion Reports'!G$52,'DOE Stack Loss Data'!$B$4:$B$43)+1,MATCH('Proposed Efficiency'!AY12,'DOE Stack Loss Data'!$C$3:$V$3))-INDEX('DOE Stack Loss Data'!$C$4:$V$43,MATCH('Combustion Reports'!G$52,'DOE Stack Loss Data'!$B$4:$B$43),MATCH('Proposed Efficiency'!AY12,'DOE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Efficiency'!AY12,'DOE Stack Loss Data'!$C$3:$V$3)))</f>
        <v>#N/A</v>
      </c>
      <c r="AZ36" s="237" t="e">
        <f>1-(((INDEX('DOE Stack Loss Data'!$C$4:$V$43,MATCH('Combustion Reports'!H$52,'DOE Stack Loss Data'!$B$4:$B$43)+1,MATCH('Proposed Efficiency'!AZ12,'DOE Stack Loss Data'!$C$3:$V$3)+1)-INDEX('DOE Stack Loss Data'!$C$4:$V$43,MATCH('Combustion Reports'!H$52,'DOE Stack Loss Data'!$B$4:$B$43),MATCH('Proposed Efficiency'!AZ12,'DOE Stack Loss Data'!$C$3:$V$3)+1))/10*('Combustion Reports'!H$52-INDEX('DOE Stack Loss Data'!$B$4:$B$43,MATCH('Combustion Reports'!H$52,'DOE Stack Loss Data'!$B$4:$B$43),1))+INDEX('DOE Stack Loss Data'!$C$4:$V$43,MATCH('Combustion Reports'!H$52,'DOE Stack Loss Data'!$B$4:$B$43),MATCH('Proposed Efficiency'!AZ12,'DOE Stack Loss Data'!$C$3:$V$3)+1)-((INDEX('DOE Stack Loss Data'!$C$4:$V$43,MATCH('Combustion Reports'!H$52,'DOE Stack Loss Data'!$B$4:$B$43)+1,MATCH('Proposed Efficiency'!AZ12,'DOE Stack Loss Data'!$C$3:$V$3))-INDEX('DOE Stack Loss Data'!$C$4:$V$43,MATCH('Combustion Reports'!H$52,'DOE Stack Loss Data'!$B$4:$B$43),MATCH('Proposed Efficiency'!AZ12,'DOE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Efficiency'!AZ12,'DOE Stack Loss Data'!$C$3:$V$3))))/(INDEX('DOE Stack Loss Data'!$C$3:$V$3,1,MATCH('Proposed Efficiency'!AZ12,'DOE Stack Loss Data'!$C$3:$V$3)+1)-INDEX('DOE Stack Loss Data'!$C$3:$V$3,1,MATCH('Proposed Efficiency'!AZ12,'DOE Stack Loss Data'!$C$3:$V$3)))*('Proposed Efficiency'!AZ12-INDEX('DOE Stack Loss Data'!$C$3:$V$3,1,MATCH('Proposed Efficiency'!AZ12,'DOE Stack Loss Data'!$C$3:$V$3)))+(INDEX('DOE Stack Loss Data'!$C$4:$V$43,MATCH('Combustion Reports'!H$52,'DOE Stack Loss Data'!$B$4:$B$43)+1,MATCH('Proposed Efficiency'!AZ12,'DOE Stack Loss Data'!$C$3:$V$3))-INDEX('DOE Stack Loss Data'!$C$4:$V$43,MATCH('Combustion Reports'!H$52,'DOE Stack Loss Data'!$B$4:$B$43),MATCH('Proposed Efficiency'!AZ12,'DOE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Efficiency'!AZ12,'DOE Stack Loss Data'!$C$3:$V$3)))</f>
        <v>#N/A</v>
      </c>
      <c r="BA36" s="237" t="e">
        <f>1-(((INDEX('DOE Stack Loss Data'!$C$4:$V$43,MATCH('Combustion Reports'!I$52,'DOE Stack Loss Data'!$B$4:$B$43)+1,MATCH('Proposed Efficiency'!BA12,'DOE Stack Loss Data'!$C$3:$V$3)+1)-INDEX('DOE Stack Loss Data'!$C$4:$V$43,MATCH('Combustion Reports'!I$52,'DOE Stack Loss Data'!$B$4:$B$43),MATCH('Proposed Efficiency'!BA12,'DOE Stack Loss Data'!$C$3:$V$3)+1))/10*('Combustion Reports'!I$52-INDEX('DOE Stack Loss Data'!$B$4:$B$43,MATCH('Combustion Reports'!I$52,'DOE Stack Loss Data'!$B$4:$B$43),1))+INDEX('DOE Stack Loss Data'!$C$4:$V$43,MATCH('Combustion Reports'!I$52,'DOE Stack Loss Data'!$B$4:$B$43),MATCH('Proposed Efficiency'!BA12,'DOE Stack Loss Data'!$C$3:$V$3)+1)-((INDEX('DOE Stack Loss Data'!$C$4:$V$43,MATCH('Combustion Reports'!I$52,'DOE Stack Loss Data'!$B$4:$B$43)+1,MATCH('Proposed Efficiency'!BA12,'DOE Stack Loss Data'!$C$3:$V$3))-INDEX('DOE Stack Loss Data'!$C$4:$V$43,MATCH('Combustion Reports'!I$52,'DOE Stack Loss Data'!$B$4:$B$43),MATCH('Proposed Efficiency'!BA12,'DOE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Efficiency'!BA12,'DOE Stack Loss Data'!$C$3:$V$3))))/(INDEX('DOE Stack Loss Data'!$C$3:$V$3,1,MATCH('Proposed Efficiency'!BA12,'DOE Stack Loss Data'!$C$3:$V$3)+1)-INDEX('DOE Stack Loss Data'!$C$3:$V$3,1,MATCH('Proposed Efficiency'!BA12,'DOE Stack Loss Data'!$C$3:$V$3)))*('Proposed Efficiency'!BA12-INDEX('DOE Stack Loss Data'!$C$3:$V$3,1,MATCH('Proposed Efficiency'!BA12,'DOE Stack Loss Data'!$C$3:$V$3)))+(INDEX('DOE Stack Loss Data'!$C$4:$V$43,MATCH('Combustion Reports'!I$52,'DOE Stack Loss Data'!$B$4:$B$43)+1,MATCH('Proposed Efficiency'!BA12,'DOE Stack Loss Data'!$C$3:$V$3))-INDEX('DOE Stack Loss Data'!$C$4:$V$43,MATCH('Combustion Reports'!I$52,'DOE Stack Loss Data'!$B$4:$B$43),MATCH('Proposed Efficiency'!BA12,'DOE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Efficiency'!BA12,'DOE Stack Loss Data'!$C$3:$V$3)))</f>
        <v>#N/A</v>
      </c>
      <c r="BB36" s="237" t="e">
        <f>1-(((INDEX('DOE Stack Loss Data'!$C$4:$V$43,MATCH('Combustion Reports'!J$52,'DOE Stack Loss Data'!$B$4:$B$43)+1,MATCH('Proposed Efficiency'!BB12,'DOE Stack Loss Data'!$C$3:$V$3)+1)-INDEX('DOE Stack Loss Data'!$C$4:$V$43,MATCH('Combustion Reports'!J$52,'DOE Stack Loss Data'!$B$4:$B$43),MATCH('Proposed Efficiency'!BB12,'DOE Stack Loss Data'!$C$3:$V$3)+1))/10*('Combustion Reports'!J$52-INDEX('DOE Stack Loss Data'!$B$4:$B$43,MATCH('Combustion Reports'!J$52,'DOE Stack Loss Data'!$B$4:$B$43),1))+INDEX('DOE Stack Loss Data'!$C$4:$V$43,MATCH('Combustion Reports'!J$52,'DOE Stack Loss Data'!$B$4:$B$43),MATCH('Proposed Efficiency'!BB12,'DOE Stack Loss Data'!$C$3:$V$3)+1)-((INDEX('DOE Stack Loss Data'!$C$4:$V$43,MATCH('Combustion Reports'!J$52,'DOE Stack Loss Data'!$B$4:$B$43)+1,MATCH('Proposed Efficiency'!BB12,'DOE Stack Loss Data'!$C$3:$V$3))-INDEX('DOE Stack Loss Data'!$C$4:$V$43,MATCH('Combustion Reports'!J$52,'DOE Stack Loss Data'!$B$4:$B$43),MATCH('Proposed Efficiency'!BB12,'DOE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Efficiency'!BB12,'DOE Stack Loss Data'!$C$3:$V$3))))/(INDEX('DOE Stack Loss Data'!$C$3:$V$3,1,MATCH('Proposed Efficiency'!BB12,'DOE Stack Loss Data'!$C$3:$V$3)+1)-INDEX('DOE Stack Loss Data'!$C$3:$V$3,1,MATCH('Proposed Efficiency'!BB12,'DOE Stack Loss Data'!$C$3:$V$3)))*('Proposed Efficiency'!BB12-INDEX('DOE Stack Loss Data'!$C$3:$V$3,1,MATCH('Proposed Efficiency'!BB12,'DOE Stack Loss Data'!$C$3:$V$3)))+(INDEX('DOE Stack Loss Data'!$C$4:$V$43,MATCH('Combustion Reports'!J$52,'DOE Stack Loss Data'!$B$4:$B$43)+1,MATCH('Proposed Efficiency'!BB12,'DOE Stack Loss Data'!$C$3:$V$3))-INDEX('DOE Stack Loss Data'!$C$4:$V$43,MATCH('Combustion Reports'!J$52,'DOE Stack Loss Data'!$B$4:$B$43),MATCH('Proposed Efficiency'!BB12,'DOE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Efficiency'!BB12,'DOE Stack Loss Data'!$C$3:$V$3)))</f>
        <v>#N/A</v>
      </c>
      <c r="BC36" s="237" t="e">
        <f>1-(((INDEX('DOE Stack Loss Data'!$C$4:$V$43,MATCH('Combustion Reports'!K$52,'DOE Stack Loss Data'!$B$4:$B$43)+1,MATCH('Proposed Efficiency'!BC12,'DOE Stack Loss Data'!$C$3:$V$3)+1)-INDEX('DOE Stack Loss Data'!$C$4:$V$43,MATCH('Combustion Reports'!K$52,'DOE Stack Loss Data'!$B$4:$B$43),MATCH('Proposed Efficiency'!BC12,'DOE Stack Loss Data'!$C$3:$V$3)+1))/10*('Combustion Reports'!K$52-INDEX('DOE Stack Loss Data'!$B$4:$B$43,MATCH('Combustion Reports'!K$52,'DOE Stack Loss Data'!$B$4:$B$43),1))+INDEX('DOE Stack Loss Data'!$C$4:$V$43,MATCH('Combustion Reports'!K$52,'DOE Stack Loss Data'!$B$4:$B$43),MATCH('Proposed Efficiency'!BC12,'DOE Stack Loss Data'!$C$3:$V$3)+1)-((INDEX('DOE Stack Loss Data'!$C$4:$V$43,MATCH('Combustion Reports'!K$52,'DOE Stack Loss Data'!$B$4:$B$43)+1,MATCH('Proposed Efficiency'!BC12,'DOE Stack Loss Data'!$C$3:$V$3))-INDEX('DOE Stack Loss Data'!$C$4:$V$43,MATCH('Combustion Reports'!K$52,'DOE Stack Loss Data'!$B$4:$B$43),MATCH('Proposed Efficiency'!BC12,'DOE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Efficiency'!BC12,'DOE Stack Loss Data'!$C$3:$V$3))))/(INDEX('DOE Stack Loss Data'!$C$3:$V$3,1,MATCH('Proposed Efficiency'!BC12,'DOE Stack Loss Data'!$C$3:$V$3)+1)-INDEX('DOE Stack Loss Data'!$C$3:$V$3,1,MATCH('Proposed Efficiency'!BC12,'DOE Stack Loss Data'!$C$3:$V$3)))*('Proposed Efficiency'!BC12-INDEX('DOE Stack Loss Data'!$C$3:$V$3,1,MATCH('Proposed Efficiency'!BC12,'DOE Stack Loss Data'!$C$3:$V$3)))+(INDEX('DOE Stack Loss Data'!$C$4:$V$43,MATCH('Combustion Reports'!K$52,'DOE Stack Loss Data'!$B$4:$B$43)+1,MATCH('Proposed Efficiency'!BC12,'DOE Stack Loss Data'!$C$3:$V$3))-INDEX('DOE Stack Loss Data'!$C$4:$V$43,MATCH('Combustion Reports'!K$52,'DOE Stack Loss Data'!$B$4:$B$43),MATCH('Proposed Efficiency'!BC12,'DOE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Efficiency'!BC12,'DOE Stack Loss Data'!$C$3:$V$3)))</f>
        <v>#N/A</v>
      </c>
      <c r="BD36" s="238" t="e">
        <f>1-(((INDEX('DOE Stack Loss Data'!$C$4:$V$43,MATCH('Combustion Reports'!L$52,'DOE Stack Loss Data'!$B$4:$B$43)+1,MATCH('Proposed Efficiency'!BD12,'DOE Stack Loss Data'!$C$3:$V$3)+1)-INDEX('DOE Stack Loss Data'!$C$4:$V$43,MATCH('Combustion Reports'!L$52,'DOE Stack Loss Data'!$B$4:$B$43),MATCH('Proposed Efficiency'!BD12,'DOE Stack Loss Data'!$C$3:$V$3)+1))/10*('Combustion Reports'!L$52-INDEX('DOE Stack Loss Data'!$B$4:$B$43,MATCH('Combustion Reports'!L$52,'DOE Stack Loss Data'!$B$4:$B$43),1))+INDEX('DOE Stack Loss Data'!$C$4:$V$43,MATCH('Combustion Reports'!L$52,'DOE Stack Loss Data'!$B$4:$B$43),MATCH('Proposed Efficiency'!BD12,'DOE Stack Loss Data'!$C$3:$V$3)+1)-((INDEX('DOE Stack Loss Data'!$C$4:$V$43,MATCH('Combustion Reports'!L$52,'DOE Stack Loss Data'!$B$4:$B$43)+1,MATCH('Proposed Efficiency'!BD12,'DOE Stack Loss Data'!$C$3:$V$3))-INDEX('DOE Stack Loss Data'!$C$4:$V$43,MATCH('Combustion Reports'!L$52,'DOE Stack Loss Data'!$B$4:$B$43),MATCH('Proposed Efficiency'!BD12,'DOE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Efficiency'!BD12,'DOE Stack Loss Data'!$C$3:$V$3))))/(INDEX('DOE Stack Loss Data'!$C$3:$V$3,1,MATCH('Proposed Efficiency'!BD12,'DOE Stack Loss Data'!$C$3:$V$3)+1)-INDEX('DOE Stack Loss Data'!$C$3:$V$3,1,MATCH('Proposed Efficiency'!BD12,'DOE Stack Loss Data'!$C$3:$V$3)))*('Proposed Efficiency'!BD12-INDEX('DOE Stack Loss Data'!$C$3:$V$3,1,MATCH('Proposed Efficiency'!BD12,'DOE Stack Loss Data'!$C$3:$V$3)))+(INDEX('DOE Stack Loss Data'!$C$4:$V$43,MATCH('Combustion Reports'!L$52,'DOE Stack Loss Data'!$B$4:$B$43)+1,MATCH('Proposed Efficiency'!BD12,'DOE Stack Loss Data'!$C$3:$V$3))-INDEX('DOE Stack Loss Data'!$C$4:$V$43,MATCH('Combustion Reports'!L$52,'DOE Stack Loss Data'!$B$4:$B$43),MATCH('Proposed Efficiency'!BD12,'DOE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Efficiency'!BD12,'DOE Stack Loss Data'!$C$3:$V$3)))</f>
        <v>#N/A</v>
      </c>
    </row>
    <row r="37" spans="2:56">
      <c r="B37" s="236">
        <v>30</v>
      </c>
      <c r="C37" s="234">
        <v>558</v>
      </c>
      <c r="D37" s="233">
        <f t="shared" si="4"/>
        <v>50</v>
      </c>
      <c r="E37" s="237" t="e">
        <f>1-(((INDEX('DOE Stack Loss Data'!$C$4:$V$43,MATCH('Combustion Reports'!C$34,'DOE Stack Loss Data'!$B$4:$B$43)+1,MATCH('Proposed Efficiency'!E13,'DOE Stack Loss Data'!$C$3:$V$3)+1)-INDEX('DOE Stack Loss Data'!$C$4:$V$43,MATCH('Combustion Reports'!C$34,'DOE Stack Loss Data'!$B$4:$B$43),MATCH('Proposed Efficiency'!E13,'DOE Stack Loss Data'!$C$3:$V$3)+1))/10*('Combustion Reports'!C$34-INDEX('DOE Stack Loss Data'!$B$4:$B$43,MATCH('Combustion Reports'!C$34,'DOE Stack Loss Data'!$B$4:$B$43),1))+INDEX('DOE Stack Loss Data'!$C$4:$V$43,MATCH('Combustion Reports'!C$34,'DOE Stack Loss Data'!$B$4:$B$43),MATCH('Proposed Efficiency'!E13,'DOE Stack Loss Data'!$C$3:$V$3)+1)-((INDEX('DOE Stack Loss Data'!$C$4:$V$43,MATCH('Combustion Reports'!C$34,'DOE Stack Loss Data'!$B$4:$B$43)+1,MATCH('Proposed Efficiency'!E13,'DOE Stack Loss Data'!$C$3:$V$3))-INDEX('DOE Stack Loss Data'!$C$4:$V$43,MATCH('Combustion Reports'!C$34,'DOE Stack Loss Data'!$B$4:$B$43),MATCH('Proposed Efficiency'!E13,'DOE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Efficiency'!E13,'DOE Stack Loss Data'!$C$3:$V$3))))/(INDEX('DOE Stack Loss Data'!$C$3:$V$3,1,MATCH('Proposed Efficiency'!E13,'DOE Stack Loss Data'!$C$3:$V$3)+1)-INDEX('DOE Stack Loss Data'!$C$3:$V$3,1,MATCH('Proposed Efficiency'!E13,'DOE Stack Loss Data'!$C$3:$V$3)))*('Proposed Efficiency'!E13-INDEX('DOE Stack Loss Data'!$C$3:$V$3,1,MATCH('Proposed Efficiency'!E13,'DOE Stack Loss Data'!$C$3:$V$3)))+(INDEX('DOE Stack Loss Data'!$C$4:$V$43,MATCH('Combustion Reports'!C$34,'DOE Stack Loss Data'!$B$4:$B$43)+1,MATCH('Proposed Efficiency'!E13,'DOE Stack Loss Data'!$C$3:$V$3))-INDEX('DOE Stack Loss Data'!$C$4:$V$43,MATCH('Combustion Reports'!C$34,'DOE Stack Loss Data'!$B$4:$B$43),MATCH('Proposed Efficiency'!E13,'DOE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Efficiency'!E13,'DOE Stack Loss Data'!$C$3:$V$3)))</f>
        <v>#N/A</v>
      </c>
      <c r="F37" s="237" t="e">
        <f>1-(((INDEX('DOE Stack Loss Data'!$C$4:$V$43,MATCH('Combustion Reports'!D$34,'DOE Stack Loss Data'!$B$4:$B$43)+1,MATCH('Proposed Efficiency'!F13,'DOE Stack Loss Data'!$C$3:$V$3)+1)-INDEX('DOE Stack Loss Data'!$C$4:$V$43,MATCH('Combustion Reports'!D$34,'DOE Stack Loss Data'!$B$4:$B$43),MATCH('Proposed Efficiency'!F13,'DOE Stack Loss Data'!$C$3:$V$3)+1))/10*('Combustion Reports'!D$34-INDEX('DOE Stack Loss Data'!$B$4:$B$43,MATCH('Combustion Reports'!D$34,'DOE Stack Loss Data'!$B$4:$B$43),1))+INDEX('DOE Stack Loss Data'!$C$4:$V$43,MATCH('Combustion Reports'!D$34,'DOE Stack Loss Data'!$B$4:$B$43),MATCH('Proposed Efficiency'!F13,'DOE Stack Loss Data'!$C$3:$V$3)+1)-((INDEX('DOE Stack Loss Data'!$C$4:$V$43,MATCH('Combustion Reports'!D$34,'DOE Stack Loss Data'!$B$4:$B$43)+1,MATCH('Proposed Efficiency'!F13,'DOE Stack Loss Data'!$C$3:$V$3))-INDEX('DOE Stack Loss Data'!$C$4:$V$43,MATCH('Combustion Reports'!D$34,'DOE Stack Loss Data'!$B$4:$B$43),MATCH('Proposed Efficiency'!F13,'DOE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Efficiency'!F13,'DOE Stack Loss Data'!$C$3:$V$3))))/(INDEX('DOE Stack Loss Data'!$C$3:$V$3,1,MATCH('Proposed Efficiency'!F13,'DOE Stack Loss Data'!$C$3:$V$3)+1)-INDEX('DOE Stack Loss Data'!$C$3:$V$3,1,MATCH('Proposed Efficiency'!F13,'DOE Stack Loss Data'!$C$3:$V$3)))*('Proposed Efficiency'!F13-INDEX('DOE Stack Loss Data'!$C$3:$V$3,1,MATCH('Proposed Efficiency'!F13,'DOE Stack Loss Data'!$C$3:$V$3)))+(INDEX('DOE Stack Loss Data'!$C$4:$V$43,MATCH('Combustion Reports'!D$34,'DOE Stack Loss Data'!$B$4:$B$43)+1,MATCH('Proposed Efficiency'!F13,'DOE Stack Loss Data'!$C$3:$V$3))-INDEX('DOE Stack Loss Data'!$C$4:$V$43,MATCH('Combustion Reports'!D$34,'DOE Stack Loss Data'!$B$4:$B$43),MATCH('Proposed Efficiency'!F13,'DOE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Efficiency'!F13,'DOE Stack Loss Data'!$C$3:$V$3)))</f>
        <v>#N/A</v>
      </c>
      <c r="G37" s="237" t="e">
        <f>1-(((INDEX('DOE Stack Loss Data'!$C$4:$V$43,MATCH('Combustion Reports'!E$34,'DOE Stack Loss Data'!$B$4:$B$43)+1,MATCH('Proposed Efficiency'!G13,'DOE Stack Loss Data'!$C$3:$V$3)+1)-INDEX('DOE Stack Loss Data'!$C$4:$V$43,MATCH('Combustion Reports'!E$34,'DOE Stack Loss Data'!$B$4:$B$43),MATCH('Proposed Efficiency'!G13,'DOE Stack Loss Data'!$C$3:$V$3)+1))/10*('Combustion Reports'!E$34-INDEX('DOE Stack Loss Data'!$B$4:$B$43,MATCH('Combustion Reports'!E$34,'DOE Stack Loss Data'!$B$4:$B$43),1))+INDEX('DOE Stack Loss Data'!$C$4:$V$43,MATCH('Combustion Reports'!E$34,'DOE Stack Loss Data'!$B$4:$B$43),MATCH('Proposed Efficiency'!G13,'DOE Stack Loss Data'!$C$3:$V$3)+1)-((INDEX('DOE Stack Loss Data'!$C$4:$V$43,MATCH('Combustion Reports'!E$34,'DOE Stack Loss Data'!$B$4:$B$43)+1,MATCH('Proposed Efficiency'!G13,'DOE Stack Loss Data'!$C$3:$V$3))-INDEX('DOE Stack Loss Data'!$C$4:$V$43,MATCH('Combustion Reports'!E$34,'DOE Stack Loss Data'!$B$4:$B$43),MATCH('Proposed Efficiency'!G13,'DOE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Efficiency'!G13,'DOE Stack Loss Data'!$C$3:$V$3))))/(INDEX('DOE Stack Loss Data'!$C$3:$V$3,1,MATCH('Proposed Efficiency'!G13,'DOE Stack Loss Data'!$C$3:$V$3)+1)-INDEX('DOE Stack Loss Data'!$C$3:$V$3,1,MATCH('Proposed Efficiency'!G13,'DOE Stack Loss Data'!$C$3:$V$3)))*('Proposed Efficiency'!G13-INDEX('DOE Stack Loss Data'!$C$3:$V$3,1,MATCH('Proposed Efficiency'!G13,'DOE Stack Loss Data'!$C$3:$V$3)))+(INDEX('DOE Stack Loss Data'!$C$4:$V$43,MATCH('Combustion Reports'!E$34,'DOE Stack Loss Data'!$B$4:$B$43)+1,MATCH('Proposed Efficiency'!G13,'DOE Stack Loss Data'!$C$3:$V$3))-INDEX('DOE Stack Loss Data'!$C$4:$V$43,MATCH('Combustion Reports'!E$34,'DOE Stack Loss Data'!$B$4:$B$43),MATCH('Proposed Efficiency'!G13,'DOE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Efficiency'!G13,'DOE Stack Loss Data'!$C$3:$V$3)))</f>
        <v>#N/A</v>
      </c>
      <c r="H37" s="237" t="e">
        <f>1-(((INDEX('DOE Stack Loss Data'!$C$4:$V$43,MATCH('Combustion Reports'!F$34,'DOE Stack Loss Data'!$B$4:$B$43)+1,MATCH('Proposed Efficiency'!H13,'DOE Stack Loss Data'!$C$3:$V$3)+1)-INDEX('DOE Stack Loss Data'!$C$4:$V$43,MATCH('Combustion Reports'!F$34,'DOE Stack Loss Data'!$B$4:$B$43),MATCH('Proposed Efficiency'!H13,'DOE Stack Loss Data'!$C$3:$V$3)+1))/10*('Combustion Reports'!F$34-INDEX('DOE Stack Loss Data'!$B$4:$B$43,MATCH('Combustion Reports'!F$34,'DOE Stack Loss Data'!$B$4:$B$43),1))+INDEX('DOE Stack Loss Data'!$C$4:$V$43,MATCH('Combustion Reports'!F$34,'DOE Stack Loss Data'!$B$4:$B$43),MATCH('Proposed Efficiency'!H13,'DOE Stack Loss Data'!$C$3:$V$3)+1)-((INDEX('DOE Stack Loss Data'!$C$4:$V$43,MATCH('Combustion Reports'!F$34,'DOE Stack Loss Data'!$B$4:$B$43)+1,MATCH('Proposed Efficiency'!H13,'DOE Stack Loss Data'!$C$3:$V$3))-INDEX('DOE Stack Loss Data'!$C$4:$V$43,MATCH('Combustion Reports'!F$34,'DOE Stack Loss Data'!$B$4:$B$43),MATCH('Proposed Efficiency'!H13,'DOE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Efficiency'!H13,'DOE Stack Loss Data'!$C$3:$V$3))))/(INDEX('DOE Stack Loss Data'!$C$3:$V$3,1,MATCH('Proposed Efficiency'!H13,'DOE Stack Loss Data'!$C$3:$V$3)+1)-INDEX('DOE Stack Loss Data'!$C$3:$V$3,1,MATCH('Proposed Efficiency'!H13,'DOE Stack Loss Data'!$C$3:$V$3)))*('Proposed Efficiency'!H13-INDEX('DOE Stack Loss Data'!$C$3:$V$3,1,MATCH('Proposed Efficiency'!H13,'DOE Stack Loss Data'!$C$3:$V$3)))+(INDEX('DOE Stack Loss Data'!$C$4:$V$43,MATCH('Combustion Reports'!F$34,'DOE Stack Loss Data'!$B$4:$B$43)+1,MATCH('Proposed Efficiency'!H13,'DOE Stack Loss Data'!$C$3:$V$3))-INDEX('DOE Stack Loss Data'!$C$4:$V$43,MATCH('Combustion Reports'!F$34,'DOE Stack Loss Data'!$B$4:$B$43),MATCH('Proposed Efficiency'!H13,'DOE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Efficiency'!H13,'DOE Stack Loss Data'!$C$3:$V$3)))</f>
        <v>#N/A</v>
      </c>
      <c r="I37" s="237" t="e">
        <f>1-(((INDEX('DOE Stack Loss Data'!$C$4:$V$43,MATCH('Combustion Reports'!G$34,'DOE Stack Loss Data'!$B$4:$B$43)+1,MATCH('Proposed Efficiency'!I13,'DOE Stack Loss Data'!$C$3:$V$3)+1)-INDEX('DOE Stack Loss Data'!$C$4:$V$43,MATCH('Combustion Reports'!G$34,'DOE Stack Loss Data'!$B$4:$B$43),MATCH('Proposed Efficiency'!I13,'DOE Stack Loss Data'!$C$3:$V$3)+1))/10*('Combustion Reports'!G$34-INDEX('DOE Stack Loss Data'!$B$4:$B$43,MATCH('Combustion Reports'!G$34,'DOE Stack Loss Data'!$B$4:$B$43),1))+INDEX('DOE Stack Loss Data'!$C$4:$V$43,MATCH('Combustion Reports'!G$34,'DOE Stack Loss Data'!$B$4:$B$43),MATCH('Proposed Efficiency'!I13,'DOE Stack Loss Data'!$C$3:$V$3)+1)-((INDEX('DOE Stack Loss Data'!$C$4:$V$43,MATCH('Combustion Reports'!G$34,'DOE Stack Loss Data'!$B$4:$B$43)+1,MATCH('Proposed Efficiency'!I13,'DOE Stack Loss Data'!$C$3:$V$3))-INDEX('DOE Stack Loss Data'!$C$4:$V$43,MATCH('Combustion Reports'!G$34,'DOE Stack Loss Data'!$B$4:$B$43),MATCH('Proposed Efficiency'!I13,'DOE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Efficiency'!I13,'DOE Stack Loss Data'!$C$3:$V$3))))/(INDEX('DOE Stack Loss Data'!$C$3:$V$3,1,MATCH('Proposed Efficiency'!I13,'DOE Stack Loss Data'!$C$3:$V$3)+1)-INDEX('DOE Stack Loss Data'!$C$3:$V$3,1,MATCH('Proposed Efficiency'!I13,'DOE Stack Loss Data'!$C$3:$V$3)))*('Proposed Efficiency'!I13-INDEX('DOE Stack Loss Data'!$C$3:$V$3,1,MATCH('Proposed Efficiency'!I13,'DOE Stack Loss Data'!$C$3:$V$3)))+(INDEX('DOE Stack Loss Data'!$C$4:$V$43,MATCH('Combustion Reports'!G$34,'DOE Stack Loss Data'!$B$4:$B$43)+1,MATCH('Proposed Efficiency'!I13,'DOE Stack Loss Data'!$C$3:$V$3))-INDEX('DOE Stack Loss Data'!$C$4:$V$43,MATCH('Combustion Reports'!G$34,'DOE Stack Loss Data'!$B$4:$B$43),MATCH('Proposed Efficiency'!I13,'DOE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Efficiency'!I13,'DOE Stack Loss Data'!$C$3:$V$3)))</f>
        <v>#N/A</v>
      </c>
      <c r="J37" s="237" t="e">
        <f>1-(((INDEX('DOE Stack Loss Data'!$C$4:$V$43,MATCH('Combustion Reports'!H$34,'DOE Stack Loss Data'!$B$4:$B$43)+1,MATCH('Proposed Efficiency'!J13,'DOE Stack Loss Data'!$C$3:$V$3)+1)-INDEX('DOE Stack Loss Data'!$C$4:$V$43,MATCH('Combustion Reports'!H$34,'DOE Stack Loss Data'!$B$4:$B$43),MATCH('Proposed Efficiency'!J13,'DOE Stack Loss Data'!$C$3:$V$3)+1))/10*('Combustion Reports'!H$34-INDEX('DOE Stack Loss Data'!$B$4:$B$43,MATCH('Combustion Reports'!H$34,'DOE Stack Loss Data'!$B$4:$B$43),1))+INDEX('DOE Stack Loss Data'!$C$4:$V$43,MATCH('Combustion Reports'!H$34,'DOE Stack Loss Data'!$B$4:$B$43),MATCH('Proposed Efficiency'!J13,'DOE Stack Loss Data'!$C$3:$V$3)+1)-((INDEX('DOE Stack Loss Data'!$C$4:$V$43,MATCH('Combustion Reports'!H$34,'DOE Stack Loss Data'!$B$4:$B$43)+1,MATCH('Proposed Efficiency'!J13,'DOE Stack Loss Data'!$C$3:$V$3))-INDEX('DOE Stack Loss Data'!$C$4:$V$43,MATCH('Combustion Reports'!H$34,'DOE Stack Loss Data'!$B$4:$B$43),MATCH('Proposed Efficiency'!J13,'DOE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Efficiency'!J13,'DOE Stack Loss Data'!$C$3:$V$3))))/(INDEX('DOE Stack Loss Data'!$C$3:$V$3,1,MATCH('Proposed Efficiency'!J13,'DOE Stack Loss Data'!$C$3:$V$3)+1)-INDEX('DOE Stack Loss Data'!$C$3:$V$3,1,MATCH('Proposed Efficiency'!J13,'DOE Stack Loss Data'!$C$3:$V$3)))*('Proposed Efficiency'!J13-INDEX('DOE Stack Loss Data'!$C$3:$V$3,1,MATCH('Proposed Efficiency'!J13,'DOE Stack Loss Data'!$C$3:$V$3)))+(INDEX('DOE Stack Loss Data'!$C$4:$V$43,MATCH('Combustion Reports'!H$34,'DOE Stack Loss Data'!$B$4:$B$43)+1,MATCH('Proposed Efficiency'!J13,'DOE Stack Loss Data'!$C$3:$V$3))-INDEX('DOE Stack Loss Data'!$C$4:$V$43,MATCH('Combustion Reports'!H$34,'DOE Stack Loss Data'!$B$4:$B$43),MATCH('Proposed Efficiency'!J13,'DOE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Efficiency'!J13,'DOE Stack Loss Data'!$C$3:$V$3)))</f>
        <v>#N/A</v>
      </c>
      <c r="K37" s="237" t="e">
        <f>1-(((INDEX('DOE Stack Loss Data'!$C$4:$V$43,MATCH('Combustion Reports'!I$34,'DOE Stack Loss Data'!$B$4:$B$43)+1,MATCH('Proposed Efficiency'!K13,'DOE Stack Loss Data'!$C$3:$V$3)+1)-INDEX('DOE Stack Loss Data'!$C$4:$V$43,MATCH('Combustion Reports'!I$34,'DOE Stack Loss Data'!$B$4:$B$43),MATCH('Proposed Efficiency'!K13,'DOE Stack Loss Data'!$C$3:$V$3)+1))/10*('Combustion Reports'!I$34-INDEX('DOE Stack Loss Data'!$B$4:$B$43,MATCH('Combustion Reports'!I$34,'DOE Stack Loss Data'!$B$4:$B$43),1))+INDEX('DOE Stack Loss Data'!$C$4:$V$43,MATCH('Combustion Reports'!I$34,'DOE Stack Loss Data'!$B$4:$B$43),MATCH('Proposed Efficiency'!K13,'DOE Stack Loss Data'!$C$3:$V$3)+1)-((INDEX('DOE Stack Loss Data'!$C$4:$V$43,MATCH('Combustion Reports'!I$34,'DOE Stack Loss Data'!$B$4:$B$43)+1,MATCH('Proposed Efficiency'!K13,'DOE Stack Loss Data'!$C$3:$V$3))-INDEX('DOE Stack Loss Data'!$C$4:$V$43,MATCH('Combustion Reports'!I$34,'DOE Stack Loss Data'!$B$4:$B$43),MATCH('Proposed Efficiency'!K13,'DOE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Efficiency'!K13,'DOE Stack Loss Data'!$C$3:$V$3))))/(INDEX('DOE Stack Loss Data'!$C$3:$V$3,1,MATCH('Proposed Efficiency'!K13,'DOE Stack Loss Data'!$C$3:$V$3)+1)-INDEX('DOE Stack Loss Data'!$C$3:$V$3,1,MATCH('Proposed Efficiency'!K13,'DOE Stack Loss Data'!$C$3:$V$3)))*('Proposed Efficiency'!K13-INDEX('DOE Stack Loss Data'!$C$3:$V$3,1,MATCH('Proposed Efficiency'!K13,'DOE Stack Loss Data'!$C$3:$V$3)))+(INDEX('DOE Stack Loss Data'!$C$4:$V$43,MATCH('Combustion Reports'!I$34,'DOE Stack Loss Data'!$B$4:$B$43)+1,MATCH('Proposed Efficiency'!K13,'DOE Stack Loss Data'!$C$3:$V$3))-INDEX('DOE Stack Loss Data'!$C$4:$V$43,MATCH('Combustion Reports'!I$34,'DOE Stack Loss Data'!$B$4:$B$43),MATCH('Proposed Efficiency'!K13,'DOE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Efficiency'!K13,'DOE Stack Loss Data'!$C$3:$V$3)))</f>
        <v>#N/A</v>
      </c>
      <c r="L37" s="237" t="e">
        <f>1-(((INDEX('DOE Stack Loss Data'!$C$4:$V$43,MATCH('Combustion Reports'!J$34,'DOE Stack Loss Data'!$B$4:$B$43)+1,MATCH('Proposed Efficiency'!L13,'DOE Stack Loss Data'!$C$3:$V$3)+1)-INDEX('DOE Stack Loss Data'!$C$4:$V$43,MATCH('Combustion Reports'!J$34,'DOE Stack Loss Data'!$B$4:$B$43),MATCH('Proposed Efficiency'!L13,'DOE Stack Loss Data'!$C$3:$V$3)+1))/10*('Combustion Reports'!J$34-INDEX('DOE Stack Loss Data'!$B$4:$B$43,MATCH('Combustion Reports'!J$34,'DOE Stack Loss Data'!$B$4:$B$43),1))+INDEX('DOE Stack Loss Data'!$C$4:$V$43,MATCH('Combustion Reports'!J$34,'DOE Stack Loss Data'!$B$4:$B$43),MATCH('Proposed Efficiency'!L13,'DOE Stack Loss Data'!$C$3:$V$3)+1)-((INDEX('DOE Stack Loss Data'!$C$4:$V$43,MATCH('Combustion Reports'!J$34,'DOE Stack Loss Data'!$B$4:$B$43)+1,MATCH('Proposed Efficiency'!L13,'DOE Stack Loss Data'!$C$3:$V$3))-INDEX('DOE Stack Loss Data'!$C$4:$V$43,MATCH('Combustion Reports'!J$34,'DOE Stack Loss Data'!$B$4:$B$43),MATCH('Proposed Efficiency'!L13,'DOE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Efficiency'!L13,'DOE Stack Loss Data'!$C$3:$V$3))))/(INDEX('DOE Stack Loss Data'!$C$3:$V$3,1,MATCH('Proposed Efficiency'!L13,'DOE Stack Loss Data'!$C$3:$V$3)+1)-INDEX('DOE Stack Loss Data'!$C$3:$V$3,1,MATCH('Proposed Efficiency'!L13,'DOE Stack Loss Data'!$C$3:$V$3)))*('Proposed Efficiency'!L13-INDEX('DOE Stack Loss Data'!$C$3:$V$3,1,MATCH('Proposed Efficiency'!L13,'DOE Stack Loss Data'!$C$3:$V$3)))+(INDEX('DOE Stack Loss Data'!$C$4:$V$43,MATCH('Combustion Reports'!J$34,'DOE Stack Loss Data'!$B$4:$B$43)+1,MATCH('Proposed Efficiency'!L13,'DOE Stack Loss Data'!$C$3:$V$3))-INDEX('DOE Stack Loss Data'!$C$4:$V$43,MATCH('Combustion Reports'!J$34,'DOE Stack Loss Data'!$B$4:$B$43),MATCH('Proposed Efficiency'!L13,'DOE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Efficiency'!L13,'DOE Stack Loss Data'!$C$3:$V$3)))</f>
        <v>#N/A</v>
      </c>
      <c r="M37" s="237" t="e">
        <f>1-(((INDEX('DOE Stack Loss Data'!$C$4:$V$43,MATCH('Combustion Reports'!K$34,'DOE Stack Loss Data'!$B$4:$B$43)+1,MATCH('Proposed Efficiency'!M13,'DOE Stack Loss Data'!$C$3:$V$3)+1)-INDEX('DOE Stack Loss Data'!$C$4:$V$43,MATCH('Combustion Reports'!K$34,'DOE Stack Loss Data'!$B$4:$B$43),MATCH('Proposed Efficiency'!M13,'DOE Stack Loss Data'!$C$3:$V$3)+1))/10*('Combustion Reports'!K$34-INDEX('DOE Stack Loss Data'!$B$4:$B$43,MATCH('Combustion Reports'!K$34,'DOE Stack Loss Data'!$B$4:$B$43),1))+INDEX('DOE Stack Loss Data'!$C$4:$V$43,MATCH('Combustion Reports'!K$34,'DOE Stack Loss Data'!$B$4:$B$43),MATCH('Proposed Efficiency'!M13,'DOE Stack Loss Data'!$C$3:$V$3)+1)-((INDEX('DOE Stack Loss Data'!$C$4:$V$43,MATCH('Combustion Reports'!K$34,'DOE Stack Loss Data'!$B$4:$B$43)+1,MATCH('Proposed Efficiency'!M13,'DOE Stack Loss Data'!$C$3:$V$3))-INDEX('DOE Stack Loss Data'!$C$4:$V$43,MATCH('Combustion Reports'!K$34,'DOE Stack Loss Data'!$B$4:$B$43),MATCH('Proposed Efficiency'!M13,'DOE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Efficiency'!M13,'DOE Stack Loss Data'!$C$3:$V$3))))/(INDEX('DOE Stack Loss Data'!$C$3:$V$3,1,MATCH('Proposed Efficiency'!M13,'DOE Stack Loss Data'!$C$3:$V$3)+1)-INDEX('DOE Stack Loss Data'!$C$3:$V$3,1,MATCH('Proposed Efficiency'!M13,'DOE Stack Loss Data'!$C$3:$V$3)))*('Proposed Efficiency'!M13-INDEX('DOE Stack Loss Data'!$C$3:$V$3,1,MATCH('Proposed Efficiency'!M13,'DOE Stack Loss Data'!$C$3:$V$3)))+(INDEX('DOE Stack Loss Data'!$C$4:$V$43,MATCH('Combustion Reports'!K$34,'DOE Stack Loss Data'!$B$4:$B$43)+1,MATCH('Proposed Efficiency'!M13,'DOE Stack Loss Data'!$C$3:$V$3))-INDEX('DOE Stack Loss Data'!$C$4:$V$43,MATCH('Combustion Reports'!K$34,'DOE Stack Loss Data'!$B$4:$B$43),MATCH('Proposed Efficiency'!M13,'DOE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Efficiency'!M13,'DOE Stack Loss Data'!$C$3:$V$3)))</f>
        <v>#N/A</v>
      </c>
      <c r="N37" s="238" t="e">
        <f>1-(((INDEX('DOE Stack Loss Data'!$C$4:$V$43,MATCH('Combustion Reports'!L$34,'DOE Stack Loss Data'!$B$4:$B$43)+1,MATCH('Proposed Efficiency'!N13,'DOE Stack Loss Data'!$C$3:$V$3)+1)-INDEX('DOE Stack Loss Data'!$C$4:$V$43,MATCH('Combustion Reports'!L$34,'DOE Stack Loss Data'!$B$4:$B$43),MATCH('Proposed Efficiency'!N13,'DOE Stack Loss Data'!$C$3:$V$3)+1))/10*('Combustion Reports'!L$34-INDEX('DOE Stack Loss Data'!$B$4:$B$43,MATCH('Combustion Reports'!L$34,'DOE Stack Loss Data'!$B$4:$B$43),1))+INDEX('DOE Stack Loss Data'!$C$4:$V$43,MATCH('Combustion Reports'!L$34,'DOE Stack Loss Data'!$B$4:$B$43),MATCH('Proposed Efficiency'!N13,'DOE Stack Loss Data'!$C$3:$V$3)+1)-((INDEX('DOE Stack Loss Data'!$C$4:$V$43,MATCH('Combustion Reports'!L$34,'DOE Stack Loss Data'!$B$4:$B$43)+1,MATCH('Proposed Efficiency'!N13,'DOE Stack Loss Data'!$C$3:$V$3))-INDEX('DOE Stack Loss Data'!$C$4:$V$43,MATCH('Combustion Reports'!L$34,'DOE Stack Loss Data'!$B$4:$B$43),MATCH('Proposed Efficiency'!N13,'DOE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Efficiency'!N13,'DOE Stack Loss Data'!$C$3:$V$3))))/(INDEX('DOE Stack Loss Data'!$C$3:$V$3,1,MATCH('Proposed Efficiency'!N13,'DOE Stack Loss Data'!$C$3:$V$3)+1)-INDEX('DOE Stack Loss Data'!$C$3:$V$3,1,MATCH('Proposed Efficiency'!N13,'DOE Stack Loss Data'!$C$3:$V$3)))*('Proposed Efficiency'!N13-INDEX('DOE Stack Loss Data'!$C$3:$V$3,1,MATCH('Proposed Efficiency'!N13,'DOE Stack Loss Data'!$C$3:$V$3)))+(INDEX('DOE Stack Loss Data'!$C$4:$V$43,MATCH('Combustion Reports'!L$34,'DOE Stack Loss Data'!$B$4:$B$43)+1,MATCH('Proposed Efficiency'!N13,'DOE Stack Loss Data'!$C$3:$V$3))-INDEX('DOE Stack Loss Data'!$C$4:$V$43,MATCH('Combustion Reports'!L$34,'DOE Stack Loss Data'!$B$4:$B$43),MATCH('Proposed Efficiency'!N13,'DOE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Efficiency'!N13,'DOE Stack Loss Data'!$C$3:$V$3)))</f>
        <v>#N/A</v>
      </c>
      <c r="P37" s="236">
        <v>30</v>
      </c>
      <c r="Q37" s="234">
        <v>558</v>
      </c>
      <c r="R37" s="233">
        <f t="shared" si="5"/>
        <v>50</v>
      </c>
      <c r="S37" s="237" t="e">
        <f>1-(((INDEX('DOE Stack Loss Data'!$C$4:$V$43,MATCH('Combustion Reports'!$C$40,'DOE Stack Loss Data'!$B$4:$B$43)+1,MATCH('Proposed Efficiency'!S13,'DOE Stack Loss Data'!$C$3:$V$3)+1)-INDEX('DOE Stack Loss Data'!$C$4:$V$43,MATCH('Combustion Reports'!$C$40,'DOE Stack Loss Data'!$B$4:$B$43),MATCH('Proposed Efficiency'!S13,'DOE Stack Loss Data'!$C$3:$V$3)+1))/10*('Combustion Reports'!$C$40-INDEX('DOE Stack Loss Data'!$B$4:$B$43,MATCH('Combustion Reports'!$C$40,'DOE Stack Loss Data'!$B$4:$B$43),1))+INDEX('DOE Stack Loss Data'!$C$4:$V$43,MATCH('Combustion Reports'!$C$40,'DOE Stack Loss Data'!$B$4:$B$43),MATCH('Proposed Efficiency'!S13,'DOE Stack Loss Data'!$C$3:$V$3)+1)-((INDEX('DOE Stack Loss Data'!$C$4:$V$43,MATCH('Combustion Reports'!$C$40,'DOE Stack Loss Data'!$B$4:$B$43)+1,MATCH('Proposed Efficiency'!S13,'DOE Stack Loss Data'!$C$3:$V$3))-INDEX('DOE Stack Loss Data'!$C$4:$V$43,MATCH('Combustion Reports'!$C$40,'DOE Stack Loss Data'!$B$4:$B$43),MATCH('Proposed Efficiency'!S13,'DOE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Efficiency'!S13,'DOE Stack Loss Data'!$C$3:$V$3))))/(INDEX('DOE Stack Loss Data'!$C$3:$V$3,1,MATCH('Proposed Efficiency'!S13,'DOE Stack Loss Data'!$C$3:$V$3)+1)-INDEX('DOE Stack Loss Data'!$C$3:$V$3,1,MATCH('Proposed Efficiency'!S13,'DOE Stack Loss Data'!$C$3:$V$3)))*('Proposed Efficiency'!S13-INDEX('DOE Stack Loss Data'!$C$3:$V$3,1,MATCH('Proposed Efficiency'!S13,'DOE Stack Loss Data'!$C$3:$V$3)))+(INDEX('DOE Stack Loss Data'!$C$4:$V$43,MATCH('Combustion Reports'!$C$40,'DOE Stack Loss Data'!$B$4:$B$43)+1,MATCH('Proposed Efficiency'!S13,'DOE Stack Loss Data'!$C$3:$V$3))-INDEX('DOE Stack Loss Data'!$C$4:$V$43,MATCH('Combustion Reports'!$C$40,'DOE Stack Loss Data'!$B$4:$B$43),MATCH('Proposed Efficiency'!S13,'DOE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Efficiency'!S13,'DOE Stack Loss Data'!$C$3:$V$3)))</f>
        <v>#N/A</v>
      </c>
      <c r="T37" s="237" t="e">
        <f>1-(((INDEX('DOE Stack Loss Data'!$C$4:$V$43,MATCH('Combustion Reports'!$C$40,'DOE Stack Loss Data'!$B$4:$B$43)+1,MATCH('Proposed Efficiency'!T13,'DOE Stack Loss Data'!$C$3:$V$3)+1)-INDEX('DOE Stack Loss Data'!$C$4:$V$43,MATCH('Combustion Reports'!$C$40,'DOE Stack Loss Data'!$B$4:$B$43),MATCH('Proposed Efficiency'!T13,'DOE Stack Loss Data'!$C$3:$V$3)+1))/10*('Combustion Reports'!$C$40-INDEX('DOE Stack Loss Data'!$B$4:$B$43,MATCH('Combustion Reports'!$C$40,'DOE Stack Loss Data'!$B$4:$B$43),1))+INDEX('DOE Stack Loss Data'!$C$4:$V$43,MATCH('Combustion Reports'!$C$40,'DOE Stack Loss Data'!$B$4:$B$43),MATCH('Proposed Efficiency'!T13,'DOE Stack Loss Data'!$C$3:$V$3)+1)-((INDEX('DOE Stack Loss Data'!$C$4:$V$43,MATCH('Combustion Reports'!$C$40,'DOE Stack Loss Data'!$B$4:$B$43)+1,MATCH('Proposed Efficiency'!T13,'DOE Stack Loss Data'!$C$3:$V$3))-INDEX('DOE Stack Loss Data'!$C$4:$V$43,MATCH('Combustion Reports'!$C$40,'DOE Stack Loss Data'!$B$4:$B$43),MATCH('Proposed Efficiency'!T13,'DOE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Efficiency'!T13,'DOE Stack Loss Data'!$C$3:$V$3))))/(INDEX('DOE Stack Loss Data'!$C$3:$V$3,1,MATCH('Proposed Efficiency'!T13,'DOE Stack Loss Data'!$C$3:$V$3)+1)-INDEX('DOE Stack Loss Data'!$C$3:$V$3,1,MATCH('Proposed Efficiency'!T13,'DOE Stack Loss Data'!$C$3:$V$3)))*('Proposed Efficiency'!T13-INDEX('DOE Stack Loss Data'!$C$3:$V$3,1,MATCH('Proposed Efficiency'!T13,'DOE Stack Loss Data'!$C$3:$V$3)))+(INDEX('DOE Stack Loss Data'!$C$4:$V$43,MATCH('Combustion Reports'!$C$40,'DOE Stack Loss Data'!$B$4:$B$43)+1,MATCH('Proposed Efficiency'!T13,'DOE Stack Loss Data'!$C$3:$V$3))-INDEX('DOE Stack Loss Data'!$C$4:$V$43,MATCH('Combustion Reports'!$C$40,'DOE Stack Loss Data'!$B$4:$B$43),MATCH('Proposed Efficiency'!T13,'DOE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Efficiency'!T13,'DOE Stack Loss Data'!$C$3:$V$3)))</f>
        <v>#N/A</v>
      </c>
      <c r="U37" s="237" t="e">
        <f>1-(((INDEX('DOE Stack Loss Data'!$C$4:$V$43,MATCH('Combustion Reports'!$C$40,'DOE Stack Loss Data'!$B$4:$B$43)+1,MATCH('Proposed Efficiency'!U13,'DOE Stack Loss Data'!$C$3:$V$3)+1)-INDEX('DOE Stack Loss Data'!$C$4:$V$43,MATCH('Combustion Reports'!$C$40,'DOE Stack Loss Data'!$B$4:$B$43),MATCH('Proposed Efficiency'!U13,'DOE Stack Loss Data'!$C$3:$V$3)+1))/10*('Combustion Reports'!$C$40-INDEX('DOE Stack Loss Data'!$B$4:$B$43,MATCH('Combustion Reports'!$C$40,'DOE Stack Loss Data'!$B$4:$B$43),1))+INDEX('DOE Stack Loss Data'!$C$4:$V$43,MATCH('Combustion Reports'!$C$40,'DOE Stack Loss Data'!$B$4:$B$43),MATCH('Proposed Efficiency'!U13,'DOE Stack Loss Data'!$C$3:$V$3)+1)-((INDEX('DOE Stack Loss Data'!$C$4:$V$43,MATCH('Combustion Reports'!$C$40,'DOE Stack Loss Data'!$B$4:$B$43)+1,MATCH('Proposed Efficiency'!U13,'DOE Stack Loss Data'!$C$3:$V$3))-INDEX('DOE Stack Loss Data'!$C$4:$V$43,MATCH('Combustion Reports'!$C$40,'DOE Stack Loss Data'!$B$4:$B$43),MATCH('Proposed Efficiency'!U13,'DOE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Efficiency'!U13,'DOE Stack Loss Data'!$C$3:$V$3))))/(INDEX('DOE Stack Loss Data'!$C$3:$V$3,1,MATCH('Proposed Efficiency'!U13,'DOE Stack Loss Data'!$C$3:$V$3)+1)-INDEX('DOE Stack Loss Data'!$C$3:$V$3,1,MATCH('Proposed Efficiency'!U13,'DOE Stack Loss Data'!$C$3:$V$3)))*('Proposed Efficiency'!U13-INDEX('DOE Stack Loss Data'!$C$3:$V$3,1,MATCH('Proposed Efficiency'!U13,'DOE Stack Loss Data'!$C$3:$V$3)))+(INDEX('DOE Stack Loss Data'!$C$4:$V$43,MATCH('Combustion Reports'!$C$40,'DOE Stack Loss Data'!$B$4:$B$43)+1,MATCH('Proposed Efficiency'!U13,'DOE Stack Loss Data'!$C$3:$V$3))-INDEX('DOE Stack Loss Data'!$C$4:$V$43,MATCH('Combustion Reports'!$C$40,'DOE Stack Loss Data'!$B$4:$B$43),MATCH('Proposed Efficiency'!U13,'DOE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Efficiency'!U13,'DOE Stack Loss Data'!$C$3:$V$3)))</f>
        <v>#N/A</v>
      </c>
      <c r="V37" s="237" t="e">
        <f>1-(((INDEX('DOE Stack Loss Data'!$C$4:$V$43,MATCH('Combustion Reports'!$C$40,'DOE Stack Loss Data'!$B$4:$B$43)+1,MATCH('Proposed Efficiency'!V13,'DOE Stack Loss Data'!$C$3:$V$3)+1)-INDEX('DOE Stack Loss Data'!$C$4:$V$43,MATCH('Combustion Reports'!$C$40,'DOE Stack Loss Data'!$B$4:$B$43),MATCH('Proposed Efficiency'!V13,'DOE Stack Loss Data'!$C$3:$V$3)+1))/10*('Combustion Reports'!$C$40-INDEX('DOE Stack Loss Data'!$B$4:$B$43,MATCH('Combustion Reports'!$C$40,'DOE Stack Loss Data'!$B$4:$B$43),1))+INDEX('DOE Stack Loss Data'!$C$4:$V$43,MATCH('Combustion Reports'!$C$40,'DOE Stack Loss Data'!$B$4:$B$43),MATCH('Proposed Efficiency'!V13,'DOE Stack Loss Data'!$C$3:$V$3)+1)-((INDEX('DOE Stack Loss Data'!$C$4:$V$43,MATCH('Combustion Reports'!$C$40,'DOE Stack Loss Data'!$B$4:$B$43)+1,MATCH('Proposed Efficiency'!V13,'DOE Stack Loss Data'!$C$3:$V$3))-INDEX('DOE Stack Loss Data'!$C$4:$V$43,MATCH('Combustion Reports'!$C$40,'DOE Stack Loss Data'!$B$4:$B$43),MATCH('Proposed Efficiency'!V13,'DOE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Efficiency'!V13,'DOE Stack Loss Data'!$C$3:$V$3))))/(INDEX('DOE Stack Loss Data'!$C$3:$V$3,1,MATCH('Proposed Efficiency'!V13,'DOE Stack Loss Data'!$C$3:$V$3)+1)-INDEX('DOE Stack Loss Data'!$C$3:$V$3,1,MATCH('Proposed Efficiency'!V13,'DOE Stack Loss Data'!$C$3:$V$3)))*('Proposed Efficiency'!V13-INDEX('DOE Stack Loss Data'!$C$3:$V$3,1,MATCH('Proposed Efficiency'!V13,'DOE Stack Loss Data'!$C$3:$V$3)))+(INDEX('DOE Stack Loss Data'!$C$4:$V$43,MATCH('Combustion Reports'!$C$40,'DOE Stack Loss Data'!$B$4:$B$43)+1,MATCH('Proposed Efficiency'!V13,'DOE Stack Loss Data'!$C$3:$V$3))-INDEX('DOE Stack Loss Data'!$C$4:$V$43,MATCH('Combustion Reports'!$C$40,'DOE Stack Loss Data'!$B$4:$B$43),MATCH('Proposed Efficiency'!V13,'DOE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Efficiency'!V13,'DOE Stack Loss Data'!$C$3:$V$3)))</f>
        <v>#N/A</v>
      </c>
      <c r="W37" s="237" t="e">
        <f>1-(((INDEX('DOE Stack Loss Data'!$C$4:$V$43,MATCH('Combustion Reports'!$C$40,'DOE Stack Loss Data'!$B$4:$B$43)+1,MATCH('Proposed Efficiency'!W13,'DOE Stack Loss Data'!$C$3:$V$3)+1)-INDEX('DOE Stack Loss Data'!$C$4:$V$43,MATCH('Combustion Reports'!$C$40,'DOE Stack Loss Data'!$B$4:$B$43),MATCH('Proposed Efficiency'!W13,'DOE Stack Loss Data'!$C$3:$V$3)+1))/10*('Combustion Reports'!$C$40-INDEX('DOE Stack Loss Data'!$B$4:$B$43,MATCH('Combustion Reports'!$C$40,'DOE Stack Loss Data'!$B$4:$B$43),1))+INDEX('DOE Stack Loss Data'!$C$4:$V$43,MATCH('Combustion Reports'!$C$40,'DOE Stack Loss Data'!$B$4:$B$43),MATCH('Proposed Efficiency'!W13,'DOE Stack Loss Data'!$C$3:$V$3)+1)-((INDEX('DOE Stack Loss Data'!$C$4:$V$43,MATCH('Combustion Reports'!$C$40,'DOE Stack Loss Data'!$B$4:$B$43)+1,MATCH('Proposed Efficiency'!W13,'DOE Stack Loss Data'!$C$3:$V$3))-INDEX('DOE Stack Loss Data'!$C$4:$V$43,MATCH('Combustion Reports'!$C$40,'DOE Stack Loss Data'!$B$4:$B$43),MATCH('Proposed Efficiency'!W13,'DOE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Efficiency'!W13,'DOE Stack Loss Data'!$C$3:$V$3))))/(INDEX('DOE Stack Loss Data'!$C$3:$V$3,1,MATCH('Proposed Efficiency'!W13,'DOE Stack Loss Data'!$C$3:$V$3)+1)-INDEX('DOE Stack Loss Data'!$C$3:$V$3,1,MATCH('Proposed Efficiency'!W13,'DOE Stack Loss Data'!$C$3:$V$3)))*('Proposed Efficiency'!W13-INDEX('DOE Stack Loss Data'!$C$3:$V$3,1,MATCH('Proposed Efficiency'!W13,'DOE Stack Loss Data'!$C$3:$V$3)))+(INDEX('DOE Stack Loss Data'!$C$4:$V$43,MATCH('Combustion Reports'!$C$40,'DOE Stack Loss Data'!$B$4:$B$43)+1,MATCH('Proposed Efficiency'!W13,'DOE Stack Loss Data'!$C$3:$V$3))-INDEX('DOE Stack Loss Data'!$C$4:$V$43,MATCH('Combustion Reports'!$C$40,'DOE Stack Loss Data'!$B$4:$B$43),MATCH('Proposed Efficiency'!W13,'DOE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Efficiency'!W13,'DOE Stack Loss Data'!$C$3:$V$3)))</f>
        <v>#N/A</v>
      </c>
      <c r="X37" s="237" t="e">
        <f>1-(((INDEX('DOE Stack Loss Data'!$C$4:$V$43,MATCH('Combustion Reports'!$C$40,'DOE Stack Loss Data'!$B$4:$B$43)+1,MATCH('Proposed Efficiency'!X13,'DOE Stack Loss Data'!$C$3:$V$3)+1)-INDEX('DOE Stack Loss Data'!$C$4:$V$43,MATCH('Combustion Reports'!$C$40,'DOE Stack Loss Data'!$B$4:$B$43),MATCH('Proposed Efficiency'!X13,'DOE Stack Loss Data'!$C$3:$V$3)+1))/10*('Combustion Reports'!$C$40-INDEX('DOE Stack Loss Data'!$B$4:$B$43,MATCH('Combustion Reports'!$C$40,'DOE Stack Loss Data'!$B$4:$B$43),1))+INDEX('DOE Stack Loss Data'!$C$4:$V$43,MATCH('Combustion Reports'!$C$40,'DOE Stack Loss Data'!$B$4:$B$43),MATCH('Proposed Efficiency'!X13,'DOE Stack Loss Data'!$C$3:$V$3)+1)-((INDEX('DOE Stack Loss Data'!$C$4:$V$43,MATCH('Combustion Reports'!$C$40,'DOE Stack Loss Data'!$B$4:$B$43)+1,MATCH('Proposed Efficiency'!X13,'DOE Stack Loss Data'!$C$3:$V$3))-INDEX('DOE Stack Loss Data'!$C$4:$V$43,MATCH('Combustion Reports'!$C$40,'DOE Stack Loss Data'!$B$4:$B$43),MATCH('Proposed Efficiency'!X13,'DOE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Efficiency'!X13,'DOE Stack Loss Data'!$C$3:$V$3))))/(INDEX('DOE Stack Loss Data'!$C$3:$V$3,1,MATCH('Proposed Efficiency'!X13,'DOE Stack Loss Data'!$C$3:$V$3)+1)-INDEX('DOE Stack Loss Data'!$C$3:$V$3,1,MATCH('Proposed Efficiency'!X13,'DOE Stack Loss Data'!$C$3:$V$3)))*('Proposed Efficiency'!X13-INDEX('DOE Stack Loss Data'!$C$3:$V$3,1,MATCH('Proposed Efficiency'!X13,'DOE Stack Loss Data'!$C$3:$V$3)))+(INDEX('DOE Stack Loss Data'!$C$4:$V$43,MATCH('Combustion Reports'!$C$40,'DOE Stack Loss Data'!$B$4:$B$43)+1,MATCH('Proposed Efficiency'!X13,'DOE Stack Loss Data'!$C$3:$V$3))-INDEX('DOE Stack Loss Data'!$C$4:$V$43,MATCH('Combustion Reports'!$C$40,'DOE Stack Loss Data'!$B$4:$B$43),MATCH('Proposed Efficiency'!X13,'DOE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Efficiency'!X13,'DOE Stack Loss Data'!$C$3:$V$3)))</f>
        <v>#N/A</v>
      </c>
      <c r="Y37" s="237" t="e">
        <f>1-(((INDEX('DOE Stack Loss Data'!$C$4:$V$43,MATCH('Combustion Reports'!$C$40,'DOE Stack Loss Data'!$B$4:$B$43)+1,MATCH('Proposed Efficiency'!Y13,'DOE Stack Loss Data'!$C$3:$V$3)+1)-INDEX('DOE Stack Loss Data'!$C$4:$V$43,MATCH('Combustion Reports'!$C$40,'DOE Stack Loss Data'!$B$4:$B$43),MATCH('Proposed Efficiency'!Y13,'DOE Stack Loss Data'!$C$3:$V$3)+1))/10*('Combustion Reports'!$C$40-INDEX('DOE Stack Loss Data'!$B$4:$B$43,MATCH('Combustion Reports'!$C$40,'DOE Stack Loss Data'!$B$4:$B$43),1))+INDEX('DOE Stack Loss Data'!$C$4:$V$43,MATCH('Combustion Reports'!$C$40,'DOE Stack Loss Data'!$B$4:$B$43),MATCH('Proposed Efficiency'!Y13,'DOE Stack Loss Data'!$C$3:$V$3)+1)-((INDEX('DOE Stack Loss Data'!$C$4:$V$43,MATCH('Combustion Reports'!$C$40,'DOE Stack Loss Data'!$B$4:$B$43)+1,MATCH('Proposed Efficiency'!Y13,'DOE Stack Loss Data'!$C$3:$V$3))-INDEX('DOE Stack Loss Data'!$C$4:$V$43,MATCH('Combustion Reports'!$C$40,'DOE Stack Loss Data'!$B$4:$B$43),MATCH('Proposed Efficiency'!Y13,'DOE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Efficiency'!Y13,'DOE Stack Loss Data'!$C$3:$V$3))))/(INDEX('DOE Stack Loss Data'!$C$3:$V$3,1,MATCH('Proposed Efficiency'!Y13,'DOE Stack Loss Data'!$C$3:$V$3)+1)-INDEX('DOE Stack Loss Data'!$C$3:$V$3,1,MATCH('Proposed Efficiency'!Y13,'DOE Stack Loss Data'!$C$3:$V$3)))*('Proposed Efficiency'!Y13-INDEX('DOE Stack Loss Data'!$C$3:$V$3,1,MATCH('Proposed Efficiency'!Y13,'DOE Stack Loss Data'!$C$3:$V$3)))+(INDEX('DOE Stack Loss Data'!$C$4:$V$43,MATCH('Combustion Reports'!$C$40,'DOE Stack Loss Data'!$B$4:$B$43)+1,MATCH('Proposed Efficiency'!Y13,'DOE Stack Loss Data'!$C$3:$V$3))-INDEX('DOE Stack Loss Data'!$C$4:$V$43,MATCH('Combustion Reports'!$C$40,'DOE Stack Loss Data'!$B$4:$B$43),MATCH('Proposed Efficiency'!Y13,'DOE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Efficiency'!Y13,'DOE Stack Loss Data'!$C$3:$V$3)))</f>
        <v>#N/A</v>
      </c>
      <c r="Z37" s="237" t="e">
        <f>1-(((INDEX('DOE Stack Loss Data'!$C$4:$V$43,MATCH('Combustion Reports'!$C$40,'DOE Stack Loss Data'!$B$4:$B$43)+1,MATCH('Proposed Efficiency'!Z13,'DOE Stack Loss Data'!$C$3:$V$3)+1)-INDEX('DOE Stack Loss Data'!$C$4:$V$43,MATCH('Combustion Reports'!$C$40,'DOE Stack Loss Data'!$B$4:$B$43),MATCH('Proposed Efficiency'!Z13,'DOE Stack Loss Data'!$C$3:$V$3)+1))/10*('Combustion Reports'!$C$40-INDEX('DOE Stack Loss Data'!$B$4:$B$43,MATCH('Combustion Reports'!$C$40,'DOE Stack Loss Data'!$B$4:$B$43),1))+INDEX('DOE Stack Loss Data'!$C$4:$V$43,MATCH('Combustion Reports'!$C$40,'DOE Stack Loss Data'!$B$4:$B$43),MATCH('Proposed Efficiency'!Z13,'DOE Stack Loss Data'!$C$3:$V$3)+1)-((INDEX('DOE Stack Loss Data'!$C$4:$V$43,MATCH('Combustion Reports'!$C$40,'DOE Stack Loss Data'!$B$4:$B$43)+1,MATCH('Proposed Efficiency'!Z13,'DOE Stack Loss Data'!$C$3:$V$3))-INDEX('DOE Stack Loss Data'!$C$4:$V$43,MATCH('Combustion Reports'!$C$40,'DOE Stack Loss Data'!$B$4:$B$43),MATCH('Proposed Efficiency'!Z13,'DOE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Efficiency'!Z13,'DOE Stack Loss Data'!$C$3:$V$3))))/(INDEX('DOE Stack Loss Data'!$C$3:$V$3,1,MATCH('Proposed Efficiency'!Z13,'DOE Stack Loss Data'!$C$3:$V$3)+1)-INDEX('DOE Stack Loss Data'!$C$3:$V$3,1,MATCH('Proposed Efficiency'!Z13,'DOE Stack Loss Data'!$C$3:$V$3)))*('Proposed Efficiency'!Z13-INDEX('DOE Stack Loss Data'!$C$3:$V$3,1,MATCH('Proposed Efficiency'!Z13,'DOE Stack Loss Data'!$C$3:$V$3)))+(INDEX('DOE Stack Loss Data'!$C$4:$V$43,MATCH('Combustion Reports'!$C$40,'DOE Stack Loss Data'!$B$4:$B$43)+1,MATCH('Proposed Efficiency'!Z13,'DOE Stack Loss Data'!$C$3:$V$3))-INDEX('DOE Stack Loss Data'!$C$4:$V$43,MATCH('Combustion Reports'!$C$40,'DOE Stack Loss Data'!$B$4:$B$43),MATCH('Proposed Efficiency'!Z13,'DOE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Efficiency'!Z13,'DOE Stack Loss Data'!$C$3:$V$3)))</f>
        <v>#N/A</v>
      </c>
      <c r="AA37" s="237" t="e">
        <f>1-(((INDEX('DOE Stack Loss Data'!$C$4:$V$43,MATCH('Combustion Reports'!$C$40,'DOE Stack Loss Data'!$B$4:$B$43)+1,MATCH('Proposed Efficiency'!AA13,'DOE Stack Loss Data'!$C$3:$V$3)+1)-INDEX('DOE Stack Loss Data'!$C$4:$V$43,MATCH('Combustion Reports'!$C$40,'DOE Stack Loss Data'!$B$4:$B$43),MATCH('Proposed Efficiency'!AA13,'DOE Stack Loss Data'!$C$3:$V$3)+1))/10*('Combustion Reports'!$C$40-INDEX('DOE Stack Loss Data'!$B$4:$B$43,MATCH('Combustion Reports'!$C$40,'DOE Stack Loss Data'!$B$4:$B$43),1))+INDEX('DOE Stack Loss Data'!$C$4:$V$43,MATCH('Combustion Reports'!$C$40,'DOE Stack Loss Data'!$B$4:$B$43),MATCH('Proposed Efficiency'!AA13,'DOE Stack Loss Data'!$C$3:$V$3)+1)-((INDEX('DOE Stack Loss Data'!$C$4:$V$43,MATCH('Combustion Reports'!$C$40,'DOE Stack Loss Data'!$B$4:$B$43)+1,MATCH('Proposed Efficiency'!AA13,'DOE Stack Loss Data'!$C$3:$V$3))-INDEX('DOE Stack Loss Data'!$C$4:$V$43,MATCH('Combustion Reports'!$C$40,'DOE Stack Loss Data'!$B$4:$B$43),MATCH('Proposed Efficiency'!AA13,'DOE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Efficiency'!AA13,'DOE Stack Loss Data'!$C$3:$V$3))))/(INDEX('DOE Stack Loss Data'!$C$3:$V$3,1,MATCH('Proposed Efficiency'!AA13,'DOE Stack Loss Data'!$C$3:$V$3)+1)-INDEX('DOE Stack Loss Data'!$C$3:$V$3,1,MATCH('Proposed Efficiency'!AA13,'DOE Stack Loss Data'!$C$3:$V$3)))*('Proposed Efficiency'!AA13-INDEX('DOE Stack Loss Data'!$C$3:$V$3,1,MATCH('Proposed Efficiency'!AA13,'DOE Stack Loss Data'!$C$3:$V$3)))+(INDEX('DOE Stack Loss Data'!$C$4:$V$43,MATCH('Combustion Reports'!$C$40,'DOE Stack Loss Data'!$B$4:$B$43)+1,MATCH('Proposed Efficiency'!AA13,'DOE Stack Loss Data'!$C$3:$V$3))-INDEX('DOE Stack Loss Data'!$C$4:$V$43,MATCH('Combustion Reports'!$C$40,'DOE Stack Loss Data'!$B$4:$B$43),MATCH('Proposed Efficiency'!AA13,'DOE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Efficiency'!AA13,'DOE Stack Loss Data'!$C$3:$V$3)))</f>
        <v>#N/A</v>
      </c>
      <c r="AB37" s="238" t="e">
        <f>1-(((INDEX('DOE Stack Loss Data'!$C$4:$V$43,MATCH('Combustion Reports'!$C$40,'DOE Stack Loss Data'!$B$4:$B$43)+1,MATCH('Proposed Efficiency'!AB13,'DOE Stack Loss Data'!$C$3:$V$3)+1)-INDEX('DOE Stack Loss Data'!$C$4:$V$43,MATCH('Combustion Reports'!$C$40,'DOE Stack Loss Data'!$B$4:$B$43),MATCH('Proposed Efficiency'!AB13,'DOE Stack Loss Data'!$C$3:$V$3)+1))/10*('Combustion Reports'!$C$40-INDEX('DOE Stack Loss Data'!$B$4:$B$43,MATCH('Combustion Reports'!$C$40,'DOE Stack Loss Data'!$B$4:$B$43),1))+INDEX('DOE Stack Loss Data'!$C$4:$V$43,MATCH('Combustion Reports'!$C$40,'DOE Stack Loss Data'!$B$4:$B$43),MATCH('Proposed Efficiency'!AB13,'DOE Stack Loss Data'!$C$3:$V$3)+1)-((INDEX('DOE Stack Loss Data'!$C$4:$V$43,MATCH('Combustion Reports'!$C$40,'DOE Stack Loss Data'!$B$4:$B$43)+1,MATCH('Proposed Efficiency'!AB13,'DOE Stack Loss Data'!$C$3:$V$3))-INDEX('DOE Stack Loss Data'!$C$4:$V$43,MATCH('Combustion Reports'!$C$40,'DOE Stack Loss Data'!$B$4:$B$43),MATCH('Proposed Efficiency'!AB13,'DOE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Efficiency'!AB13,'DOE Stack Loss Data'!$C$3:$V$3))))/(INDEX('DOE Stack Loss Data'!$C$3:$V$3,1,MATCH('Proposed Efficiency'!AB13,'DOE Stack Loss Data'!$C$3:$V$3)+1)-INDEX('DOE Stack Loss Data'!$C$3:$V$3,1,MATCH('Proposed Efficiency'!AB13,'DOE Stack Loss Data'!$C$3:$V$3)))*('Proposed Efficiency'!AB13-INDEX('DOE Stack Loss Data'!$C$3:$V$3,1,MATCH('Proposed Efficiency'!AB13,'DOE Stack Loss Data'!$C$3:$V$3)))+(INDEX('DOE Stack Loss Data'!$C$4:$V$43,MATCH('Combustion Reports'!$C$40,'DOE Stack Loss Data'!$B$4:$B$43)+1,MATCH('Proposed Efficiency'!AB13,'DOE Stack Loss Data'!$C$3:$V$3))-INDEX('DOE Stack Loss Data'!$C$4:$V$43,MATCH('Combustion Reports'!$C$40,'DOE Stack Loss Data'!$B$4:$B$43),MATCH('Proposed Efficiency'!AB13,'DOE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Efficiency'!AB13,'DOE Stack Loss Data'!$C$3:$V$3)))</f>
        <v>#N/A</v>
      </c>
      <c r="AD37" s="236">
        <v>30</v>
      </c>
      <c r="AE37" s="234">
        <v>558</v>
      </c>
      <c r="AF37" s="233">
        <f t="shared" si="6"/>
        <v>50</v>
      </c>
      <c r="AG37" s="237" t="e">
        <f>1-(((INDEX('DOE Stack Loss Data'!$C$4:$V$43,MATCH('Combustion Reports'!C$46,'DOE Stack Loss Data'!$B$4:$B$43)+1,MATCH('Proposed Efficiency'!AG13,'DOE Stack Loss Data'!$C$3:$V$3)+1)-INDEX('DOE Stack Loss Data'!$C$4:$V$43,MATCH('Combustion Reports'!C$46,'DOE Stack Loss Data'!$B$4:$B$43),MATCH('Proposed Efficiency'!AG13,'DOE Stack Loss Data'!$C$3:$V$3)+1))/10*('Combustion Reports'!C$46-INDEX('DOE Stack Loss Data'!$B$4:$B$43,MATCH('Combustion Reports'!C$46,'DOE Stack Loss Data'!$B$4:$B$43),1))+INDEX('DOE Stack Loss Data'!$C$4:$V$43,MATCH('Combustion Reports'!C$46,'DOE Stack Loss Data'!$B$4:$B$43),MATCH('Proposed Efficiency'!AG13,'DOE Stack Loss Data'!$C$3:$V$3)+1)-((INDEX('DOE Stack Loss Data'!$C$4:$V$43,MATCH('Combustion Reports'!C$46,'DOE Stack Loss Data'!$B$4:$B$43)+1,MATCH('Proposed Efficiency'!AG13,'DOE Stack Loss Data'!$C$3:$V$3))-INDEX('DOE Stack Loss Data'!$C$4:$V$43,MATCH('Combustion Reports'!C$46,'DOE Stack Loss Data'!$B$4:$B$43),MATCH('Proposed Efficiency'!AG13,'DOE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Efficiency'!AG13,'DOE Stack Loss Data'!$C$3:$V$3))))/(INDEX('DOE Stack Loss Data'!$C$3:$V$3,1,MATCH('Proposed Efficiency'!AG13,'DOE Stack Loss Data'!$C$3:$V$3)+1)-INDEX('DOE Stack Loss Data'!$C$3:$V$3,1,MATCH('Proposed Efficiency'!AG13,'DOE Stack Loss Data'!$C$3:$V$3)))*('Proposed Efficiency'!AG13-INDEX('DOE Stack Loss Data'!$C$3:$V$3,1,MATCH('Proposed Efficiency'!AG13,'DOE Stack Loss Data'!$C$3:$V$3)))+(INDEX('DOE Stack Loss Data'!$C$4:$V$43,MATCH('Combustion Reports'!C$46,'DOE Stack Loss Data'!$B$4:$B$43)+1,MATCH('Proposed Efficiency'!AG13,'DOE Stack Loss Data'!$C$3:$V$3))-INDEX('DOE Stack Loss Data'!$C$4:$V$43,MATCH('Combustion Reports'!C$46,'DOE Stack Loss Data'!$B$4:$B$43),MATCH('Proposed Efficiency'!AG13,'DOE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Efficiency'!AG13,'DOE Stack Loss Data'!$C$3:$V$3)))</f>
        <v>#N/A</v>
      </c>
      <c r="AH37" s="237" t="e">
        <f>1-(((INDEX('DOE Stack Loss Data'!$C$4:$V$43,MATCH('Combustion Reports'!D$46,'DOE Stack Loss Data'!$B$4:$B$43)+1,MATCH('Proposed Efficiency'!AH13,'DOE Stack Loss Data'!$C$3:$V$3)+1)-INDEX('DOE Stack Loss Data'!$C$4:$V$43,MATCH('Combustion Reports'!D$46,'DOE Stack Loss Data'!$B$4:$B$43),MATCH('Proposed Efficiency'!AH13,'DOE Stack Loss Data'!$C$3:$V$3)+1))/10*('Combustion Reports'!D$46-INDEX('DOE Stack Loss Data'!$B$4:$B$43,MATCH('Combustion Reports'!D$46,'DOE Stack Loss Data'!$B$4:$B$43),1))+INDEX('DOE Stack Loss Data'!$C$4:$V$43,MATCH('Combustion Reports'!D$46,'DOE Stack Loss Data'!$B$4:$B$43),MATCH('Proposed Efficiency'!AH13,'DOE Stack Loss Data'!$C$3:$V$3)+1)-((INDEX('DOE Stack Loss Data'!$C$4:$V$43,MATCH('Combustion Reports'!D$46,'DOE Stack Loss Data'!$B$4:$B$43)+1,MATCH('Proposed Efficiency'!AH13,'DOE Stack Loss Data'!$C$3:$V$3))-INDEX('DOE Stack Loss Data'!$C$4:$V$43,MATCH('Combustion Reports'!D$46,'DOE Stack Loss Data'!$B$4:$B$43),MATCH('Proposed Efficiency'!AH13,'DOE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Efficiency'!AH13,'DOE Stack Loss Data'!$C$3:$V$3))))/(INDEX('DOE Stack Loss Data'!$C$3:$V$3,1,MATCH('Proposed Efficiency'!AH13,'DOE Stack Loss Data'!$C$3:$V$3)+1)-INDEX('DOE Stack Loss Data'!$C$3:$V$3,1,MATCH('Proposed Efficiency'!AH13,'DOE Stack Loss Data'!$C$3:$V$3)))*('Proposed Efficiency'!AH13-INDEX('DOE Stack Loss Data'!$C$3:$V$3,1,MATCH('Proposed Efficiency'!AH13,'DOE Stack Loss Data'!$C$3:$V$3)))+(INDEX('DOE Stack Loss Data'!$C$4:$V$43,MATCH('Combustion Reports'!D$46,'DOE Stack Loss Data'!$B$4:$B$43)+1,MATCH('Proposed Efficiency'!AH13,'DOE Stack Loss Data'!$C$3:$V$3))-INDEX('DOE Stack Loss Data'!$C$4:$V$43,MATCH('Combustion Reports'!D$46,'DOE Stack Loss Data'!$B$4:$B$43),MATCH('Proposed Efficiency'!AH13,'DOE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Efficiency'!AH13,'DOE Stack Loss Data'!$C$3:$V$3)))</f>
        <v>#N/A</v>
      </c>
      <c r="AI37" s="237" t="e">
        <f>1-(((INDEX('DOE Stack Loss Data'!$C$4:$V$43,MATCH('Combustion Reports'!E$46,'DOE Stack Loss Data'!$B$4:$B$43)+1,MATCH('Proposed Efficiency'!AI13,'DOE Stack Loss Data'!$C$3:$V$3)+1)-INDEX('DOE Stack Loss Data'!$C$4:$V$43,MATCH('Combustion Reports'!E$46,'DOE Stack Loss Data'!$B$4:$B$43),MATCH('Proposed Efficiency'!AI13,'DOE Stack Loss Data'!$C$3:$V$3)+1))/10*('Combustion Reports'!E$46-INDEX('DOE Stack Loss Data'!$B$4:$B$43,MATCH('Combustion Reports'!E$46,'DOE Stack Loss Data'!$B$4:$B$43),1))+INDEX('DOE Stack Loss Data'!$C$4:$V$43,MATCH('Combustion Reports'!E$46,'DOE Stack Loss Data'!$B$4:$B$43),MATCH('Proposed Efficiency'!AI13,'DOE Stack Loss Data'!$C$3:$V$3)+1)-((INDEX('DOE Stack Loss Data'!$C$4:$V$43,MATCH('Combustion Reports'!E$46,'DOE Stack Loss Data'!$B$4:$B$43)+1,MATCH('Proposed Efficiency'!AI13,'DOE Stack Loss Data'!$C$3:$V$3))-INDEX('DOE Stack Loss Data'!$C$4:$V$43,MATCH('Combustion Reports'!E$46,'DOE Stack Loss Data'!$B$4:$B$43),MATCH('Proposed Efficiency'!AI13,'DOE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Efficiency'!AI13,'DOE Stack Loss Data'!$C$3:$V$3))))/(INDEX('DOE Stack Loss Data'!$C$3:$V$3,1,MATCH('Proposed Efficiency'!AI13,'DOE Stack Loss Data'!$C$3:$V$3)+1)-INDEX('DOE Stack Loss Data'!$C$3:$V$3,1,MATCH('Proposed Efficiency'!AI13,'DOE Stack Loss Data'!$C$3:$V$3)))*('Proposed Efficiency'!AI13-INDEX('DOE Stack Loss Data'!$C$3:$V$3,1,MATCH('Proposed Efficiency'!AI13,'DOE Stack Loss Data'!$C$3:$V$3)))+(INDEX('DOE Stack Loss Data'!$C$4:$V$43,MATCH('Combustion Reports'!E$46,'DOE Stack Loss Data'!$B$4:$B$43)+1,MATCH('Proposed Efficiency'!AI13,'DOE Stack Loss Data'!$C$3:$V$3))-INDEX('DOE Stack Loss Data'!$C$4:$V$43,MATCH('Combustion Reports'!E$46,'DOE Stack Loss Data'!$B$4:$B$43),MATCH('Proposed Efficiency'!AI13,'DOE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Efficiency'!AI13,'DOE Stack Loss Data'!$C$3:$V$3)))</f>
        <v>#N/A</v>
      </c>
      <c r="AJ37" s="237" t="e">
        <f>1-(((INDEX('DOE Stack Loss Data'!$C$4:$V$43,MATCH('Combustion Reports'!F$46,'DOE Stack Loss Data'!$B$4:$B$43)+1,MATCH('Proposed Efficiency'!AJ13,'DOE Stack Loss Data'!$C$3:$V$3)+1)-INDEX('DOE Stack Loss Data'!$C$4:$V$43,MATCH('Combustion Reports'!F$46,'DOE Stack Loss Data'!$B$4:$B$43),MATCH('Proposed Efficiency'!AJ13,'DOE Stack Loss Data'!$C$3:$V$3)+1))/10*('Combustion Reports'!F$46-INDEX('DOE Stack Loss Data'!$B$4:$B$43,MATCH('Combustion Reports'!F$46,'DOE Stack Loss Data'!$B$4:$B$43),1))+INDEX('DOE Stack Loss Data'!$C$4:$V$43,MATCH('Combustion Reports'!F$46,'DOE Stack Loss Data'!$B$4:$B$43),MATCH('Proposed Efficiency'!AJ13,'DOE Stack Loss Data'!$C$3:$V$3)+1)-((INDEX('DOE Stack Loss Data'!$C$4:$V$43,MATCH('Combustion Reports'!F$46,'DOE Stack Loss Data'!$B$4:$B$43)+1,MATCH('Proposed Efficiency'!AJ13,'DOE Stack Loss Data'!$C$3:$V$3))-INDEX('DOE Stack Loss Data'!$C$4:$V$43,MATCH('Combustion Reports'!F$46,'DOE Stack Loss Data'!$B$4:$B$43),MATCH('Proposed Efficiency'!AJ13,'DOE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Efficiency'!AJ13,'DOE Stack Loss Data'!$C$3:$V$3))))/(INDEX('DOE Stack Loss Data'!$C$3:$V$3,1,MATCH('Proposed Efficiency'!AJ13,'DOE Stack Loss Data'!$C$3:$V$3)+1)-INDEX('DOE Stack Loss Data'!$C$3:$V$3,1,MATCH('Proposed Efficiency'!AJ13,'DOE Stack Loss Data'!$C$3:$V$3)))*('Proposed Efficiency'!AJ13-INDEX('DOE Stack Loss Data'!$C$3:$V$3,1,MATCH('Proposed Efficiency'!AJ13,'DOE Stack Loss Data'!$C$3:$V$3)))+(INDEX('DOE Stack Loss Data'!$C$4:$V$43,MATCH('Combustion Reports'!F$46,'DOE Stack Loss Data'!$B$4:$B$43)+1,MATCH('Proposed Efficiency'!AJ13,'DOE Stack Loss Data'!$C$3:$V$3))-INDEX('DOE Stack Loss Data'!$C$4:$V$43,MATCH('Combustion Reports'!F$46,'DOE Stack Loss Data'!$B$4:$B$43),MATCH('Proposed Efficiency'!AJ13,'DOE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Efficiency'!AJ13,'DOE Stack Loss Data'!$C$3:$V$3)))</f>
        <v>#N/A</v>
      </c>
      <c r="AK37" s="237" t="e">
        <f>1-(((INDEX('DOE Stack Loss Data'!$C$4:$V$43,MATCH('Combustion Reports'!G$46,'DOE Stack Loss Data'!$B$4:$B$43)+1,MATCH('Proposed Efficiency'!AK13,'DOE Stack Loss Data'!$C$3:$V$3)+1)-INDEX('DOE Stack Loss Data'!$C$4:$V$43,MATCH('Combustion Reports'!G$46,'DOE Stack Loss Data'!$B$4:$B$43),MATCH('Proposed Efficiency'!AK13,'DOE Stack Loss Data'!$C$3:$V$3)+1))/10*('Combustion Reports'!G$46-INDEX('DOE Stack Loss Data'!$B$4:$B$43,MATCH('Combustion Reports'!G$46,'DOE Stack Loss Data'!$B$4:$B$43),1))+INDEX('DOE Stack Loss Data'!$C$4:$V$43,MATCH('Combustion Reports'!G$46,'DOE Stack Loss Data'!$B$4:$B$43),MATCH('Proposed Efficiency'!AK13,'DOE Stack Loss Data'!$C$3:$V$3)+1)-((INDEX('DOE Stack Loss Data'!$C$4:$V$43,MATCH('Combustion Reports'!G$46,'DOE Stack Loss Data'!$B$4:$B$43)+1,MATCH('Proposed Efficiency'!AK13,'DOE Stack Loss Data'!$C$3:$V$3))-INDEX('DOE Stack Loss Data'!$C$4:$V$43,MATCH('Combustion Reports'!G$46,'DOE Stack Loss Data'!$B$4:$B$43),MATCH('Proposed Efficiency'!AK13,'DOE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Efficiency'!AK13,'DOE Stack Loss Data'!$C$3:$V$3))))/(INDEX('DOE Stack Loss Data'!$C$3:$V$3,1,MATCH('Proposed Efficiency'!AK13,'DOE Stack Loss Data'!$C$3:$V$3)+1)-INDEX('DOE Stack Loss Data'!$C$3:$V$3,1,MATCH('Proposed Efficiency'!AK13,'DOE Stack Loss Data'!$C$3:$V$3)))*('Proposed Efficiency'!AK13-INDEX('DOE Stack Loss Data'!$C$3:$V$3,1,MATCH('Proposed Efficiency'!AK13,'DOE Stack Loss Data'!$C$3:$V$3)))+(INDEX('DOE Stack Loss Data'!$C$4:$V$43,MATCH('Combustion Reports'!G$46,'DOE Stack Loss Data'!$B$4:$B$43)+1,MATCH('Proposed Efficiency'!AK13,'DOE Stack Loss Data'!$C$3:$V$3))-INDEX('DOE Stack Loss Data'!$C$4:$V$43,MATCH('Combustion Reports'!G$46,'DOE Stack Loss Data'!$B$4:$B$43),MATCH('Proposed Efficiency'!AK13,'DOE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Efficiency'!AK13,'DOE Stack Loss Data'!$C$3:$V$3)))</f>
        <v>#N/A</v>
      </c>
      <c r="AL37" s="237" t="e">
        <f>1-(((INDEX('DOE Stack Loss Data'!$C$4:$V$43,MATCH('Combustion Reports'!H$46,'DOE Stack Loss Data'!$B$4:$B$43)+1,MATCH('Proposed Efficiency'!AL13,'DOE Stack Loss Data'!$C$3:$V$3)+1)-INDEX('DOE Stack Loss Data'!$C$4:$V$43,MATCH('Combustion Reports'!H$46,'DOE Stack Loss Data'!$B$4:$B$43),MATCH('Proposed Efficiency'!AL13,'DOE Stack Loss Data'!$C$3:$V$3)+1))/10*('Combustion Reports'!H$46-INDEX('DOE Stack Loss Data'!$B$4:$B$43,MATCH('Combustion Reports'!H$46,'DOE Stack Loss Data'!$B$4:$B$43),1))+INDEX('DOE Stack Loss Data'!$C$4:$V$43,MATCH('Combustion Reports'!H$46,'DOE Stack Loss Data'!$B$4:$B$43),MATCH('Proposed Efficiency'!AL13,'DOE Stack Loss Data'!$C$3:$V$3)+1)-((INDEX('DOE Stack Loss Data'!$C$4:$V$43,MATCH('Combustion Reports'!H$46,'DOE Stack Loss Data'!$B$4:$B$43)+1,MATCH('Proposed Efficiency'!AL13,'DOE Stack Loss Data'!$C$3:$V$3))-INDEX('DOE Stack Loss Data'!$C$4:$V$43,MATCH('Combustion Reports'!H$46,'DOE Stack Loss Data'!$B$4:$B$43),MATCH('Proposed Efficiency'!AL13,'DOE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Efficiency'!AL13,'DOE Stack Loss Data'!$C$3:$V$3))))/(INDEX('DOE Stack Loss Data'!$C$3:$V$3,1,MATCH('Proposed Efficiency'!AL13,'DOE Stack Loss Data'!$C$3:$V$3)+1)-INDEX('DOE Stack Loss Data'!$C$3:$V$3,1,MATCH('Proposed Efficiency'!AL13,'DOE Stack Loss Data'!$C$3:$V$3)))*('Proposed Efficiency'!AL13-INDEX('DOE Stack Loss Data'!$C$3:$V$3,1,MATCH('Proposed Efficiency'!AL13,'DOE Stack Loss Data'!$C$3:$V$3)))+(INDEX('DOE Stack Loss Data'!$C$4:$V$43,MATCH('Combustion Reports'!H$46,'DOE Stack Loss Data'!$B$4:$B$43)+1,MATCH('Proposed Efficiency'!AL13,'DOE Stack Loss Data'!$C$3:$V$3))-INDEX('DOE Stack Loss Data'!$C$4:$V$43,MATCH('Combustion Reports'!H$46,'DOE Stack Loss Data'!$B$4:$B$43),MATCH('Proposed Efficiency'!AL13,'DOE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Efficiency'!AL13,'DOE Stack Loss Data'!$C$3:$V$3)))</f>
        <v>#N/A</v>
      </c>
      <c r="AM37" s="237" t="e">
        <f>1-(((INDEX('DOE Stack Loss Data'!$C$4:$V$43,MATCH('Combustion Reports'!I$46,'DOE Stack Loss Data'!$B$4:$B$43)+1,MATCH('Proposed Efficiency'!AM13,'DOE Stack Loss Data'!$C$3:$V$3)+1)-INDEX('DOE Stack Loss Data'!$C$4:$V$43,MATCH('Combustion Reports'!I$46,'DOE Stack Loss Data'!$B$4:$B$43),MATCH('Proposed Efficiency'!AM13,'DOE Stack Loss Data'!$C$3:$V$3)+1))/10*('Combustion Reports'!I$46-INDEX('DOE Stack Loss Data'!$B$4:$B$43,MATCH('Combustion Reports'!I$46,'DOE Stack Loss Data'!$B$4:$B$43),1))+INDEX('DOE Stack Loss Data'!$C$4:$V$43,MATCH('Combustion Reports'!I$46,'DOE Stack Loss Data'!$B$4:$B$43),MATCH('Proposed Efficiency'!AM13,'DOE Stack Loss Data'!$C$3:$V$3)+1)-((INDEX('DOE Stack Loss Data'!$C$4:$V$43,MATCH('Combustion Reports'!I$46,'DOE Stack Loss Data'!$B$4:$B$43)+1,MATCH('Proposed Efficiency'!AM13,'DOE Stack Loss Data'!$C$3:$V$3))-INDEX('DOE Stack Loss Data'!$C$4:$V$43,MATCH('Combustion Reports'!I$46,'DOE Stack Loss Data'!$B$4:$B$43),MATCH('Proposed Efficiency'!AM13,'DOE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Efficiency'!AM13,'DOE Stack Loss Data'!$C$3:$V$3))))/(INDEX('DOE Stack Loss Data'!$C$3:$V$3,1,MATCH('Proposed Efficiency'!AM13,'DOE Stack Loss Data'!$C$3:$V$3)+1)-INDEX('DOE Stack Loss Data'!$C$3:$V$3,1,MATCH('Proposed Efficiency'!AM13,'DOE Stack Loss Data'!$C$3:$V$3)))*('Proposed Efficiency'!AM13-INDEX('DOE Stack Loss Data'!$C$3:$V$3,1,MATCH('Proposed Efficiency'!AM13,'DOE Stack Loss Data'!$C$3:$V$3)))+(INDEX('DOE Stack Loss Data'!$C$4:$V$43,MATCH('Combustion Reports'!I$46,'DOE Stack Loss Data'!$B$4:$B$43)+1,MATCH('Proposed Efficiency'!AM13,'DOE Stack Loss Data'!$C$3:$V$3))-INDEX('DOE Stack Loss Data'!$C$4:$V$43,MATCH('Combustion Reports'!I$46,'DOE Stack Loss Data'!$B$4:$B$43),MATCH('Proposed Efficiency'!AM13,'DOE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Efficiency'!AM13,'DOE Stack Loss Data'!$C$3:$V$3)))</f>
        <v>#N/A</v>
      </c>
      <c r="AN37" s="237" t="e">
        <f>1-(((INDEX('DOE Stack Loss Data'!$C$4:$V$43,MATCH('Combustion Reports'!J$46,'DOE Stack Loss Data'!$B$4:$B$43)+1,MATCH('Proposed Efficiency'!AN13,'DOE Stack Loss Data'!$C$3:$V$3)+1)-INDEX('DOE Stack Loss Data'!$C$4:$V$43,MATCH('Combustion Reports'!J$46,'DOE Stack Loss Data'!$B$4:$B$43),MATCH('Proposed Efficiency'!AN13,'DOE Stack Loss Data'!$C$3:$V$3)+1))/10*('Combustion Reports'!J$46-INDEX('DOE Stack Loss Data'!$B$4:$B$43,MATCH('Combustion Reports'!J$46,'DOE Stack Loss Data'!$B$4:$B$43),1))+INDEX('DOE Stack Loss Data'!$C$4:$V$43,MATCH('Combustion Reports'!J$46,'DOE Stack Loss Data'!$B$4:$B$43),MATCH('Proposed Efficiency'!AN13,'DOE Stack Loss Data'!$C$3:$V$3)+1)-((INDEX('DOE Stack Loss Data'!$C$4:$V$43,MATCH('Combustion Reports'!J$46,'DOE Stack Loss Data'!$B$4:$B$43)+1,MATCH('Proposed Efficiency'!AN13,'DOE Stack Loss Data'!$C$3:$V$3))-INDEX('DOE Stack Loss Data'!$C$4:$V$43,MATCH('Combustion Reports'!J$46,'DOE Stack Loss Data'!$B$4:$B$43),MATCH('Proposed Efficiency'!AN13,'DOE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Efficiency'!AN13,'DOE Stack Loss Data'!$C$3:$V$3))))/(INDEX('DOE Stack Loss Data'!$C$3:$V$3,1,MATCH('Proposed Efficiency'!AN13,'DOE Stack Loss Data'!$C$3:$V$3)+1)-INDEX('DOE Stack Loss Data'!$C$3:$V$3,1,MATCH('Proposed Efficiency'!AN13,'DOE Stack Loss Data'!$C$3:$V$3)))*('Proposed Efficiency'!AN13-INDEX('DOE Stack Loss Data'!$C$3:$V$3,1,MATCH('Proposed Efficiency'!AN13,'DOE Stack Loss Data'!$C$3:$V$3)))+(INDEX('DOE Stack Loss Data'!$C$4:$V$43,MATCH('Combustion Reports'!J$46,'DOE Stack Loss Data'!$B$4:$B$43)+1,MATCH('Proposed Efficiency'!AN13,'DOE Stack Loss Data'!$C$3:$V$3))-INDEX('DOE Stack Loss Data'!$C$4:$V$43,MATCH('Combustion Reports'!J$46,'DOE Stack Loss Data'!$B$4:$B$43),MATCH('Proposed Efficiency'!AN13,'DOE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Efficiency'!AN13,'DOE Stack Loss Data'!$C$3:$V$3)))</f>
        <v>#N/A</v>
      </c>
      <c r="AO37" s="237" t="e">
        <f>1-(((INDEX('DOE Stack Loss Data'!$C$4:$V$43,MATCH('Combustion Reports'!K$46,'DOE Stack Loss Data'!$B$4:$B$43)+1,MATCH('Proposed Efficiency'!AO13,'DOE Stack Loss Data'!$C$3:$V$3)+1)-INDEX('DOE Stack Loss Data'!$C$4:$V$43,MATCH('Combustion Reports'!K$46,'DOE Stack Loss Data'!$B$4:$B$43),MATCH('Proposed Efficiency'!AO13,'DOE Stack Loss Data'!$C$3:$V$3)+1))/10*('Combustion Reports'!K$46-INDEX('DOE Stack Loss Data'!$B$4:$B$43,MATCH('Combustion Reports'!K$46,'DOE Stack Loss Data'!$B$4:$B$43),1))+INDEX('DOE Stack Loss Data'!$C$4:$V$43,MATCH('Combustion Reports'!K$46,'DOE Stack Loss Data'!$B$4:$B$43),MATCH('Proposed Efficiency'!AO13,'DOE Stack Loss Data'!$C$3:$V$3)+1)-((INDEX('DOE Stack Loss Data'!$C$4:$V$43,MATCH('Combustion Reports'!K$46,'DOE Stack Loss Data'!$B$4:$B$43)+1,MATCH('Proposed Efficiency'!AO13,'DOE Stack Loss Data'!$C$3:$V$3))-INDEX('DOE Stack Loss Data'!$C$4:$V$43,MATCH('Combustion Reports'!K$46,'DOE Stack Loss Data'!$B$4:$B$43),MATCH('Proposed Efficiency'!AO13,'DOE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Efficiency'!AO13,'DOE Stack Loss Data'!$C$3:$V$3))))/(INDEX('DOE Stack Loss Data'!$C$3:$V$3,1,MATCH('Proposed Efficiency'!AO13,'DOE Stack Loss Data'!$C$3:$V$3)+1)-INDEX('DOE Stack Loss Data'!$C$3:$V$3,1,MATCH('Proposed Efficiency'!AO13,'DOE Stack Loss Data'!$C$3:$V$3)))*('Proposed Efficiency'!AO13-INDEX('DOE Stack Loss Data'!$C$3:$V$3,1,MATCH('Proposed Efficiency'!AO13,'DOE Stack Loss Data'!$C$3:$V$3)))+(INDEX('DOE Stack Loss Data'!$C$4:$V$43,MATCH('Combustion Reports'!K$46,'DOE Stack Loss Data'!$B$4:$B$43)+1,MATCH('Proposed Efficiency'!AO13,'DOE Stack Loss Data'!$C$3:$V$3))-INDEX('DOE Stack Loss Data'!$C$4:$V$43,MATCH('Combustion Reports'!K$46,'DOE Stack Loss Data'!$B$4:$B$43),MATCH('Proposed Efficiency'!AO13,'DOE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Efficiency'!AO13,'DOE Stack Loss Data'!$C$3:$V$3)))</f>
        <v>#N/A</v>
      </c>
      <c r="AP37" s="238" t="e">
        <f>1-(((INDEX('DOE Stack Loss Data'!$C$4:$V$43,MATCH('Combustion Reports'!L$46,'DOE Stack Loss Data'!$B$4:$B$43)+1,MATCH('Proposed Efficiency'!AP13,'DOE Stack Loss Data'!$C$3:$V$3)+1)-INDEX('DOE Stack Loss Data'!$C$4:$V$43,MATCH('Combustion Reports'!L$46,'DOE Stack Loss Data'!$B$4:$B$43),MATCH('Proposed Efficiency'!AP13,'DOE Stack Loss Data'!$C$3:$V$3)+1))/10*('Combustion Reports'!L$46-INDEX('DOE Stack Loss Data'!$B$4:$B$43,MATCH('Combustion Reports'!L$46,'DOE Stack Loss Data'!$B$4:$B$43),1))+INDEX('DOE Stack Loss Data'!$C$4:$V$43,MATCH('Combustion Reports'!L$46,'DOE Stack Loss Data'!$B$4:$B$43),MATCH('Proposed Efficiency'!AP13,'DOE Stack Loss Data'!$C$3:$V$3)+1)-((INDEX('DOE Stack Loss Data'!$C$4:$V$43,MATCH('Combustion Reports'!L$46,'DOE Stack Loss Data'!$B$4:$B$43)+1,MATCH('Proposed Efficiency'!AP13,'DOE Stack Loss Data'!$C$3:$V$3))-INDEX('DOE Stack Loss Data'!$C$4:$V$43,MATCH('Combustion Reports'!L$46,'DOE Stack Loss Data'!$B$4:$B$43),MATCH('Proposed Efficiency'!AP13,'DOE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Efficiency'!AP13,'DOE Stack Loss Data'!$C$3:$V$3))))/(INDEX('DOE Stack Loss Data'!$C$3:$V$3,1,MATCH('Proposed Efficiency'!AP13,'DOE Stack Loss Data'!$C$3:$V$3)+1)-INDEX('DOE Stack Loss Data'!$C$3:$V$3,1,MATCH('Proposed Efficiency'!AP13,'DOE Stack Loss Data'!$C$3:$V$3)))*('Proposed Efficiency'!AP13-INDEX('DOE Stack Loss Data'!$C$3:$V$3,1,MATCH('Proposed Efficiency'!AP13,'DOE Stack Loss Data'!$C$3:$V$3)))+(INDEX('DOE Stack Loss Data'!$C$4:$V$43,MATCH('Combustion Reports'!L$46,'DOE Stack Loss Data'!$B$4:$B$43)+1,MATCH('Proposed Efficiency'!AP13,'DOE Stack Loss Data'!$C$3:$V$3))-INDEX('DOE Stack Loss Data'!$C$4:$V$43,MATCH('Combustion Reports'!L$46,'DOE Stack Loss Data'!$B$4:$B$43),MATCH('Proposed Efficiency'!AP13,'DOE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Efficiency'!AP13,'DOE Stack Loss Data'!$C$3:$V$3)))</f>
        <v>#N/A</v>
      </c>
      <c r="AR37" s="236">
        <v>30</v>
      </c>
      <c r="AS37" s="234">
        <v>558</v>
      </c>
      <c r="AT37" s="233">
        <f t="shared" si="7"/>
        <v>50</v>
      </c>
      <c r="AU37" s="237" t="e">
        <f>1-(((INDEX('DOE Stack Loss Data'!$C$4:$V$43,MATCH('Combustion Reports'!C$52,'DOE Stack Loss Data'!$B$4:$B$43)+1,MATCH('Proposed Efficiency'!AU13,'DOE Stack Loss Data'!$C$3:$V$3)+1)-INDEX('DOE Stack Loss Data'!$C$4:$V$43,MATCH('Combustion Reports'!C$52,'DOE Stack Loss Data'!$B$4:$B$43),MATCH('Proposed Efficiency'!AU13,'DOE Stack Loss Data'!$C$3:$V$3)+1))/10*('Combustion Reports'!C$52-INDEX('DOE Stack Loss Data'!$B$4:$B$43,MATCH('Combustion Reports'!C$52,'DOE Stack Loss Data'!$B$4:$B$43),1))+INDEX('DOE Stack Loss Data'!$C$4:$V$43,MATCH('Combustion Reports'!C$52,'DOE Stack Loss Data'!$B$4:$B$43),MATCH('Proposed Efficiency'!AU13,'DOE Stack Loss Data'!$C$3:$V$3)+1)-((INDEX('DOE Stack Loss Data'!$C$4:$V$43,MATCH('Combustion Reports'!C$52,'DOE Stack Loss Data'!$B$4:$B$43)+1,MATCH('Proposed Efficiency'!AU13,'DOE Stack Loss Data'!$C$3:$V$3))-INDEX('DOE Stack Loss Data'!$C$4:$V$43,MATCH('Combustion Reports'!C$52,'DOE Stack Loss Data'!$B$4:$B$43),MATCH('Proposed Efficiency'!AU13,'DOE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Efficiency'!AU13,'DOE Stack Loss Data'!$C$3:$V$3))))/(INDEX('DOE Stack Loss Data'!$C$3:$V$3,1,MATCH('Proposed Efficiency'!AU13,'DOE Stack Loss Data'!$C$3:$V$3)+1)-INDEX('DOE Stack Loss Data'!$C$3:$V$3,1,MATCH('Proposed Efficiency'!AU13,'DOE Stack Loss Data'!$C$3:$V$3)))*('Proposed Efficiency'!AU13-INDEX('DOE Stack Loss Data'!$C$3:$V$3,1,MATCH('Proposed Efficiency'!AU13,'DOE Stack Loss Data'!$C$3:$V$3)))+(INDEX('DOE Stack Loss Data'!$C$4:$V$43,MATCH('Combustion Reports'!C$52,'DOE Stack Loss Data'!$B$4:$B$43)+1,MATCH('Proposed Efficiency'!AU13,'DOE Stack Loss Data'!$C$3:$V$3))-INDEX('DOE Stack Loss Data'!$C$4:$V$43,MATCH('Combustion Reports'!C$52,'DOE Stack Loss Data'!$B$4:$B$43),MATCH('Proposed Efficiency'!AU13,'DOE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Efficiency'!AU13,'DOE Stack Loss Data'!$C$3:$V$3)))</f>
        <v>#N/A</v>
      </c>
      <c r="AV37" s="237" t="e">
        <f>1-(((INDEX('DOE Stack Loss Data'!$C$4:$V$43,MATCH('Combustion Reports'!D$52,'DOE Stack Loss Data'!$B$4:$B$43)+1,MATCH('Proposed Efficiency'!AV13,'DOE Stack Loss Data'!$C$3:$V$3)+1)-INDEX('DOE Stack Loss Data'!$C$4:$V$43,MATCH('Combustion Reports'!D$52,'DOE Stack Loss Data'!$B$4:$B$43),MATCH('Proposed Efficiency'!AV13,'DOE Stack Loss Data'!$C$3:$V$3)+1))/10*('Combustion Reports'!D$52-INDEX('DOE Stack Loss Data'!$B$4:$B$43,MATCH('Combustion Reports'!D$52,'DOE Stack Loss Data'!$B$4:$B$43),1))+INDEX('DOE Stack Loss Data'!$C$4:$V$43,MATCH('Combustion Reports'!D$52,'DOE Stack Loss Data'!$B$4:$B$43),MATCH('Proposed Efficiency'!AV13,'DOE Stack Loss Data'!$C$3:$V$3)+1)-((INDEX('DOE Stack Loss Data'!$C$4:$V$43,MATCH('Combustion Reports'!D$52,'DOE Stack Loss Data'!$B$4:$B$43)+1,MATCH('Proposed Efficiency'!AV13,'DOE Stack Loss Data'!$C$3:$V$3))-INDEX('DOE Stack Loss Data'!$C$4:$V$43,MATCH('Combustion Reports'!D$52,'DOE Stack Loss Data'!$B$4:$B$43),MATCH('Proposed Efficiency'!AV13,'DOE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Efficiency'!AV13,'DOE Stack Loss Data'!$C$3:$V$3))))/(INDEX('DOE Stack Loss Data'!$C$3:$V$3,1,MATCH('Proposed Efficiency'!AV13,'DOE Stack Loss Data'!$C$3:$V$3)+1)-INDEX('DOE Stack Loss Data'!$C$3:$V$3,1,MATCH('Proposed Efficiency'!AV13,'DOE Stack Loss Data'!$C$3:$V$3)))*('Proposed Efficiency'!AV13-INDEX('DOE Stack Loss Data'!$C$3:$V$3,1,MATCH('Proposed Efficiency'!AV13,'DOE Stack Loss Data'!$C$3:$V$3)))+(INDEX('DOE Stack Loss Data'!$C$4:$V$43,MATCH('Combustion Reports'!D$52,'DOE Stack Loss Data'!$B$4:$B$43)+1,MATCH('Proposed Efficiency'!AV13,'DOE Stack Loss Data'!$C$3:$V$3))-INDEX('DOE Stack Loss Data'!$C$4:$V$43,MATCH('Combustion Reports'!D$52,'DOE Stack Loss Data'!$B$4:$B$43),MATCH('Proposed Efficiency'!AV13,'DOE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Efficiency'!AV13,'DOE Stack Loss Data'!$C$3:$V$3)))</f>
        <v>#N/A</v>
      </c>
      <c r="AW37" s="237" t="e">
        <f>1-(((INDEX('DOE Stack Loss Data'!$C$4:$V$43,MATCH('Combustion Reports'!E$52,'DOE Stack Loss Data'!$B$4:$B$43)+1,MATCH('Proposed Efficiency'!AW13,'DOE Stack Loss Data'!$C$3:$V$3)+1)-INDEX('DOE Stack Loss Data'!$C$4:$V$43,MATCH('Combustion Reports'!E$52,'DOE Stack Loss Data'!$B$4:$B$43),MATCH('Proposed Efficiency'!AW13,'DOE Stack Loss Data'!$C$3:$V$3)+1))/10*('Combustion Reports'!E$52-INDEX('DOE Stack Loss Data'!$B$4:$B$43,MATCH('Combustion Reports'!E$52,'DOE Stack Loss Data'!$B$4:$B$43),1))+INDEX('DOE Stack Loss Data'!$C$4:$V$43,MATCH('Combustion Reports'!E$52,'DOE Stack Loss Data'!$B$4:$B$43),MATCH('Proposed Efficiency'!AW13,'DOE Stack Loss Data'!$C$3:$V$3)+1)-((INDEX('DOE Stack Loss Data'!$C$4:$V$43,MATCH('Combustion Reports'!E$52,'DOE Stack Loss Data'!$B$4:$B$43)+1,MATCH('Proposed Efficiency'!AW13,'DOE Stack Loss Data'!$C$3:$V$3))-INDEX('DOE Stack Loss Data'!$C$4:$V$43,MATCH('Combustion Reports'!E$52,'DOE Stack Loss Data'!$B$4:$B$43),MATCH('Proposed Efficiency'!AW13,'DOE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Efficiency'!AW13,'DOE Stack Loss Data'!$C$3:$V$3))))/(INDEX('DOE Stack Loss Data'!$C$3:$V$3,1,MATCH('Proposed Efficiency'!AW13,'DOE Stack Loss Data'!$C$3:$V$3)+1)-INDEX('DOE Stack Loss Data'!$C$3:$V$3,1,MATCH('Proposed Efficiency'!AW13,'DOE Stack Loss Data'!$C$3:$V$3)))*('Proposed Efficiency'!AW13-INDEX('DOE Stack Loss Data'!$C$3:$V$3,1,MATCH('Proposed Efficiency'!AW13,'DOE Stack Loss Data'!$C$3:$V$3)))+(INDEX('DOE Stack Loss Data'!$C$4:$V$43,MATCH('Combustion Reports'!E$52,'DOE Stack Loss Data'!$B$4:$B$43)+1,MATCH('Proposed Efficiency'!AW13,'DOE Stack Loss Data'!$C$3:$V$3))-INDEX('DOE Stack Loss Data'!$C$4:$V$43,MATCH('Combustion Reports'!E$52,'DOE Stack Loss Data'!$B$4:$B$43),MATCH('Proposed Efficiency'!AW13,'DOE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Efficiency'!AW13,'DOE Stack Loss Data'!$C$3:$V$3)))</f>
        <v>#N/A</v>
      </c>
      <c r="AX37" s="237" t="e">
        <f>1-(((INDEX('DOE Stack Loss Data'!$C$4:$V$43,MATCH('Combustion Reports'!F$52,'DOE Stack Loss Data'!$B$4:$B$43)+1,MATCH('Proposed Efficiency'!AX13,'DOE Stack Loss Data'!$C$3:$V$3)+1)-INDEX('DOE Stack Loss Data'!$C$4:$V$43,MATCH('Combustion Reports'!F$52,'DOE Stack Loss Data'!$B$4:$B$43),MATCH('Proposed Efficiency'!AX13,'DOE Stack Loss Data'!$C$3:$V$3)+1))/10*('Combustion Reports'!F$52-INDEX('DOE Stack Loss Data'!$B$4:$B$43,MATCH('Combustion Reports'!F$52,'DOE Stack Loss Data'!$B$4:$B$43),1))+INDEX('DOE Stack Loss Data'!$C$4:$V$43,MATCH('Combustion Reports'!F$52,'DOE Stack Loss Data'!$B$4:$B$43),MATCH('Proposed Efficiency'!AX13,'DOE Stack Loss Data'!$C$3:$V$3)+1)-((INDEX('DOE Stack Loss Data'!$C$4:$V$43,MATCH('Combustion Reports'!F$52,'DOE Stack Loss Data'!$B$4:$B$43)+1,MATCH('Proposed Efficiency'!AX13,'DOE Stack Loss Data'!$C$3:$V$3))-INDEX('DOE Stack Loss Data'!$C$4:$V$43,MATCH('Combustion Reports'!F$52,'DOE Stack Loss Data'!$B$4:$B$43),MATCH('Proposed Efficiency'!AX13,'DOE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Efficiency'!AX13,'DOE Stack Loss Data'!$C$3:$V$3))))/(INDEX('DOE Stack Loss Data'!$C$3:$V$3,1,MATCH('Proposed Efficiency'!AX13,'DOE Stack Loss Data'!$C$3:$V$3)+1)-INDEX('DOE Stack Loss Data'!$C$3:$V$3,1,MATCH('Proposed Efficiency'!AX13,'DOE Stack Loss Data'!$C$3:$V$3)))*('Proposed Efficiency'!AX13-INDEX('DOE Stack Loss Data'!$C$3:$V$3,1,MATCH('Proposed Efficiency'!AX13,'DOE Stack Loss Data'!$C$3:$V$3)))+(INDEX('DOE Stack Loss Data'!$C$4:$V$43,MATCH('Combustion Reports'!F$52,'DOE Stack Loss Data'!$B$4:$B$43)+1,MATCH('Proposed Efficiency'!AX13,'DOE Stack Loss Data'!$C$3:$V$3))-INDEX('DOE Stack Loss Data'!$C$4:$V$43,MATCH('Combustion Reports'!F$52,'DOE Stack Loss Data'!$B$4:$B$43),MATCH('Proposed Efficiency'!AX13,'DOE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Efficiency'!AX13,'DOE Stack Loss Data'!$C$3:$V$3)))</f>
        <v>#N/A</v>
      </c>
      <c r="AY37" s="237" t="e">
        <f>1-(((INDEX('DOE Stack Loss Data'!$C$4:$V$43,MATCH('Combustion Reports'!G$52,'DOE Stack Loss Data'!$B$4:$B$43)+1,MATCH('Proposed Efficiency'!AY13,'DOE Stack Loss Data'!$C$3:$V$3)+1)-INDEX('DOE Stack Loss Data'!$C$4:$V$43,MATCH('Combustion Reports'!G$52,'DOE Stack Loss Data'!$B$4:$B$43),MATCH('Proposed Efficiency'!AY13,'DOE Stack Loss Data'!$C$3:$V$3)+1))/10*('Combustion Reports'!G$52-INDEX('DOE Stack Loss Data'!$B$4:$B$43,MATCH('Combustion Reports'!G$52,'DOE Stack Loss Data'!$B$4:$B$43),1))+INDEX('DOE Stack Loss Data'!$C$4:$V$43,MATCH('Combustion Reports'!G$52,'DOE Stack Loss Data'!$B$4:$B$43),MATCH('Proposed Efficiency'!AY13,'DOE Stack Loss Data'!$C$3:$V$3)+1)-((INDEX('DOE Stack Loss Data'!$C$4:$V$43,MATCH('Combustion Reports'!G$52,'DOE Stack Loss Data'!$B$4:$B$43)+1,MATCH('Proposed Efficiency'!AY13,'DOE Stack Loss Data'!$C$3:$V$3))-INDEX('DOE Stack Loss Data'!$C$4:$V$43,MATCH('Combustion Reports'!G$52,'DOE Stack Loss Data'!$B$4:$B$43),MATCH('Proposed Efficiency'!AY13,'DOE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Efficiency'!AY13,'DOE Stack Loss Data'!$C$3:$V$3))))/(INDEX('DOE Stack Loss Data'!$C$3:$V$3,1,MATCH('Proposed Efficiency'!AY13,'DOE Stack Loss Data'!$C$3:$V$3)+1)-INDEX('DOE Stack Loss Data'!$C$3:$V$3,1,MATCH('Proposed Efficiency'!AY13,'DOE Stack Loss Data'!$C$3:$V$3)))*('Proposed Efficiency'!AY13-INDEX('DOE Stack Loss Data'!$C$3:$V$3,1,MATCH('Proposed Efficiency'!AY13,'DOE Stack Loss Data'!$C$3:$V$3)))+(INDEX('DOE Stack Loss Data'!$C$4:$V$43,MATCH('Combustion Reports'!G$52,'DOE Stack Loss Data'!$B$4:$B$43)+1,MATCH('Proposed Efficiency'!AY13,'DOE Stack Loss Data'!$C$3:$V$3))-INDEX('DOE Stack Loss Data'!$C$4:$V$43,MATCH('Combustion Reports'!G$52,'DOE Stack Loss Data'!$B$4:$B$43),MATCH('Proposed Efficiency'!AY13,'DOE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Efficiency'!AY13,'DOE Stack Loss Data'!$C$3:$V$3)))</f>
        <v>#N/A</v>
      </c>
      <c r="AZ37" s="237" t="e">
        <f>1-(((INDEX('DOE Stack Loss Data'!$C$4:$V$43,MATCH('Combustion Reports'!H$52,'DOE Stack Loss Data'!$B$4:$B$43)+1,MATCH('Proposed Efficiency'!AZ13,'DOE Stack Loss Data'!$C$3:$V$3)+1)-INDEX('DOE Stack Loss Data'!$C$4:$V$43,MATCH('Combustion Reports'!H$52,'DOE Stack Loss Data'!$B$4:$B$43),MATCH('Proposed Efficiency'!AZ13,'DOE Stack Loss Data'!$C$3:$V$3)+1))/10*('Combustion Reports'!H$52-INDEX('DOE Stack Loss Data'!$B$4:$B$43,MATCH('Combustion Reports'!H$52,'DOE Stack Loss Data'!$B$4:$B$43),1))+INDEX('DOE Stack Loss Data'!$C$4:$V$43,MATCH('Combustion Reports'!H$52,'DOE Stack Loss Data'!$B$4:$B$43),MATCH('Proposed Efficiency'!AZ13,'DOE Stack Loss Data'!$C$3:$V$3)+1)-((INDEX('DOE Stack Loss Data'!$C$4:$V$43,MATCH('Combustion Reports'!H$52,'DOE Stack Loss Data'!$B$4:$B$43)+1,MATCH('Proposed Efficiency'!AZ13,'DOE Stack Loss Data'!$C$3:$V$3))-INDEX('DOE Stack Loss Data'!$C$4:$V$43,MATCH('Combustion Reports'!H$52,'DOE Stack Loss Data'!$B$4:$B$43),MATCH('Proposed Efficiency'!AZ13,'DOE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Efficiency'!AZ13,'DOE Stack Loss Data'!$C$3:$V$3))))/(INDEX('DOE Stack Loss Data'!$C$3:$V$3,1,MATCH('Proposed Efficiency'!AZ13,'DOE Stack Loss Data'!$C$3:$V$3)+1)-INDEX('DOE Stack Loss Data'!$C$3:$V$3,1,MATCH('Proposed Efficiency'!AZ13,'DOE Stack Loss Data'!$C$3:$V$3)))*('Proposed Efficiency'!AZ13-INDEX('DOE Stack Loss Data'!$C$3:$V$3,1,MATCH('Proposed Efficiency'!AZ13,'DOE Stack Loss Data'!$C$3:$V$3)))+(INDEX('DOE Stack Loss Data'!$C$4:$V$43,MATCH('Combustion Reports'!H$52,'DOE Stack Loss Data'!$B$4:$B$43)+1,MATCH('Proposed Efficiency'!AZ13,'DOE Stack Loss Data'!$C$3:$V$3))-INDEX('DOE Stack Loss Data'!$C$4:$V$43,MATCH('Combustion Reports'!H$52,'DOE Stack Loss Data'!$B$4:$B$43),MATCH('Proposed Efficiency'!AZ13,'DOE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Efficiency'!AZ13,'DOE Stack Loss Data'!$C$3:$V$3)))</f>
        <v>#N/A</v>
      </c>
      <c r="BA37" s="237" t="e">
        <f>1-(((INDEX('DOE Stack Loss Data'!$C$4:$V$43,MATCH('Combustion Reports'!I$52,'DOE Stack Loss Data'!$B$4:$B$43)+1,MATCH('Proposed Efficiency'!BA13,'DOE Stack Loss Data'!$C$3:$V$3)+1)-INDEX('DOE Stack Loss Data'!$C$4:$V$43,MATCH('Combustion Reports'!I$52,'DOE Stack Loss Data'!$B$4:$B$43),MATCH('Proposed Efficiency'!BA13,'DOE Stack Loss Data'!$C$3:$V$3)+1))/10*('Combustion Reports'!I$52-INDEX('DOE Stack Loss Data'!$B$4:$B$43,MATCH('Combustion Reports'!I$52,'DOE Stack Loss Data'!$B$4:$B$43),1))+INDEX('DOE Stack Loss Data'!$C$4:$V$43,MATCH('Combustion Reports'!I$52,'DOE Stack Loss Data'!$B$4:$B$43),MATCH('Proposed Efficiency'!BA13,'DOE Stack Loss Data'!$C$3:$V$3)+1)-((INDEX('DOE Stack Loss Data'!$C$4:$V$43,MATCH('Combustion Reports'!I$52,'DOE Stack Loss Data'!$B$4:$B$43)+1,MATCH('Proposed Efficiency'!BA13,'DOE Stack Loss Data'!$C$3:$V$3))-INDEX('DOE Stack Loss Data'!$C$4:$V$43,MATCH('Combustion Reports'!I$52,'DOE Stack Loss Data'!$B$4:$B$43),MATCH('Proposed Efficiency'!BA13,'DOE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Efficiency'!BA13,'DOE Stack Loss Data'!$C$3:$V$3))))/(INDEX('DOE Stack Loss Data'!$C$3:$V$3,1,MATCH('Proposed Efficiency'!BA13,'DOE Stack Loss Data'!$C$3:$V$3)+1)-INDEX('DOE Stack Loss Data'!$C$3:$V$3,1,MATCH('Proposed Efficiency'!BA13,'DOE Stack Loss Data'!$C$3:$V$3)))*('Proposed Efficiency'!BA13-INDEX('DOE Stack Loss Data'!$C$3:$V$3,1,MATCH('Proposed Efficiency'!BA13,'DOE Stack Loss Data'!$C$3:$V$3)))+(INDEX('DOE Stack Loss Data'!$C$4:$V$43,MATCH('Combustion Reports'!I$52,'DOE Stack Loss Data'!$B$4:$B$43)+1,MATCH('Proposed Efficiency'!BA13,'DOE Stack Loss Data'!$C$3:$V$3))-INDEX('DOE Stack Loss Data'!$C$4:$V$43,MATCH('Combustion Reports'!I$52,'DOE Stack Loss Data'!$B$4:$B$43),MATCH('Proposed Efficiency'!BA13,'DOE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Efficiency'!BA13,'DOE Stack Loss Data'!$C$3:$V$3)))</f>
        <v>#N/A</v>
      </c>
      <c r="BB37" s="237" t="e">
        <f>1-(((INDEX('DOE Stack Loss Data'!$C$4:$V$43,MATCH('Combustion Reports'!J$52,'DOE Stack Loss Data'!$B$4:$B$43)+1,MATCH('Proposed Efficiency'!BB13,'DOE Stack Loss Data'!$C$3:$V$3)+1)-INDEX('DOE Stack Loss Data'!$C$4:$V$43,MATCH('Combustion Reports'!J$52,'DOE Stack Loss Data'!$B$4:$B$43),MATCH('Proposed Efficiency'!BB13,'DOE Stack Loss Data'!$C$3:$V$3)+1))/10*('Combustion Reports'!J$52-INDEX('DOE Stack Loss Data'!$B$4:$B$43,MATCH('Combustion Reports'!J$52,'DOE Stack Loss Data'!$B$4:$B$43),1))+INDEX('DOE Stack Loss Data'!$C$4:$V$43,MATCH('Combustion Reports'!J$52,'DOE Stack Loss Data'!$B$4:$B$43),MATCH('Proposed Efficiency'!BB13,'DOE Stack Loss Data'!$C$3:$V$3)+1)-((INDEX('DOE Stack Loss Data'!$C$4:$V$43,MATCH('Combustion Reports'!J$52,'DOE Stack Loss Data'!$B$4:$B$43)+1,MATCH('Proposed Efficiency'!BB13,'DOE Stack Loss Data'!$C$3:$V$3))-INDEX('DOE Stack Loss Data'!$C$4:$V$43,MATCH('Combustion Reports'!J$52,'DOE Stack Loss Data'!$B$4:$B$43),MATCH('Proposed Efficiency'!BB13,'DOE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Efficiency'!BB13,'DOE Stack Loss Data'!$C$3:$V$3))))/(INDEX('DOE Stack Loss Data'!$C$3:$V$3,1,MATCH('Proposed Efficiency'!BB13,'DOE Stack Loss Data'!$C$3:$V$3)+1)-INDEX('DOE Stack Loss Data'!$C$3:$V$3,1,MATCH('Proposed Efficiency'!BB13,'DOE Stack Loss Data'!$C$3:$V$3)))*('Proposed Efficiency'!BB13-INDEX('DOE Stack Loss Data'!$C$3:$V$3,1,MATCH('Proposed Efficiency'!BB13,'DOE Stack Loss Data'!$C$3:$V$3)))+(INDEX('DOE Stack Loss Data'!$C$4:$V$43,MATCH('Combustion Reports'!J$52,'DOE Stack Loss Data'!$B$4:$B$43)+1,MATCH('Proposed Efficiency'!BB13,'DOE Stack Loss Data'!$C$3:$V$3))-INDEX('DOE Stack Loss Data'!$C$4:$V$43,MATCH('Combustion Reports'!J$52,'DOE Stack Loss Data'!$B$4:$B$43),MATCH('Proposed Efficiency'!BB13,'DOE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Efficiency'!BB13,'DOE Stack Loss Data'!$C$3:$V$3)))</f>
        <v>#N/A</v>
      </c>
      <c r="BC37" s="237" t="e">
        <f>1-(((INDEX('DOE Stack Loss Data'!$C$4:$V$43,MATCH('Combustion Reports'!K$52,'DOE Stack Loss Data'!$B$4:$B$43)+1,MATCH('Proposed Efficiency'!BC13,'DOE Stack Loss Data'!$C$3:$V$3)+1)-INDEX('DOE Stack Loss Data'!$C$4:$V$43,MATCH('Combustion Reports'!K$52,'DOE Stack Loss Data'!$B$4:$B$43),MATCH('Proposed Efficiency'!BC13,'DOE Stack Loss Data'!$C$3:$V$3)+1))/10*('Combustion Reports'!K$52-INDEX('DOE Stack Loss Data'!$B$4:$B$43,MATCH('Combustion Reports'!K$52,'DOE Stack Loss Data'!$B$4:$B$43),1))+INDEX('DOE Stack Loss Data'!$C$4:$V$43,MATCH('Combustion Reports'!K$52,'DOE Stack Loss Data'!$B$4:$B$43),MATCH('Proposed Efficiency'!BC13,'DOE Stack Loss Data'!$C$3:$V$3)+1)-((INDEX('DOE Stack Loss Data'!$C$4:$V$43,MATCH('Combustion Reports'!K$52,'DOE Stack Loss Data'!$B$4:$B$43)+1,MATCH('Proposed Efficiency'!BC13,'DOE Stack Loss Data'!$C$3:$V$3))-INDEX('DOE Stack Loss Data'!$C$4:$V$43,MATCH('Combustion Reports'!K$52,'DOE Stack Loss Data'!$B$4:$B$43),MATCH('Proposed Efficiency'!BC13,'DOE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Efficiency'!BC13,'DOE Stack Loss Data'!$C$3:$V$3))))/(INDEX('DOE Stack Loss Data'!$C$3:$V$3,1,MATCH('Proposed Efficiency'!BC13,'DOE Stack Loss Data'!$C$3:$V$3)+1)-INDEX('DOE Stack Loss Data'!$C$3:$V$3,1,MATCH('Proposed Efficiency'!BC13,'DOE Stack Loss Data'!$C$3:$V$3)))*('Proposed Efficiency'!BC13-INDEX('DOE Stack Loss Data'!$C$3:$V$3,1,MATCH('Proposed Efficiency'!BC13,'DOE Stack Loss Data'!$C$3:$V$3)))+(INDEX('DOE Stack Loss Data'!$C$4:$V$43,MATCH('Combustion Reports'!K$52,'DOE Stack Loss Data'!$B$4:$B$43)+1,MATCH('Proposed Efficiency'!BC13,'DOE Stack Loss Data'!$C$3:$V$3))-INDEX('DOE Stack Loss Data'!$C$4:$V$43,MATCH('Combustion Reports'!K$52,'DOE Stack Loss Data'!$B$4:$B$43),MATCH('Proposed Efficiency'!BC13,'DOE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Efficiency'!BC13,'DOE Stack Loss Data'!$C$3:$V$3)))</f>
        <v>#N/A</v>
      </c>
      <c r="BD37" s="238" t="e">
        <f>1-(((INDEX('DOE Stack Loss Data'!$C$4:$V$43,MATCH('Combustion Reports'!L$52,'DOE Stack Loss Data'!$B$4:$B$43)+1,MATCH('Proposed Efficiency'!BD13,'DOE Stack Loss Data'!$C$3:$V$3)+1)-INDEX('DOE Stack Loss Data'!$C$4:$V$43,MATCH('Combustion Reports'!L$52,'DOE Stack Loss Data'!$B$4:$B$43),MATCH('Proposed Efficiency'!BD13,'DOE Stack Loss Data'!$C$3:$V$3)+1))/10*('Combustion Reports'!L$52-INDEX('DOE Stack Loss Data'!$B$4:$B$43,MATCH('Combustion Reports'!L$52,'DOE Stack Loss Data'!$B$4:$B$43),1))+INDEX('DOE Stack Loss Data'!$C$4:$V$43,MATCH('Combustion Reports'!L$52,'DOE Stack Loss Data'!$B$4:$B$43),MATCH('Proposed Efficiency'!BD13,'DOE Stack Loss Data'!$C$3:$V$3)+1)-((INDEX('DOE Stack Loss Data'!$C$4:$V$43,MATCH('Combustion Reports'!L$52,'DOE Stack Loss Data'!$B$4:$B$43)+1,MATCH('Proposed Efficiency'!BD13,'DOE Stack Loss Data'!$C$3:$V$3))-INDEX('DOE Stack Loss Data'!$C$4:$V$43,MATCH('Combustion Reports'!L$52,'DOE Stack Loss Data'!$B$4:$B$43),MATCH('Proposed Efficiency'!BD13,'DOE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Efficiency'!BD13,'DOE Stack Loss Data'!$C$3:$V$3))))/(INDEX('DOE Stack Loss Data'!$C$3:$V$3,1,MATCH('Proposed Efficiency'!BD13,'DOE Stack Loss Data'!$C$3:$V$3)+1)-INDEX('DOE Stack Loss Data'!$C$3:$V$3,1,MATCH('Proposed Efficiency'!BD13,'DOE Stack Loss Data'!$C$3:$V$3)))*('Proposed Efficiency'!BD13-INDEX('DOE Stack Loss Data'!$C$3:$V$3,1,MATCH('Proposed Efficiency'!BD13,'DOE Stack Loss Data'!$C$3:$V$3)))+(INDEX('DOE Stack Loss Data'!$C$4:$V$43,MATCH('Combustion Reports'!L$52,'DOE Stack Loss Data'!$B$4:$B$43)+1,MATCH('Proposed Efficiency'!BD13,'DOE Stack Loss Data'!$C$3:$V$3))-INDEX('DOE Stack Loss Data'!$C$4:$V$43,MATCH('Combustion Reports'!L$52,'DOE Stack Loss Data'!$B$4:$B$43),MATCH('Proposed Efficiency'!BD13,'DOE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Efficiency'!BD13,'DOE Stack Loss Data'!$C$3:$V$3)))</f>
        <v>#N/A</v>
      </c>
    </row>
    <row r="38" spans="2:56">
      <c r="B38" s="236">
        <v>35</v>
      </c>
      <c r="C38" s="234">
        <v>503</v>
      </c>
      <c r="D38" s="233">
        <f t="shared" si="4"/>
        <v>50</v>
      </c>
      <c r="E38" s="237" t="e">
        <f>1-(((INDEX('DOE Stack Loss Data'!$C$4:$V$43,MATCH('Combustion Reports'!C$34,'DOE Stack Loss Data'!$B$4:$B$43)+1,MATCH('Proposed Efficiency'!E14,'DOE Stack Loss Data'!$C$3:$V$3)+1)-INDEX('DOE Stack Loss Data'!$C$4:$V$43,MATCH('Combustion Reports'!C$34,'DOE Stack Loss Data'!$B$4:$B$43),MATCH('Proposed Efficiency'!E14,'DOE Stack Loss Data'!$C$3:$V$3)+1))/10*('Combustion Reports'!C$34-INDEX('DOE Stack Loss Data'!$B$4:$B$43,MATCH('Combustion Reports'!C$34,'DOE Stack Loss Data'!$B$4:$B$43),1))+INDEX('DOE Stack Loss Data'!$C$4:$V$43,MATCH('Combustion Reports'!C$34,'DOE Stack Loss Data'!$B$4:$B$43),MATCH('Proposed Efficiency'!E14,'DOE Stack Loss Data'!$C$3:$V$3)+1)-((INDEX('DOE Stack Loss Data'!$C$4:$V$43,MATCH('Combustion Reports'!C$34,'DOE Stack Loss Data'!$B$4:$B$43)+1,MATCH('Proposed Efficiency'!E14,'DOE Stack Loss Data'!$C$3:$V$3))-INDEX('DOE Stack Loss Data'!$C$4:$V$43,MATCH('Combustion Reports'!C$34,'DOE Stack Loss Data'!$B$4:$B$43),MATCH('Proposed Efficiency'!E14,'DOE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Efficiency'!E14,'DOE Stack Loss Data'!$C$3:$V$3))))/(INDEX('DOE Stack Loss Data'!$C$3:$V$3,1,MATCH('Proposed Efficiency'!E14,'DOE Stack Loss Data'!$C$3:$V$3)+1)-INDEX('DOE Stack Loss Data'!$C$3:$V$3,1,MATCH('Proposed Efficiency'!E14,'DOE Stack Loss Data'!$C$3:$V$3)))*('Proposed Efficiency'!E14-INDEX('DOE Stack Loss Data'!$C$3:$V$3,1,MATCH('Proposed Efficiency'!E14,'DOE Stack Loss Data'!$C$3:$V$3)))+(INDEX('DOE Stack Loss Data'!$C$4:$V$43,MATCH('Combustion Reports'!C$34,'DOE Stack Loss Data'!$B$4:$B$43)+1,MATCH('Proposed Efficiency'!E14,'DOE Stack Loss Data'!$C$3:$V$3))-INDEX('DOE Stack Loss Data'!$C$4:$V$43,MATCH('Combustion Reports'!C$34,'DOE Stack Loss Data'!$B$4:$B$43),MATCH('Proposed Efficiency'!E14,'DOE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Efficiency'!E14,'DOE Stack Loss Data'!$C$3:$V$3)))</f>
        <v>#N/A</v>
      </c>
      <c r="F38" s="237" t="e">
        <f>1-(((INDEX('DOE Stack Loss Data'!$C$4:$V$43,MATCH('Combustion Reports'!D$34,'DOE Stack Loss Data'!$B$4:$B$43)+1,MATCH('Proposed Efficiency'!F14,'DOE Stack Loss Data'!$C$3:$V$3)+1)-INDEX('DOE Stack Loss Data'!$C$4:$V$43,MATCH('Combustion Reports'!D$34,'DOE Stack Loss Data'!$B$4:$B$43),MATCH('Proposed Efficiency'!F14,'DOE Stack Loss Data'!$C$3:$V$3)+1))/10*('Combustion Reports'!D$34-INDEX('DOE Stack Loss Data'!$B$4:$B$43,MATCH('Combustion Reports'!D$34,'DOE Stack Loss Data'!$B$4:$B$43),1))+INDEX('DOE Stack Loss Data'!$C$4:$V$43,MATCH('Combustion Reports'!D$34,'DOE Stack Loss Data'!$B$4:$B$43),MATCH('Proposed Efficiency'!F14,'DOE Stack Loss Data'!$C$3:$V$3)+1)-((INDEX('DOE Stack Loss Data'!$C$4:$V$43,MATCH('Combustion Reports'!D$34,'DOE Stack Loss Data'!$B$4:$B$43)+1,MATCH('Proposed Efficiency'!F14,'DOE Stack Loss Data'!$C$3:$V$3))-INDEX('DOE Stack Loss Data'!$C$4:$V$43,MATCH('Combustion Reports'!D$34,'DOE Stack Loss Data'!$B$4:$B$43),MATCH('Proposed Efficiency'!F14,'DOE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Efficiency'!F14,'DOE Stack Loss Data'!$C$3:$V$3))))/(INDEX('DOE Stack Loss Data'!$C$3:$V$3,1,MATCH('Proposed Efficiency'!F14,'DOE Stack Loss Data'!$C$3:$V$3)+1)-INDEX('DOE Stack Loss Data'!$C$3:$V$3,1,MATCH('Proposed Efficiency'!F14,'DOE Stack Loss Data'!$C$3:$V$3)))*('Proposed Efficiency'!F14-INDEX('DOE Stack Loss Data'!$C$3:$V$3,1,MATCH('Proposed Efficiency'!F14,'DOE Stack Loss Data'!$C$3:$V$3)))+(INDEX('DOE Stack Loss Data'!$C$4:$V$43,MATCH('Combustion Reports'!D$34,'DOE Stack Loss Data'!$B$4:$B$43)+1,MATCH('Proposed Efficiency'!F14,'DOE Stack Loss Data'!$C$3:$V$3))-INDEX('DOE Stack Loss Data'!$C$4:$V$43,MATCH('Combustion Reports'!D$34,'DOE Stack Loss Data'!$B$4:$B$43),MATCH('Proposed Efficiency'!F14,'DOE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Efficiency'!F14,'DOE Stack Loss Data'!$C$3:$V$3)))</f>
        <v>#N/A</v>
      </c>
      <c r="G38" s="237" t="e">
        <f>1-(((INDEX('DOE Stack Loss Data'!$C$4:$V$43,MATCH('Combustion Reports'!E$34,'DOE Stack Loss Data'!$B$4:$B$43)+1,MATCH('Proposed Efficiency'!G14,'DOE Stack Loss Data'!$C$3:$V$3)+1)-INDEX('DOE Stack Loss Data'!$C$4:$V$43,MATCH('Combustion Reports'!E$34,'DOE Stack Loss Data'!$B$4:$B$43),MATCH('Proposed Efficiency'!G14,'DOE Stack Loss Data'!$C$3:$V$3)+1))/10*('Combustion Reports'!E$34-INDEX('DOE Stack Loss Data'!$B$4:$B$43,MATCH('Combustion Reports'!E$34,'DOE Stack Loss Data'!$B$4:$B$43),1))+INDEX('DOE Stack Loss Data'!$C$4:$V$43,MATCH('Combustion Reports'!E$34,'DOE Stack Loss Data'!$B$4:$B$43),MATCH('Proposed Efficiency'!G14,'DOE Stack Loss Data'!$C$3:$V$3)+1)-((INDEX('DOE Stack Loss Data'!$C$4:$V$43,MATCH('Combustion Reports'!E$34,'DOE Stack Loss Data'!$B$4:$B$43)+1,MATCH('Proposed Efficiency'!G14,'DOE Stack Loss Data'!$C$3:$V$3))-INDEX('DOE Stack Loss Data'!$C$4:$V$43,MATCH('Combustion Reports'!E$34,'DOE Stack Loss Data'!$B$4:$B$43),MATCH('Proposed Efficiency'!G14,'DOE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Efficiency'!G14,'DOE Stack Loss Data'!$C$3:$V$3))))/(INDEX('DOE Stack Loss Data'!$C$3:$V$3,1,MATCH('Proposed Efficiency'!G14,'DOE Stack Loss Data'!$C$3:$V$3)+1)-INDEX('DOE Stack Loss Data'!$C$3:$V$3,1,MATCH('Proposed Efficiency'!G14,'DOE Stack Loss Data'!$C$3:$V$3)))*('Proposed Efficiency'!G14-INDEX('DOE Stack Loss Data'!$C$3:$V$3,1,MATCH('Proposed Efficiency'!G14,'DOE Stack Loss Data'!$C$3:$V$3)))+(INDEX('DOE Stack Loss Data'!$C$4:$V$43,MATCH('Combustion Reports'!E$34,'DOE Stack Loss Data'!$B$4:$B$43)+1,MATCH('Proposed Efficiency'!G14,'DOE Stack Loss Data'!$C$3:$V$3))-INDEX('DOE Stack Loss Data'!$C$4:$V$43,MATCH('Combustion Reports'!E$34,'DOE Stack Loss Data'!$B$4:$B$43),MATCH('Proposed Efficiency'!G14,'DOE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Efficiency'!G14,'DOE Stack Loss Data'!$C$3:$V$3)))</f>
        <v>#N/A</v>
      </c>
      <c r="H38" s="237" t="e">
        <f>1-(((INDEX('DOE Stack Loss Data'!$C$4:$V$43,MATCH('Combustion Reports'!F$34,'DOE Stack Loss Data'!$B$4:$B$43)+1,MATCH('Proposed Efficiency'!H14,'DOE Stack Loss Data'!$C$3:$V$3)+1)-INDEX('DOE Stack Loss Data'!$C$4:$V$43,MATCH('Combustion Reports'!F$34,'DOE Stack Loss Data'!$B$4:$B$43),MATCH('Proposed Efficiency'!H14,'DOE Stack Loss Data'!$C$3:$V$3)+1))/10*('Combustion Reports'!F$34-INDEX('DOE Stack Loss Data'!$B$4:$B$43,MATCH('Combustion Reports'!F$34,'DOE Stack Loss Data'!$B$4:$B$43),1))+INDEX('DOE Stack Loss Data'!$C$4:$V$43,MATCH('Combustion Reports'!F$34,'DOE Stack Loss Data'!$B$4:$B$43),MATCH('Proposed Efficiency'!H14,'DOE Stack Loss Data'!$C$3:$V$3)+1)-((INDEX('DOE Stack Loss Data'!$C$4:$V$43,MATCH('Combustion Reports'!F$34,'DOE Stack Loss Data'!$B$4:$B$43)+1,MATCH('Proposed Efficiency'!H14,'DOE Stack Loss Data'!$C$3:$V$3))-INDEX('DOE Stack Loss Data'!$C$4:$V$43,MATCH('Combustion Reports'!F$34,'DOE Stack Loss Data'!$B$4:$B$43),MATCH('Proposed Efficiency'!H14,'DOE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Efficiency'!H14,'DOE Stack Loss Data'!$C$3:$V$3))))/(INDEX('DOE Stack Loss Data'!$C$3:$V$3,1,MATCH('Proposed Efficiency'!H14,'DOE Stack Loss Data'!$C$3:$V$3)+1)-INDEX('DOE Stack Loss Data'!$C$3:$V$3,1,MATCH('Proposed Efficiency'!H14,'DOE Stack Loss Data'!$C$3:$V$3)))*('Proposed Efficiency'!H14-INDEX('DOE Stack Loss Data'!$C$3:$V$3,1,MATCH('Proposed Efficiency'!H14,'DOE Stack Loss Data'!$C$3:$V$3)))+(INDEX('DOE Stack Loss Data'!$C$4:$V$43,MATCH('Combustion Reports'!F$34,'DOE Stack Loss Data'!$B$4:$B$43)+1,MATCH('Proposed Efficiency'!H14,'DOE Stack Loss Data'!$C$3:$V$3))-INDEX('DOE Stack Loss Data'!$C$4:$V$43,MATCH('Combustion Reports'!F$34,'DOE Stack Loss Data'!$B$4:$B$43),MATCH('Proposed Efficiency'!H14,'DOE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Efficiency'!H14,'DOE Stack Loss Data'!$C$3:$V$3)))</f>
        <v>#N/A</v>
      </c>
      <c r="I38" s="237" t="e">
        <f>1-(((INDEX('DOE Stack Loss Data'!$C$4:$V$43,MATCH('Combustion Reports'!G$34,'DOE Stack Loss Data'!$B$4:$B$43)+1,MATCH('Proposed Efficiency'!I14,'DOE Stack Loss Data'!$C$3:$V$3)+1)-INDEX('DOE Stack Loss Data'!$C$4:$V$43,MATCH('Combustion Reports'!G$34,'DOE Stack Loss Data'!$B$4:$B$43),MATCH('Proposed Efficiency'!I14,'DOE Stack Loss Data'!$C$3:$V$3)+1))/10*('Combustion Reports'!G$34-INDEX('DOE Stack Loss Data'!$B$4:$B$43,MATCH('Combustion Reports'!G$34,'DOE Stack Loss Data'!$B$4:$B$43),1))+INDEX('DOE Stack Loss Data'!$C$4:$V$43,MATCH('Combustion Reports'!G$34,'DOE Stack Loss Data'!$B$4:$B$43),MATCH('Proposed Efficiency'!I14,'DOE Stack Loss Data'!$C$3:$V$3)+1)-((INDEX('DOE Stack Loss Data'!$C$4:$V$43,MATCH('Combustion Reports'!G$34,'DOE Stack Loss Data'!$B$4:$B$43)+1,MATCH('Proposed Efficiency'!I14,'DOE Stack Loss Data'!$C$3:$V$3))-INDEX('DOE Stack Loss Data'!$C$4:$V$43,MATCH('Combustion Reports'!G$34,'DOE Stack Loss Data'!$B$4:$B$43),MATCH('Proposed Efficiency'!I14,'DOE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Efficiency'!I14,'DOE Stack Loss Data'!$C$3:$V$3))))/(INDEX('DOE Stack Loss Data'!$C$3:$V$3,1,MATCH('Proposed Efficiency'!I14,'DOE Stack Loss Data'!$C$3:$V$3)+1)-INDEX('DOE Stack Loss Data'!$C$3:$V$3,1,MATCH('Proposed Efficiency'!I14,'DOE Stack Loss Data'!$C$3:$V$3)))*('Proposed Efficiency'!I14-INDEX('DOE Stack Loss Data'!$C$3:$V$3,1,MATCH('Proposed Efficiency'!I14,'DOE Stack Loss Data'!$C$3:$V$3)))+(INDEX('DOE Stack Loss Data'!$C$4:$V$43,MATCH('Combustion Reports'!G$34,'DOE Stack Loss Data'!$B$4:$B$43)+1,MATCH('Proposed Efficiency'!I14,'DOE Stack Loss Data'!$C$3:$V$3))-INDEX('DOE Stack Loss Data'!$C$4:$V$43,MATCH('Combustion Reports'!G$34,'DOE Stack Loss Data'!$B$4:$B$43),MATCH('Proposed Efficiency'!I14,'DOE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Efficiency'!I14,'DOE Stack Loss Data'!$C$3:$V$3)))</f>
        <v>#N/A</v>
      </c>
      <c r="J38" s="237" t="e">
        <f>1-(((INDEX('DOE Stack Loss Data'!$C$4:$V$43,MATCH('Combustion Reports'!H$34,'DOE Stack Loss Data'!$B$4:$B$43)+1,MATCH('Proposed Efficiency'!J14,'DOE Stack Loss Data'!$C$3:$V$3)+1)-INDEX('DOE Stack Loss Data'!$C$4:$V$43,MATCH('Combustion Reports'!H$34,'DOE Stack Loss Data'!$B$4:$B$43),MATCH('Proposed Efficiency'!J14,'DOE Stack Loss Data'!$C$3:$V$3)+1))/10*('Combustion Reports'!H$34-INDEX('DOE Stack Loss Data'!$B$4:$B$43,MATCH('Combustion Reports'!H$34,'DOE Stack Loss Data'!$B$4:$B$43),1))+INDEX('DOE Stack Loss Data'!$C$4:$V$43,MATCH('Combustion Reports'!H$34,'DOE Stack Loss Data'!$B$4:$B$43),MATCH('Proposed Efficiency'!J14,'DOE Stack Loss Data'!$C$3:$V$3)+1)-((INDEX('DOE Stack Loss Data'!$C$4:$V$43,MATCH('Combustion Reports'!H$34,'DOE Stack Loss Data'!$B$4:$B$43)+1,MATCH('Proposed Efficiency'!J14,'DOE Stack Loss Data'!$C$3:$V$3))-INDEX('DOE Stack Loss Data'!$C$4:$V$43,MATCH('Combustion Reports'!H$34,'DOE Stack Loss Data'!$B$4:$B$43),MATCH('Proposed Efficiency'!J14,'DOE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Efficiency'!J14,'DOE Stack Loss Data'!$C$3:$V$3))))/(INDEX('DOE Stack Loss Data'!$C$3:$V$3,1,MATCH('Proposed Efficiency'!J14,'DOE Stack Loss Data'!$C$3:$V$3)+1)-INDEX('DOE Stack Loss Data'!$C$3:$V$3,1,MATCH('Proposed Efficiency'!J14,'DOE Stack Loss Data'!$C$3:$V$3)))*('Proposed Efficiency'!J14-INDEX('DOE Stack Loss Data'!$C$3:$V$3,1,MATCH('Proposed Efficiency'!J14,'DOE Stack Loss Data'!$C$3:$V$3)))+(INDEX('DOE Stack Loss Data'!$C$4:$V$43,MATCH('Combustion Reports'!H$34,'DOE Stack Loss Data'!$B$4:$B$43)+1,MATCH('Proposed Efficiency'!J14,'DOE Stack Loss Data'!$C$3:$V$3))-INDEX('DOE Stack Loss Data'!$C$4:$V$43,MATCH('Combustion Reports'!H$34,'DOE Stack Loss Data'!$B$4:$B$43),MATCH('Proposed Efficiency'!J14,'DOE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Efficiency'!J14,'DOE Stack Loss Data'!$C$3:$V$3)))</f>
        <v>#N/A</v>
      </c>
      <c r="K38" s="237" t="e">
        <f>1-(((INDEX('DOE Stack Loss Data'!$C$4:$V$43,MATCH('Combustion Reports'!I$34,'DOE Stack Loss Data'!$B$4:$B$43)+1,MATCH('Proposed Efficiency'!K14,'DOE Stack Loss Data'!$C$3:$V$3)+1)-INDEX('DOE Stack Loss Data'!$C$4:$V$43,MATCH('Combustion Reports'!I$34,'DOE Stack Loss Data'!$B$4:$B$43),MATCH('Proposed Efficiency'!K14,'DOE Stack Loss Data'!$C$3:$V$3)+1))/10*('Combustion Reports'!I$34-INDEX('DOE Stack Loss Data'!$B$4:$B$43,MATCH('Combustion Reports'!I$34,'DOE Stack Loss Data'!$B$4:$B$43),1))+INDEX('DOE Stack Loss Data'!$C$4:$V$43,MATCH('Combustion Reports'!I$34,'DOE Stack Loss Data'!$B$4:$B$43),MATCH('Proposed Efficiency'!K14,'DOE Stack Loss Data'!$C$3:$V$3)+1)-((INDEX('DOE Stack Loss Data'!$C$4:$V$43,MATCH('Combustion Reports'!I$34,'DOE Stack Loss Data'!$B$4:$B$43)+1,MATCH('Proposed Efficiency'!K14,'DOE Stack Loss Data'!$C$3:$V$3))-INDEX('DOE Stack Loss Data'!$C$4:$V$43,MATCH('Combustion Reports'!I$34,'DOE Stack Loss Data'!$B$4:$B$43),MATCH('Proposed Efficiency'!K14,'DOE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Efficiency'!K14,'DOE Stack Loss Data'!$C$3:$V$3))))/(INDEX('DOE Stack Loss Data'!$C$3:$V$3,1,MATCH('Proposed Efficiency'!K14,'DOE Stack Loss Data'!$C$3:$V$3)+1)-INDEX('DOE Stack Loss Data'!$C$3:$V$3,1,MATCH('Proposed Efficiency'!K14,'DOE Stack Loss Data'!$C$3:$V$3)))*('Proposed Efficiency'!K14-INDEX('DOE Stack Loss Data'!$C$3:$V$3,1,MATCH('Proposed Efficiency'!K14,'DOE Stack Loss Data'!$C$3:$V$3)))+(INDEX('DOE Stack Loss Data'!$C$4:$V$43,MATCH('Combustion Reports'!I$34,'DOE Stack Loss Data'!$B$4:$B$43)+1,MATCH('Proposed Efficiency'!K14,'DOE Stack Loss Data'!$C$3:$V$3))-INDEX('DOE Stack Loss Data'!$C$4:$V$43,MATCH('Combustion Reports'!I$34,'DOE Stack Loss Data'!$B$4:$B$43),MATCH('Proposed Efficiency'!K14,'DOE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Efficiency'!K14,'DOE Stack Loss Data'!$C$3:$V$3)))</f>
        <v>#N/A</v>
      </c>
      <c r="L38" s="237" t="e">
        <f>1-(((INDEX('DOE Stack Loss Data'!$C$4:$V$43,MATCH('Combustion Reports'!J$34,'DOE Stack Loss Data'!$B$4:$B$43)+1,MATCH('Proposed Efficiency'!L14,'DOE Stack Loss Data'!$C$3:$V$3)+1)-INDEX('DOE Stack Loss Data'!$C$4:$V$43,MATCH('Combustion Reports'!J$34,'DOE Stack Loss Data'!$B$4:$B$43),MATCH('Proposed Efficiency'!L14,'DOE Stack Loss Data'!$C$3:$V$3)+1))/10*('Combustion Reports'!J$34-INDEX('DOE Stack Loss Data'!$B$4:$B$43,MATCH('Combustion Reports'!J$34,'DOE Stack Loss Data'!$B$4:$B$43),1))+INDEX('DOE Stack Loss Data'!$C$4:$V$43,MATCH('Combustion Reports'!J$34,'DOE Stack Loss Data'!$B$4:$B$43),MATCH('Proposed Efficiency'!L14,'DOE Stack Loss Data'!$C$3:$V$3)+1)-((INDEX('DOE Stack Loss Data'!$C$4:$V$43,MATCH('Combustion Reports'!J$34,'DOE Stack Loss Data'!$B$4:$B$43)+1,MATCH('Proposed Efficiency'!L14,'DOE Stack Loss Data'!$C$3:$V$3))-INDEX('DOE Stack Loss Data'!$C$4:$V$43,MATCH('Combustion Reports'!J$34,'DOE Stack Loss Data'!$B$4:$B$43),MATCH('Proposed Efficiency'!L14,'DOE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Efficiency'!L14,'DOE Stack Loss Data'!$C$3:$V$3))))/(INDEX('DOE Stack Loss Data'!$C$3:$V$3,1,MATCH('Proposed Efficiency'!L14,'DOE Stack Loss Data'!$C$3:$V$3)+1)-INDEX('DOE Stack Loss Data'!$C$3:$V$3,1,MATCH('Proposed Efficiency'!L14,'DOE Stack Loss Data'!$C$3:$V$3)))*('Proposed Efficiency'!L14-INDEX('DOE Stack Loss Data'!$C$3:$V$3,1,MATCH('Proposed Efficiency'!L14,'DOE Stack Loss Data'!$C$3:$V$3)))+(INDEX('DOE Stack Loss Data'!$C$4:$V$43,MATCH('Combustion Reports'!J$34,'DOE Stack Loss Data'!$B$4:$B$43)+1,MATCH('Proposed Efficiency'!L14,'DOE Stack Loss Data'!$C$3:$V$3))-INDEX('DOE Stack Loss Data'!$C$4:$V$43,MATCH('Combustion Reports'!J$34,'DOE Stack Loss Data'!$B$4:$B$43),MATCH('Proposed Efficiency'!L14,'DOE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Efficiency'!L14,'DOE Stack Loss Data'!$C$3:$V$3)))</f>
        <v>#N/A</v>
      </c>
      <c r="M38" s="237" t="e">
        <f>1-(((INDEX('DOE Stack Loss Data'!$C$4:$V$43,MATCH('Combustion Reports'!K$34,'DOE Stack Loss Data'!$B$4:$B$43)+1,MATCH('Proposed Efficiency'!M14,'DOE Stack Loss Data'!$C$3:$V$3)+1)-INDEX('DOE Stack Loss Data'!$C$4:$V$43,MATCH('Combustion Reports'!K$34,'DOE Stack Loss Data'!$B$4:$B$43),MATCH('Proposed Efficiency'!M14,'DOE Stack Loss Data'!$C$3:$V$3)+1))/10*('Combustion Reports'!K$34-INDEX('DOE Stack Loss Data'!$B$4:$B$43,MATCH('Combustion Reports'!K$34,'DOE Stack Loss Data'!$B$4:$B$43),1))+INDEX('DOE Stack Loss Data'!$C$4:$V$43,MATCH('Combustion Reports'!K$34,'DOE Stack Loss Data'!$B$4:$B$43),MATCH('Proposed Efficiency'!M14,'DOE Stack Loss Data'!$C$3:$V$3)+1)-((INDEX('DOE Stack Loss Data'!$C$4:$V$43,MATCH('Combustion Reports'!K$34,'DOE Stack Loss Data'!$B$4:$B$43)+1,MATCH('Proposed Efficiency'!M14,'DOE Stack Loss Data'!$C$3:$V$3))-INDEX('DOE Stack Loss Data'!$C$4:$V$43,MATCH('Combustion Reports'!K$34,'DOE Stack Loss Data'!$B$4:$B$43),MATCH('Proposed Efficiency'!M14,'DOE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Efficiency'!M14,'DOE Stack Loss Data'!$C$3:$V$3))))/(INDEX('DOE Stack Loss Data'!$C$3:$V$3,1,MATCH('Proposed Efficiency'!M14,'DOE Stack Loss Data'!$C$3:$V$3)+1)-INDEX('DOE Stack Loss Data'!$C$3:$V$3,1,MATCH('Proposed Efficiency'!M14,'DOE Stack Loss Data'!$C$3:$V$3)))*('Proposed Efficiency'!M14-INDEX('DOE Stack Loss Data'!$C$3:$V$3,1,MATCH('Proposed Efficiency'!M14,'DOE Stack Loss Data'!$C$3:$V$3)))+(INDEX('DOE Stack Loss Data'!$C$4:$V$43,MATCH('Combustion Reports'!K$34,'DOE Stack Loss Data'!$B$4:$B$43)+1,MATCH('Proposed Efficiency'!M14,'DOE Stack Loss Data'!$C$3:$V$3))-INDEX('DOE Stack Loss Data'!$C$4:$V$43,MATCH('Combustion Reports'!K$34,'DOE Stack Loss Data'!$B$4:$B$43),MATCH('Proposed Efficiency'!M14,'DOE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Efficiency'!M14,'DOE Stack Loss Data'!$C$3:$V$3)))</f>
        <v>#N/A</v>
      </c>
      <c r="N38" s="238" t="e">
        <f>1-(((INDEX('DOE Stack Loss Data'!$C$4:$V$43,MATCH('Combustion Reports'!L$34,'DOE Stack Loss Data'!$B$4:$B$43)+1,MATCH('Proposed Efficiency'!N14,'DOE Stack Loss Data'!$C$3:$V$3)+1)-INDEX('DOE Stack Loss Data'!$C$4:$V$43,MATCH('Combustion Reports'!L$34,'DOE Stack Loss Data'!$B$4:$B$43),MATCH('Proposed Efficiency'!N14,'DOE Stack Loss Data'!$C$3:$V$3)+1))/10*('Combustion Reports'!L$34-INDEX('DOE Stack Loss Data'!$B$4:$B$43,MATCH('Combustion Reports'!L$34,'DOE Stack Loss Data'!$B$4:$B$43),1))+INDEX('DOE Stack Loss Data'!$C$4:$V$43,MATCH('Combustion Reports'!L$34,'DOE Stack Loss Data'!$B$4:$B$43),MATCH('Proposed Efficiency'!N14,'DOE Stack Loss Data'!$C$3:$V$3)+1)-((INDEX('DOE Stack Loss Data'!$C$4:$V$43,MATCH('Combustion Reports'!L$34,'DOE Stack Loss Data'!$B$4:$B$43)+1,MATCH('Proposed Efficiency'!N14,'DOE Stack Loss Data'!$C$3:$V$3))-INDEX('DOE Stack Loss Data'!$C$4:$V$43,MATCH('Combustion Reports'!L$34,'DOE Stack Loss Data'!$B$4:$B$43),MATCH('Proposed Efficiency'!N14,'DOE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Efficiency'!N14,'DOE Stack Loss Data'!$C$3:$V$3))))/(INDEX('DOE Stack Loss Data'!$C$3:$V$3,1,MATCH('Proposed Efficiency'!N14,'DOE Stack Loss Data'!$C$3:$V$3)+1)-INDEX('DOE Stack Loss Data'!$C$3:$V$3,1,MATCH('Proposed Efficiency'!N14,'DOE Stack Loss Data'!$C$3:$V$3)))*('Proposed Efficiency'!N14-INDEX('DOE Stack Loss Data'!$C$3:$V$3,1,MATCH('Proposed Efficiency'!N14,'DOE Stack Loss Data'!$C$3:$V$3)))+(INDEX('DOE Stack Loss Data'!$C$4:$V$43,MATCH('Combustion Reports'!L$34,'DOE Stack Loss Data'!$B$4:$B$43)+1,MATCH('Proposed Efficiency'!N14,'DOE Stack Loss Data'!$C$3:$V$3))-INDEX('DOE Stack Loss Data'!$C$4:$V$43,MATCH('Combustion Reports'!L$34,'DOE Stack Loss Data'!$B$4:$B$43),MATCH('Proposed Efficiency'!N14,'DOE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Efficiency'!N14,'DOE Stack Loss Data'!$C$3:$V$3)))</f>
        <v>#N/A</v>
      </c>
      <c r="P38" s="236">
        <v>35</v>
      </c>
      <c r="Q38" s="234">
        <v>503</v>
      </c>
      <c r="R38" s="233">
        <f t="shared" si="5"/>
        <v>50</v>
      </c>
      <c r="S38" s="237" t="e">
        <f>1-(((INDEX('DOE Stack Loss Data'!$C$4:$V$43,MATCH('Combustion Reports'!$C$40,'DOE Stack Loss Data'!$B$4:$B$43)+1,MATCH('Proposed Efficiency'!S14,'DOE Stack Loss Data'!$C$3:$V$3)+1)-INDEX('DOE Stack Loss Data'!$C$4:$V$43,MATCH('Combustion Reports'!$C$40,'DOE Stack Loss Data'!$B$4:$B$43),MATCH('Proposed Efficiency'!S14,'DOE Stack Loss Data'!$C$3:$V$3)+1))/10*('Combustion Reports'!$C$40-INDEX('DOE Stack Loss Data'!$B$4:$B$43,MATCH('Combustion Reports'!$C$40,'DOE Stack Loss Data'!$B$4:$B$43),1))+INDEX('DOE Stack Loss Data'!$C$4:$V$43,MATCH('Combustion Reports'!$C$40,'DOE Stack Loss Data'!$B$4:$B$43),MATCH('Proposed Efficiency'!S14,'DOE Stack Loss Data'!$C$3:$V$3)+1)-((INDEX('DOE Stack Loss Data'!$C$4:$V$43,MATCH('Combustion Reports'!$C$40,'DOE Stack Loss Data'!$B$4:$B$43)+1,MATCH('Proposed Efficiency'!S14,'DOE Stack Loss Data'!$C$3:$V$3))-INDEX('DOE Stack Loss Data'!$C$4:$V$43,MATCH('Combustion Reports'!$C$40,'DOE Stack Loss Data'!$B$4:$B$43),MATCH('Proposed Efficiency'!S14,'DOE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Efficiency'!S14,'DOE Stack Loss Data'!$C$3:$V$3))))/(INDEX('DOE Stack Loss Data'!$C$3:$V$3,1,MATCH('Proposed Efficiency'!S14,'DOE Stack Loss Data'!$C$3:$V$3)+1)-INDEX('DOE Stack Loss Data'!$C$3:$V$3,1,MATCH('Proposed Efficiency'!S14,'DOE Stack Loss Data'!$C$3:$V$3)))*('Proposed Efficiency'!S14-INDEX('DOE Stack Loss Data'!$C$3:$V$3,1,MATCH('Proposed Efficiency'!S14,'DOE Stack Loss Data'!$C$3:$V$3)))+(INDEX('DOE Stack Loss Data'!$C$4:$V$43,MATCH('Combustion Reports'!$C$40,'DOE Stack Loss Data'!$B$4:$B$43)+1,MATCH('Proposed Efficiency'!S14,'DOE Stack Loss Data'!$C$3:$V$3))-INDEX('DOE Stack Loss Data'!$C$4:$V$43,MATCH('Combustion Reports'!$C$40,'DOE Stack Loss Data'!$B$4:$B$43),MATCH('Proposed Efficiency'!S14,'DOE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Efficiency'!S14,'DOE Stack Loss Data'!$C$3:$V$3)))</f>
        <v>#N/A</v>
      </c>
      <c r="T38" s="237" t="e">
        <f>1-(((INDEX('DOE Stack Loss Data'!$C$4:$V$43,MATCH('Combustion Reports'!$C$40,'DOE Stack Loss Data'!$B$4:$B$43)+1,MATCH('Proposed Efficiency'!T14,'DOE Stack Loss Data'!$C$3:$V$3)+1)-INDEX('DOE Stack Loss Data'!$C$4:$V$43,MATCH('Combustion Reports'!$C$40,'DOE Stack Loss Data'!$B$4:$B$43),MATCH('Proposed Efficiency'!T14,'DOE Stack Loss Data'!$C$3:$V$3)+1))/10*('Combustion Reports'!$C$40-INDEX('DOE Stack Loss Data'!$B$4:$B$43,MATCH('Combustion Reports'!$C$40,'DOE Stack Loss Data'!$B$4:$B$43),1))+INDEX('DOE Stack Loss Data'!$C$4:$V$43,MATCH('Combustion Reports'!$C$40,'DOE Stack Loss Data'!$B$4:$B$43),MATCH('Proposed Efficiency'!T14,'DOE Stack Loss Data'!$C$3:$V$3)+1)-((INDEX('DOE Stack Loss Data'!$C$4:$V$43,MATCH('Combustion Reports'!$C$40,'DOE Stack Loss Data'!$B$4:$B$43)+1,MATCH('Proposed Efficiency'!T14,'DOE Stack Loss Data'!$C$3:$V$3))-INDEX('DOE Stack Loss Data'!$C$4:$V$43,MATCH('Combustion Reports'!$C$40,'DOE Stack Loss Data'!$B$4:$B$43),MATCH('Proposed Efficiency'!T14,'DOE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Efficiency'!T14,'DOE Stack Loss Data'!$C$3:$V$3))))/(INDEX('DOE Stack Loss Data'!$C$3:$V$3,1,MATCH('Proposed Efficiency'!T14,'DOE Stack Loss Data'!$C$3:$V$3)+1)-INDEX('DOE Stack Loss Data'!$C$3:$V$3,1,MATCH('Proposed Efficiency'!T14,'DOE Stack Loss Data'!$C$3:$V$3)))*('Proposed Efficiency'!T14-INDEX('DOE Stack Loss Data'!$C$3:$V$3,1,MATCH('Proposed Efficiency'!T14,'DOE Stack Loss Data'!$C$3:$V$3)))+(INDEX('DOE Stack Loss Data'!$C$4:$V$43,MATCH('Combustion Reports'!$C$40,'DOE Stack Loss Data'!$B$4:$B$43)+1,MATCH('Proposed Efficiency'!T14,'DOE Stack Loss Data'!$C$3:$V$3))-INDEX('DOE Stack Loss Data'!$C$4:$V$43,MATCH('Combustion Reports'!$C$40,'DOE Stack Loss Data'!$B$4:$B$43),MATCH('Proposed Efficiency'!T14,'DOE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Efficiency'!T14,'DOE Stack Loss Data'!$C$3:$V$3)))</f>
        <v>#N/A</v>
      </c>
      <c r="U38" s="237" t="e">
        <f>1-(((INDEX('DOE Stack Loss Data'!$C$4:$V$43,MATCH('Combustion Reports'!$C$40,'DOE Stack Loss Data'!$B$4:$B$43)+1,MATCH('Proposed Efficiency'!U14,'DOE Stack Loss Data'!$C$3:$V$3)+1)-INDEX('DOE Stack Loss Data'!$C$4:$V$43,MATCH('Combustion Reports'!$C$40,'DOE Stack Loss Data'!$B$4:$B$43),MATCH('Proposed Efficiency'!U14,'DOE Stack Loss Data'!$C$3:$V$3)+1))/10*('Combustion Reports'!$C$40-INDEX('DOE Stack Loss Data'!$B$4:$B$43,MATCH('Combustion Reports'!$C$40,'DOE Stack Loss Data'!$B$4:$B$43),1))+INDEX('DOE Stack Loss Data'!$C$4:$V$43,MATCH('Combustion Reports'!$C$40,'DOE Stack Loss Data'!$B$4:$B$43),MATCH('Proposed Efficiency'!U14,'DOE Stack Loss Data'!$C$3:$V$3)+1)-((INDEX('DOE Stack Loss Data'!$C$4:$V$43,MATCH('Combustion Reports'!$C$40,'DOE Stack Loss Data'!$B$4:$B$43)+1,MATCH('Proposed Efficiency'!U14,'DOE Stack Loss Data'!$C$3:$V$3))-INDEX('DOE Stack Loss Data'!$C$4:$V$43,MATCH('Combustion Reports'!$C$40,'DOE Stack Loss Data'!$B$4:$B$43),MATCH('Proposed Efficiency'!U14,'DOE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Efficiency'!U14,'DOE Stack Loss Data'!$C$3:$V$3))))/(INDEX('DOE Stack Loss Data'!$C$3:$V$3,1,MATCH('Proposed Efficiency'!U14,'DOE Stack Loss Data'!$C$3:$V$3)+1)-INDEX('DOE Stack Loss Data'!$C$3:$V$3,1,MATCH('Proposed Efficiency'!U14,'DOE Stack Loss Data'!$C$3:$V$3)))*('Proposed Efficiency'!U14-INDEX('DOE Stack Loss Data'!$C$3:$V$3,1,MATCH('Proposed Efficiency'!U14,'DOE Stack Loss Data'!$C$3:$V$3)))+(INDEX('DOE Stack Loss Data'!$C$4:$V$43,MATCH('Combustion Reports'!$C$40,'DOE Stack Loss Data'!$B$4:$B$43)+1,MATCH('Proposed Efficiency'!U14,'DOE Stack Loss Data'!$C$3:$V$3))-INDEX('DOE Stack Loss Data'!$C$4:$V$43,MATCH('Combustion Reports'!$C$40,'DOE Stack Loss Data'!$B$4:$B$43),MATCH('Proposed Efficiency'!U14,'DOE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Efficiency'!U14,'DOE Stack Loss Data'!$C$3:$V$3)))</f>
        <v>#N/A</v>
      </c>
      <c r="V38" s="237" t="e">
        <f>1-(((INDEX('DOE Stack Loss Data'!$C$4:$V$43,MATCH('Combustion Reports'!$C$40,'DOE Stack Loss Data'!$B$4:$B$43)+1,MATCH('Proposed Efficiency'!V14,'DOE Stack Loss Data'!$C$3:$V$3)+1)-INDEX('DOE Stack Loss Data'!$C$4:$V$43,MATCH('Combustion Reports'!$C$40,'DOE Stack Loss Data'!$B$4:$B$43),MATCH('Proposed Efficiency'!V14,'DOE Stack Loss Data'!$C$3:$V$3)+1))/10*('Combustion Reports'!$C$40-INDEX('DOE Stack Loss Data'!$B$4:$B$43,MATCH('Combustion Reports'!$C$40,'DOE Stack Loss Data'!$B$4:$B$43),1))+INDEX('DOE Stack Loss Data'!$C$4:$V$43,MATCH('Combustion Reports'!$C$40,'DOE Stack Loss Data'!$B$4:$B$43),MATCH('Proposed Efficiency'!V14,'DOE Stack Loss Data'!$C$3:$V$3)+1)-((INDEX('DOE Stack Loss Data'!$C$4:$V$43,MATCH('Combustion Reports'!$C$40,'DOE Stack Loss Data'!$B$4:$B$43)+1,MATCH('Proposed Efficiency'!V14,'DOE Stack Loss Data'!$C$3:$V$3))-INDEX('DOE Stack Loss Data'!$C$4:$V$43,MATCH('Combustion Reports'!$C$40,'DOE Stack Loss Data'!$B$4:$B$43),MATCH('Proposed Efficiency'!V14,'DOE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Efficiency'!V14,'DOE Stack Loss Data'!$C$3:$V$3))))/(INDEX('DOE Stack Loss Data'!$C$3:$V$3,1,MATCH('Proposed Efficiency'!V14,'DOE Stack Loss Data'!$C$3:$V$3)+1)-INDEX('DOE Stack Loss Data'!$C$3:$V$3,1,MATCH('Proposed Efficiency'!V14,'DOE Stack Loss Data'!$C$3:$V$3)))*('Proposed Efficiency'!V14-INDEX('DOE Stack Loss Data'!$C$3:$V$3,1,MATCH('Proposed Efficiency'!V14,'DOE Stack Loss Data'!$C$3:$V$3)))+(INDEX('DOE Stack Loss Data'!$C$4:$V$43,MATCH('Combustion Reports'!$C$40,'DOE Stack Loss Data'!$B$4:$B$43)+1,MATCH('Proposed Efficiency'!V14,'DOE Stack Loss Data'!$C$3:$V$3))-INDEX('DOE Stack Loss Data'!$C$4:$V$43,MATCH('Combustion Reports'!$C$40,'DOE Stack Loss Data'!$B$4:$B$43),MATCH('Proposed Efficiency'!V14,'DOE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Efficiency'!V14,'DOE Stack Loss Data'!$C$3:$V$3)))</f>
        <v>#N/A</v>
      </c>
      <c r="W38" s="237" t="e">
        <f>1-(((INDEX('DOE Stack Loss Data'!$C$4:$V$43,MATCH('Combustion Reports'!$C$40,'DOE Stack Loss Data'!$B$4:$B$43)+1,MATCH('Proposed Efficiency'!W14,'DOE Stack Loss Data'!$C$3:$V$3)+1)-INDEX('DOE Stack Loss Data'!$C$4:$V$43,MATCH('Combustion Reports'!$C$40,'DOE Stack Loss Data'!$B$4:$B$43),MATCH('Proposed Efficiency'!W14,'DOE Stack Loss Data'!$C$3:$V$3)+1))/10*('Combustion Reports'!$C$40-INDEX('DOE Stack Loss Data'!$B$4:$B$43,MATCH('Combustion Reports'!$C$40,'DOE Stack Loss Data'!$B$4:$B$43),1))+INDEX('DOE Stack Loss Data'!$C$4:$V$43,MATCH('Combustion Reports'!$C$40,'DOE Stack Loss Data'!$B$4:$B$43),MATCH('Proposed Efficiency'!W14,'DOE Stack Loss Data'!$C$3:$V$3)+1)-((INDEX('DOE Stack Loss Data'!$C$4:$V$43,MATCH('Combustion Reports'!$C$40,'DOE Stack Loss Data'!$B$4:$B$43)+1,MATCH('Proposed Efficiency'!W14,'DOE Stack Loss Data'!$C$3:$V$3))-INDEX('DOE Stack Loss Data'!$C$4:$V$43,MATCH('Combustion Reports'!$C$40,'DOE Stack Loss Data'!$B$4:$B$43),MATCH('Proposed Efficiency'!W14,'DOE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Efficiency'!W14,'DOE Stack Loss Data'!$C$3:$V$3))))/(INDEX('DOE Stack Loss Data'!$C$3:$V$3,1,MATCH('Proposed Efficiency'!W14,'DOE Stack Loss Data'!$C$3:$V$3)+1)-INDEX('DOE Stack Loss Data'!$C$3:$V$3,1,MATCH('Proposed Efficiency'!W14,'DOE Stack Loss Data'!$C$3:$V$3)))*('Proposed Efficiency'!W14-INDEX('DOE Stack Loss Data'!$C$3:$V$3,1,MATCH('Proposed Efficiency'!W14,'DOE Stack Loss Data'!$C$3:$V$3)))+(INDEX('DOE Stack Loss Data'!$C$4:$V$43,MATCH('Combustion Reports'!$C$40,'DOE Stack Loss Data'!$B$4:$B$43)+1,MATCH('Proposed Efficiency'!W14,'DOE Stack Loss Data'!$C$3:$V$3))-INDEX('DOE Stack Loss Data'!$C$4:$V$43,MATCH('Combustion Reports'!$C$40,'DOE Stack Loss Data'!$B$4:$B$43),MATCH('Proposed Efficiency'!W14,'DOE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Efficiency'!W14,'DOE Stack Loss Data'!$C$3:$V$3)))</f>
        <v>#N/A</v>
      </c>
      <c r="X38" s="237" t="e">
        <f>1-(((INDEX('DOE Stack Loss Data'!$C$4:$V$43,MATCH('Combustion Reports'!$C$40,'DOE Stack Loss Data'!$B$4:$B$43)+1,MATCH('Proposed Efficiency'!X14,'DOE Stack Loss Data'!$C$3:$V$3)+1)-INDEX('DOE Stack Loss Data'!$C$4:$V$43,MATCH('Combustion Reports'!$C$40,'DOE Stack Loss Data'!$B$4:$B$43),MATCH('Proposed Efficiency'!X14,'DOE Stack Loss Data'!$C$3:$V$3)+1))/10*('Combustion Reports'!$C$40-INDEX('DOE Stack Loss Data'!$B$4:$B$43,MATCH('Combustion Reports'!$C$40,'DOE Stack Loss Data'!$B$4:$B$43),1))+INDEX('DOE Stack Loss Data'!$C$4:$V$43,MATCH('Combustion Reports'!$C$40,'DOE Stack Loss Data'!$B$4:$B$43),MATCH('Proposed Efficiency'!X14,'DOE Stack Loss Data'!$C$3:$V$3)+1)-((INDEX('DOE Stack Loss Data'!$C$4:$V$43,MATCH('Combustion Reports'!$C$40,'DOE Stack Loss Data'!$B$4:$B$43)+1,MATCH('Proposed Efficiency'!X14,'DOE Stack Loss Data'!$C$3:$V$3))-INDEX('DOE Stack Loss Data'!$C$4:$V$43,MATCH('Combustion Reports'!$C$40,'DOE Stack Loss Data'!$B$4:$B$43),MATCH('Proposed Efficiency'!X14,'DOE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Efficiency'!X14,'DOE Stack Loss Data'!$C$3:$V$3))))/(INDEX('DOE Stack Loss Data'!$C$3:$V$3,1,MATCH('Proposed Efficiency'!X14,'DOE Stack Loss Data'!$C$3:$V$3)+1)-INDEX('DOE Stack Loss Data'!$C$3:$V$3,1,MATCH('Proposed Efficiency'!X14,'DOE Stack Loss Data'!$C$3:$V$3)))*('Proposed Efficiency'!X14-INDEX('DOE Stack Loss Data'!$C$3:$V$3,1,MATCH('Proposed Efficiency'!X14,'DOE Stack Loss Data'!$C$3:$V$3)))+(INDEX('DOE Stack Loss Data'!$C$4:$V$43,MATCH('Combustion Reports'!$C$40,'DOE Stack Loss Data'!$B$4:$B$43)+1,MATCH('Proposed Efficiency'!X14,'DOE Stack Loss Data'!$C$3:$V$3))-INDEX('DOE Stack Loss Data'!$C$4:$V$43,MATCH('Combustion Reports'!$C$40,'DOE Stack Loss Data'!$B$4:$B$43),MATCH('Proposed Efficiency'!X14,'DOE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Efficiency'!X14,'DOE Stack Loss Data'!$C$3:$V$3)))</f>
        <v>#N/A</v>
      </c>
      <c r="Y38" s="237" t="e">
        <f>1-(((INDEX('DOE Stack Loss Data'!$C$4:$V$43,MATCH('Combustion Reports'!$C$40,'DOE Stack Loss Data'!$B$4:$B$43)+1,MATCH('Proposed Efficiency'!Y14,'DOE Stack Loss Data'!$C$3:$V$3)+1)-INDEX('DOE Stack Loss Data'!$C$4:$V$43,MATCH('Combustion Reports'!$C$40,'DOE Stack Loss Data'!$B$4:$B$43),MATCH('Proposed Efficiency'!Y14,'DOE Stack Loss Data'!$C$3:$V$3)+1))/10*('Combustion Reports'!$C$40-INDEX('DOE Stack Loss Data'!$B$4:$B$43,MATCH('Combustion Reports'!$C$40,'DOE Stack Loss Data'!$B$4:$B$43),1))+INDEX('DOE Stack Loss Data'!$C$4:$V$43,MATCH('Combustion Reports'!$C$40,'DOE Stack Loss Data'!$B$4:$B$43),MATCH('Proposed Efficiency'!Y14,'DOE Stack Loss Data'!$C$3:$V$3)+1)-((INDEX('DOE Stack Loss Data'!$C$4:$V$43,MATCH('Combustion Reports'!$C$40,'DOE Stack Loss Data'!$B$4:$B$43)+1,MATCH('Proposed Efficiency'!Y14,'DOE Stack Loss Data'!$C$3:$V$3))-INDEX('DOE Stack Loss Data'!$C$4:$V$43,MATCH('Combustion Reports'!$C$40,'DOE Stack Loss Data'!$B$4:$B$43),MATCH('Proposed Efficiency'!Y14,'DOE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Efficiency'!Y14,'DOE Stack Loss Data'!$C$3:$V$3))))/(INDEX('DOE Stack Loss Data'!$C$3:$V$3,1,MATCH('Proposed Efficiency'!Y14,'DOE Stack Loss Data'!$C$3:$V$3)+1)-INDEX('DOE Stack Loss Data'!$C$3:$V$3,1,MATCH('Proposed Efficiency'!Y14,'DOE Stack Loss Data'!$C$3:$V$3)))*('Proposed Efficiency'!Y14-INDEX('DOE Stack Loss Data'!$C$3:$V$3,1,MATCH('Proposed Efficiency'!Y14,'DOE Stack Loss Data'!$C$3:$V$3)))+(INDEX('DOE Stack Loss Data'!$C$4:$V$43,MATCH('Combustion Reports'!$C$40,'DOE Stack Loss Data'!$B$4:$B$43)+1,MATCH('Proposed Efficiency'!Y14,'DOE Stack Loss Data'!$C$3:$V$3))-INDEX('DOE Stack Loss Data'!$C$4:$V$43,MATCH('Combustion Reports'!$C$40,'DOE Stack Loss Data'!$B$4:$B$43),MATCH('Proposed Efficiency'!Y14,'DOE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Efficiency'!Y14,'DOE Stack Loss Data'!$C$3:$V$3)))</f>
        <v>#N/A</v>
      </c>
      <c r="Z38" s="237" t="e">
        <f>1-(((INDEX('DOE Stack Loss Data'!$C$4:$V$43,MATCH('Combustion Reports'!$C$40,'DOE Stack Loss Data'!$B$4:$B$43)+1,MATCH('Proposed Efficiency'!Z14,'DOE Stack Loss Data'!$C$3:$V$3)+1)-INDEX('DOE Stack Loss Data'!$C$4:$V$43,MATCH('Combustion Reports'!$C$40,'DOE Stack Loss Data'!$B$4:$B$43),MATCH('Proposed Efficiency'!Z14,'DOE Stack Loss Data'!$C$3:$V$3)+1))/10*('Combustion Reports'!$C$40-INDEX('DOE Stack Loss Data'!$B$4:$B$43,MATCH('Combustion Reports'!$C$40,'DOE Stack Loss Data'!$B$4:$B$43),1))+INDEX('DOE Stack Loss Data'!$C$4:$V$43,MATCH('Combustion Reports'!$C$40,'DOE Stack Loss Data'!$B$4:$B$43),MATCH('Proposed Efficiency'!Z14,'DOE Stack Loss Data'!$C$3:$V$3)+1)-((INDEX('DOE Stack Loss Data'!$C$4:$V$43,MATCH('Combustion Reports'!$C$40,'DOE Stack Loss Data'!$B$4:$B$43)+1,MATCH('Proposed Efficiency'!Z14,'DOE Stack Loss Data'!$C$3:$V$3))-INDEX('DOE Stack Loss Data'!$C$4:$V$43,MATCH('Combustion Reports'!$C$40,'DOE Stack Loss Data'!$B$4:$B$43),MATCH('Proposed Efficiency'!Z14,'DOE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Efficiency'!Z14,'DOE Stack Loss Data'!$C$3:$V$3))))/(INDEX('DOE Stack Loss Data'!$C$3:$V$3,1,MATCH('Proposed Efficiency'!Z14,'DOE Stack Loss Data'!$C$3:$V$3)+1)-INDEX('DOE Stack Loss Data'!$C$3:$V$3,1,MATCH('Proposed Efficiency'!Z14,'DOE Stack Loss Data'!$C$3:$V$3)))*('Proposed Efficiency'!Z14-INDEX('DOE Stack Loss Data'!$C$3:$V$3,1,MATCH('Proposed Efficiency'!Z14,'DOE Stack Loss Data'!$C$3:$V$3)))+(INDEX('DOE Stack Loss Data'!$C$4:$V$43,MATCH('Combustion Reports'!$C$40,'DOE Stack Loss Data'!$B$4:$B$43)+1,MATCH('Proposed Efficiency'!Z14,'DOE Stack Loss Data'!$C$3:$V$3))-INDEX('DOE Stack Loss Data'!$C$4:$V$43,MATCH('Combustion Reports'!$C$40,'DOE Stack Loss Data'!$B$4:$B$43),MATCH('Proposed Efficiency'!Z14,'DOE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Efficiency'!Z14,'DOE Stack Loss Data'!$C$3:$V$3)))</f>
        <v>#N/A</v>
      </c>
      <c r="AA38" s="237" t="e">
        <f>1-(((INDEX('DOE Stack Loss Data'!$C$4:$V$43,MATCH('Combustion Reports'!$C$40,'DOE Stack Loss Data'!$B$4:$B$43)+1,MATCH('Proposed Efficiency'!AA14,'DOE Stack Loss Data'!$C$3:$V$3)+1)-INDEX('DOE Stack Loss Data'!$C$4:$V$43,MATCH('Combustion Reports'!$C$40,'DOE Stack Loss Data'!$B$4:$B$43),MATCH('Proposed Efficiency'!AA14,'DOE Stack Loss Data'!$C$3:$V$3)+1))/10*('Combustion Reports'!$C$40-INDEX('DOE Stack Loss Data'!$B$4:$B$43,MATCH('Combustion Reports'!$C$40,'DOE Stack Loss Data'!$B$4:$B$43),1))+INDEX('DOE Stack Loss Data'!$C$4:$V$43,MATCH('Combustion Reports'!$C$40,'DOE Stack Loss Data'!$B$4:$B$43),MATCH('Proposed Efficiency'!AA14,'DOE Stack Loss Data'!$C$3:$V$3)+1)-((INDEX('DOE Stack Loss Data'!$C$4:$V$43,MATCH('Combustion Reports'!$C$40,'DOE Stack Loss Data'!$B$4:$B$43)+1,MATCH('Proposed Efficiency'!AA14,'DOE Stack Loss Data'!$C$3:$V$3))-INDEX('DOE Stack Loss Data'!$C$4:$V$43,MATCH('Combustion Reports'!$C$40,'DOE Stack Loss Data'!$B$4:$B$43),MATCH('Proposed Efficiency'!AA14,'DOE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Efficiency'!AA14,'DOE Stack Loss Data'!$C$3:$V$3))))/(INDEX('DOE Stack Loss Data'!$C$3:$V$3,1,MATCH('Proposed Efficiency'!AA14,'DOE Stack Loss Data'!$C$3:$V$3)+1)-INDEX('DOE Stack Loss Data'!$C$3:$V$3,1,MATCH('Proposed Efficiency'!AA14,'DOE Stack Loss Data'!$C$3:$V$3)))*('Proposed Efficiency'!AA14-INDEX('DOE Stack Loss Data'!$C$3:$V$3,1,MATCH('Proposed Efficiency'!AA14,'DOE Stack Loss Data'!$C$3:$V$3)))+(INDEX('DOE Stack Loss Data'!$C$4:$V$43,MATCH('Combustion Reports'!$C$40,'DOE Stack Loss Data'!$B$4:$B$43)+1,MATCH('Proposed Efficiency'!AA14,'DOE Stack Loss Data'!$C$3:$V$3))-INDEX('DOE Stack Loss Data'!$C$4:$V$43,MATCH('Combustion Reports'!$C$40,'DOE Stack Loss Data'!$B$4:$B$43),MATCH('Proposed Efficiency'!AA14,'DOE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Efficiency'!AA14,'DOE Stack Loss Data'!$C$3:$V$3)))</f>
        <v>#N/A</v>
      </c>
      <c r="AB38" s="238" t="e">
        <f>1-(((INDEX('DOE Stack Loss Data'!$C$4:$V$43,MATCH('Combustion Reports'!$C$40,'DOE Stack Loss Data'!$B$4:$B$43)+1,MATCH('Proposed Efficiency'!AB14,'DOE Stack Loss Data'!$C$3:$V$3)+1)-INDEX('DOE Stack Loss Data'!$C$4:$V$43,MATCH('Combustion Reports'!$C$40,'DOE Stack Loss Data'!$B$4:$B$43),MATCH('Proposed Efficiency'!AB14,'DOE Stack Loss Data'!$C$3:$V$3)+1))/10*('Combustion Reports'!$C$40-INDEX('DOE Stack Loss Data'!$B$4:$B$43,MATCH('Combustion Reports'!$C$40,'DOE Stack Loss Data'!$B$4:$B$43),1))+INDEX('DOE Stack Loss Data'!$C$4:$V$43,MATCH('Combustion Reports'!$C$40,'DOE Stack Loss Data'!$B$4:$B$43),MATCH('Proposed Efficiency'!AB14,'DOE Stack Loss Data'!$C$3:$V$3)+1)-((INDEX('DOE Stack Loss Data'!$C$4:$V$43,MATCH('Combustion Reports'!$C$40,'DOE Stack Loss Data'!$B$4:$B$43)+1,MATCH('Proposed Efficiency'!AB14,'DOE Stack Loss Data'!$C$3:$V$3))-INDEX('DOE Stack Loss Data'!$C$4:$V$43,MATCH('Combustion Reports'!$C$40,'DOE Stack Loss Data'!$B$4:$B$43),MATCH('Proposed Efficiency'!AB14,'DOE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Efficiency'!AB14,'DOE Stack Loss Data'!$C$3:$V$3))))/(INDEX('DOE Stack Loss Data'!$C$3:$V$3,1,MATCH('Proposed Efficiency'!AB14,'DOE Stack Loss Data'!$C$3:$V$3)+1)-INDEX('DOE Stack Loss Data'!$C$3:$V$3,1,MATCH('Proposed Efficiency'!AB14,'DOE Stack Loss Data'!$C$3:$V$3)))*('Proposed Efficiency'!AB14-INDEX('DOE Stack Loss Data'!$C$3:$V$3,1,MATCH('Proposed Efficiency'!AB14,'DOE Stack Loss Data'!$C$3:$V$3)))+(INDEX('DOE Stack Loss Data'!$C$4:$V$43,MATCH('Combustion Reports'!$C$40,'DOE Stack Loss Data'!$B$4:$B$43)+1,MATCH('Proposed Efficiency'!AB14,'DOE Stack Loss Data'!$C$3:$V$3))-INDEX('DOE Stack Loss Data'!$C$4:$V$43,MATCH('Combustion Reports'!$C$40,'DOE Stack Loss Data'!$B$4:$B$43),MATCH('Proposed Efficiency'!AB14,'DOE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Efficiency'!AB14,'DOE Stack Loss Data'!$C$3:$V$3)))</f>
        <v>#N/A</v>
      </c>
      <c r="AD38" s="236">
        <v>35</v>
      </c>
      <c r="AE38" s="234">
        <v>503</v>
      </c>
      <c r="AF38" s="233">
        <f t="shared" si="6"/>
        <v>50</v>
      </c>
      <c r="AG38" s="237" t="e">
        <f>1-(((INDEX('DOE Stack Loss Data'!$C$4:$V$43,MATCH('Combustion Reports'!C$46,'DOE Stack Loss Data'!$B$4:$B$43)+1,MATCH('Proposed Efficiency'!AG14,'DOE Stack Loss Data'!$C$3:$V$3)+1)-INDEX('DOE Stack Loss Data'!$C$4:$V$43,MATCH('Combustion Reports'!C$46,'DOE Stack Loss Data'!$B$4:$B$43),MATCH('Proposed Efficiency'!AG14,'DOE Stack Loss Data'!$C$3:$V$3)+1))/10*('Combustion Reports'!C$46-INDEX('DOE Stack Loss Data'!$B$4:$B$43,MATCH('Combustion Reports'!C$46,'DOE Stack Loss Data'!$B$4:$B$43),1))+INDEX('DOE Stack Loss Data'!$C$4:$V$43,MATCH('Combustion Reports'!C$46,'DOE Stack Loss Data'!$B$4:$B$43),MATCH('Proposed Efficiency'!AG14,'DOE Stack Loss Data'!$C$3:$V$3)+1)-((INDEX('DOE Stack Loss Data'!$C$4:$V$43,MATCH('Combustion Reports'!C$46,'DOE Stack Loss Data'!$B$4:$B$43)+1,MATCH('Proposed Efficiency'!AG14,'DOE Stack Loss Data'!$C$3:$V$3))-INDEX('DOE Stack Loss Data'!$C$4:$V$43,MATCH('Combustion Reports'!C$46,'DOE Stack Loss Data'!$B$4:$B$43),MATCH('Proposed Efficiency'!AG14,'DOE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Efficiency'!AG14,'DOE Stack Loss Data'!$C$3:$V$3))))/(INDEX('DOE Stack Loss Data'!$C$3:$V$3,1,MATCH('Proposed Efficiency'!AG14,'DOE Stack Loss Data'!$C$3:$V$3)+1)-INDEX('DOE Stack Loss Data'!$C$3:$V$3,1,MATCH('Proposed Efficiency'!AG14,'DOE Stack Loss Data'!$C$3:$V$3)))*('Proposed Efficiency'!AG14-INDEX('DOE Stack Loss Data'!$C$3:$V$3,1,MATCH('Proposed Efficiency'!AG14,'DOE Stack Loss Data'!$C$3:$V$3)))+(INDEX('DOE Stack Loss Data'!$C$4:$V$43,MATCH('Combustion Reports'!C$46,'DOE Stack Loss Data'!$B$4:$B$43)+1,MATCH('Proposed Efficiency'!AG14,'DOE Stack Loss Data'!$C$3:$V$3))-INDEX('DOE Stack Loss Data'!$C$4:$V$43,MATCH('Combustion Reports'!C$46,'DOE Stack Loss Data'!$B$4:$B$43),MATCH('Proposed Efficiency'!AG14,'DOE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Efficiency'!AG14,'DOE Stack Loss Data'!$C$3:$V$3)))</f>
        <v>#N/A</v>
      </c>
      <c r="AH38" s="237" t="e">
        <f>1-(((INDEX('DOE Stack Loss Data'!$C$4:$V$43,MATCH('Combustion Reports'!D$46,'DOE Stack Loss Data'!$B$4:$B$43)+1,MATCH('Proposed Efficiency'!AH14,'DOE Stack Loss Data'!$C$3:$V$3)+1)-INDEX('DOE Stack Loss Data'!$C$4:$V$43,MATCH('Combustion Reports'!D$46,'DOE Stack Loss Data'!$B$4:$B$43),MATCH('Proposed Efficiency'!AH14,'DOE Stack Loss Data'!$C$3:$V$3)+1))/10*('Combustion Reports'!D$46-INDEX('DOE Stack Loss Data'!$B$4:$B$43,MATCH('Combustion Reports'!D$46,'DOE Stack Loss Data'!$B$4:$B$43),1))+INDEX('DOE Stack Loss Data'!$C$4:$V$43,MATCH('Combustion Reports'!D$46,'DOE Stack Loss Data'!$B$4:$B$43),MATCH('Proposed Efficiency'!AH14,'DOE Stack Loss Data'!$C$3:$V$3)+1)-((INDEX('DOE Stack Loss Data'!$C$4:$V$43,MATCH('Combustion Reports'!D$46,'DOE Stack Loss Data'!$B$4:$B$43)+1,MATCH('Proposed Efficiency'!AH14,'DOE Stack Loss Data'!$C$3:$V$3))-INDEX('DOE Stack Loss Data'!$C$4:$V$43,MATCH('Combustion Reports'!D$46,'DOE Stack Loss Data'!$B$4:$B$43),MATCH('Proposed Efficiency'!AH14,'DOE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Efficiency'!AH14,'DOE Stack Loss Data'!$C$3:$V$3))))/(INDEX('DOE Stack Loss Data'!$C$3:$V$3,1,MATCH('Proposed Efficiency'!AH14,'DOE Stack Loss Data'!$C$3:$V$3)+1)-INDEX('DOE Stack Loss Data'!$C$3:$V$3,1,MATCH('Proposed Efficiency'!AH14,'DOE Stack Loss Data'!$C$3:$V$3)))*('Proposed Efficiency'!AH14-INDEX('DOE Stack Loss Data'!$C$3:$V$3,1,MATCH('Proposed Efficiency'!AH14,'DOE Stack Loss Data'!$C$3:$V$3)))+(INDEX('DOE Stack Loss Data'!$C$4:$V$43,MATCH('Combustion Reports'!D$46,'DOE Stack Loss Data'!$B$4:$B$43)+1,MATCH('Proposed Efficiency'!AH14,'DOE Stack Loss Data'!$C$3:$V$3))-INDEX('DOE Stack Loss Data'!$C$4:$V$43,MATCH('Combustion Reports'!D$46,'DOE Stack Loss Data'!$B$4:$B$43),MATCH('Proposed Efficiency'!AH14,'DOE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Efficiency'!AH14,'DOE Stack Loss Data'!$C$3:$V$3)))</f>
        <v>#N/A</v>
      </c>
      <c r="AI38" s="237" t="e">
        <f>1-(((INDEX('DOE Stack Loss Data'!$C$4:$V$43,MATCH('Combustion Reports'!E$46,'DOE Stack Loss Data'!$B$4:$B$43)+1,MATCH('Proposed Efficiency'!AI14,'DOE Stack Loss Data'!$C$3:$V$3)+1)-INDEX('DOE Stack Loss Data'!$C$4:$V$43,MATCH('Combustion Reports'!E$46,'DOE Stack Loss Data'!$B$4:$B$43),MATCH('Proposed Efficiency'!AI14,'DOE Stack Loss Data'!$C$3:$V$3)+1))/10*('Combustion Reports'!E$46-INDEX('DOE Stack Loss Data'!$B$4:$B$43,MATCH('Combustion Reports'!E$46,'DOE Stack Loss Data'!$B$4:$B$43),1))+INDEX('DOE Stack Loss Data'!$C$4:$V$43,MATCH('Combustion Reports'!E$46,'DOE Stack Loss Data'!$B$4:$B$43),MATCH('Proposed Efficiency'!AI14,'DOE Stack Loss Data'!$C$3:$V$3)+1)-((INDEX('DOE Stack Loss Data'!$C$4:$V$43,MATCH('Combustion Reports'!E$46,'DOE Stack Loss Data'!$B$4:$B$43)+1,MATCH('Proposed Efficiency'!AI14,'DOE Stack Loss Data'!$C$3:$V$3))-INDEX('DOE Stack Loss Data'!$C$4:$V$43,MATCH('Combustion Reports'!E$46,'DOE Stack Loss Data'!$B$4:$B$43),MATCH('Proposed Efficiency'!AI14,'DOE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Efficiency'!AI14,'DOE Stack Loss Data'!$C$3:$V$3))))/(INDEX('DOE Stack Loss Data'!$C$3:$V$3,1,MATCH('Proposed Efficiency'!AI14,'DOE Stack Loss Data'!$C$3:$V$3)+1)-INDEX('DOE Stack Loss Data'!$C$3:$V$3,1,MATCH('Proposed Efficiency'!AI14,'DOE Stack Loss Data'!$C$3:$V$3)))*('Proposed Efficiency'!AI14-INDEX('DOE Stack Loss Data'!$C$3:$V$3,1,MATCH('Proposed Efficiency'!AI14,'DOE Stack Loss Data'!$C$3:$V$3)))+(INDEX('DOE Stack Loss Data'!$C$4:$V$43,MATCH('Combustion Reports'!E$46,'DOE Stack Loss Data'!$B$4:$B$43)+1,MATCH('Proposed Efficiency'!AI14,'DOE Stack Loss Data'!$C$3:$V$3))-INDEX('DOE Stack Loss Data'!$C$4:$V$43,MATCH('Combustion Reports'!E$46,'DOE Stack Loss Data'!$B$4:$B$43),MATCH('Proposed Efficiency'!AI14,'DOE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Efficiency'!AI14,'DOE Stack Loss Data'!$C$3:$V$3)))</f>
        <v>#N/A</v>
      </c>
      <c r="AJ38" s="237" t="e">
        <f>1-(((INDEX('DOE Stack Loss Data'!$C$4:$V$43,MATCH('Combustion Reports'!F$46,'DOE Stack Loss Data'!$B$4:$B$43)+1,MATCH('Proposed Efficiency'!AJ14,'DOE Stack Loss Data'!$C$3:$V$3)+1)-INDEX('DOE Stack Loss Data'!$C$4:$V$43,MATCH('Combustion Reports'!F$46,'DOE Stack Loss Data'!$B$4:$B$43),MATCH('Proposed Efficiency'!AJ14,'DOE Stack Loss Data'!$C$3:$V$3)+1))/10*('Combustion Reports'!F$46-INDEX('DOE Stack Loss Data'!$B$4:$B$43,MATCH('Combustion Reports'!F$46,'DOE Stack Loss Data'!$B$4:$B$43),1))+INDEX('DOE Stack Loss Data'!$C$4:$V$43,MATCH('Combustion Reports'!F$46,'DOE Stack Loss Data'!$B$4:$B$43),MATCH('Proposed Efficiency'!AJ14,'DOE Stack Loss Data'!$C$3:$V$3)+1)-((INDEX('DOE Stack Loss Data'!$C$4:$V$43,MATCH('Combustion Reports'!F$46,'DOE Stack Loss Data'!$B$4:$B$43)+1,MATCH('Proposed Efficiency'!AJ14,'DOE Stack Loss Data'!$C$3:$V$3))-INDEX('DOE Stack Loss Data'!$C$4:$V$43,MATCH('Combustion Reports'!F$46,'DOE Stack Loss Data'!$B$4:$B$43),MATCH('Proposed Efficiency'!AJ14,'DOE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Efficiency'!AJ14,'DOE Stack Loss Data'!$C$3:$V$3))))/(INDEX('DOE Stack Loss Data'!$C$3:$V$3,1,MATCH('Proposed Efficiency'!AJ14,'DOE Stack Loss Data'!$C$3:$V$3)+1)-INDEX('DOE Stack Loss Data'!$C$3:$V$3,1,MATCH('Proposed Efficiency'!AJ14,'DOE Stack Loss Data'!$C$3:$V$3)))*('Proposed Efficiency'!AJ14-INDEX('DOE Stack Loss Data'!$C$3:$V$3,1,MATCH('Proposed Efficiency'!AJ14,'DOE Stack Loss Data'!$C$3:$V$3)))+(INDEX('DOE Stack Loss Data'!$C$4:$V$43,MATCH('Combustion Reports'!F$46,'DOE Stack Loss Data'!$B$4:$B$43)+1,MATCH('Proposed Efficiency'!AJ14,'DOE Stack Loss Data'!$C$3:$V$3))-INDEX('DOE Stack Loss Data'!$C$4:$V$43,MATCH('Combustion Reports'!F$46,'DOE Stack Loss Data'!$B$4:$B$43),MATCH('Proposed Efficiency'!AJ14,'DOE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Efficiency'!AJ14,'DOE Stack Loss Data'!$C$3:$V$3)))</f>
        <v>#N/A</v>
      </c>
      <c r="AK38" s="237" t="e">
        <f>1-(((INDEX('DOE Stack Loss Data'!$C$4:$V$43,MATCH('Combustion Reports'!G$46,'DOE Stack Loss Data'!$B$4:$B$43)+1,MATCH('Proposed Efficiency'!AK14,'DOE Stack Loss Data'!$C$3:$V$3)+1)-INDEX('DOE Stack Loss Data'!$C$4:$V$43,MATCH('Combustion Reports'!G$46,'DOE Stack Loss Data'!$B$4:$B$43),MATCH('Proposed Efficiency'!AK14,'DOE Stack Loss Data'!$C$3:$V$3)+1))/10*('Combustion Reports'!G$46-INDEX('DOE Stack Loss Data'!$B$4:$B$43,MATCH('Combustion Reports'!G$46,'DOE Stack Loss Data'!$B$4:$B$43),1))+INDEX('DOE Stack Loss Data'!$C$4:$V$43,MATCH('Combustion Reports'!G$46,'DOE Stack Loss Data'!$B$4:$B$43),MATCH('Proposed Efficiency'!AK14,'DOE Stack Loss Data'!$C$3:$V$3)+1)-((INDEX('DOE Stack Loss Data'!$C$4:$V$43,MATCH('Combustion Reports'!G$46,'DOE Stack Loss Data'!$B$4:$B$43)+1,MATCH('Proposed Efficiency'!AK14,'DOE Stack Loss Data'!$C$3:$V$3))-INDEX('DOE Stack Loss Data'!$C$4:$V$43,MATCH('Combustion Reports'!G$46,'DOE Stack Loss Data'!$B$4:$B$43),MATCH('Proposed Efficiency'!AK14,'DOE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Efficiency'!AK14,'DOE Stack Loss Data'!$C$3:$V$3))))/(INDEX('DOE Stack Loss Data'!$C$3:$V$3,1,MATCH('Proposed Efficiency'!AK14,'DOE Stack Loss Data'!$C$3:$V$3)+1)-INDEX('DOE Stack Loss Data'!$C$3:$V$3,1,MATCH('Proposed Efficiency'!AK14,'DOE Stack Loss Data'!$C$3:$V$3)))*('Proposed Efficiency'!AK14-INDEX('DOE Stack Loss Data'!$C$3:$V$3,1,MATCH('Proposed Efficiency'!AK14,'DOE Stack Loss Data'!$C$3:$V$3)))+(INDEX('DOE Stack Loss Data'!$C$4:$V$43,MATCH('Combustion Reports'!G$46,'DOE Stack Loss Data'!$B$4:$B$43)+1,MATCH('Proposed Efficiency'!AK14,'DOE Stack Loss Data'!$C$3:$V$3))-INDEX('DOE Stack Loss Data'!$C$4:$V$43,MATCH('Combustion Reports'!G$46,'DOE Stack Loss Data'!$B$4:$B$43),MATCH('Proposed Efficiency'!AK14,'DOE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Efficiency'!AK14,'DOE Stack Loss Data'!$C$3:$V$3)))</f>
        <v>#N/A</v>
      </c>
      <c r="AL38" s="237" t="e">
        <f>1-(((INDEX('DOE Stack Loss Data'!$C$4:$V$43,MATCH('Combustion Reports'!H$46,'DOE Stack Loss Data'!$B$4:$B$43)+1,MATCH('Proposed Efficiency'!AL14,'DOE Stack Loss Data'!$C$3:$V$3)+1)-INDEX('DOE Stack Loss Data'!$C$4:$V$43,MATCH('Combustion Reports'!H$46,'DOE Stack Loss Data'!$B$4:$B$43),MATCH('Proposed Efficiency'!AL14,'DOE Stack Loss Data'!$C$3:$V$3)+1))/10*('Combustion Reports'!H$46-INDEX('DOE Stack Loss Data'!$B$4:$B$43,MATCH('Combustion Reports'!H$46,'DOE Stack Loss Data'!$B$4:$B$43),1))+INDEX('DOE Stack Loss Data'!$C$4:$V$43,MATCH('Combustion Reports'!H$46,'DOE Stack Loss Data'!$B$4:$B$43),MATCH('Proposed Efficiency'!AL14,'DOE Stack Loss Data'!$C$3:$V$3)+1)-((INDEX('DOE Stack Loss Data'!$C$4:$V$43,MATCH('Combustion Reports'!H$46,'DOE Stack Loss Data'!$B$4:$B$43)+1,MATCH('Proposed Efficiency'!AL14,'DOE Stack Loss Data'!$C$3:$V$3))-INDEX('DOE Stack Loss Data'!$C$4:$V$43,MATCH('Combustion Reports'!H$46,'DOE Stack Loss Data'!$B$4:$B$43),MATCH('Proposed Efficiency'!AL14,'DOE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Efficiency'!AL14,'DOE Stack Loss Data'!$C$3:$V$3))))/(INDEX('DOE Stack Loss Data'!$C$3:$V$3,1,MATCH('Proposed Efficiency'!AL14,'DOE Stack Loss Data'!$C$3:$V$3)+1)-INDEX('DOE Stack Loss Data'!$C$3:$V$3,1,MATCH('Proposed Efficiency'!AL14,'DOE Stack Loss Data'!$C$3:$V$3)))*('Proposed Efficiency'!AL14-INDEX('DOE Stack Loss Data'!$C$3:$V$3,1,MATCH('Proposed Efficiency'!AL14,'DOE Stack Loss Data'!$C$3:$V$3)))+(INDEX('DOE Stack Loss Data'!$C$4:$V$43,MATCH('Combustion Reports'!H$46,'DOE Stack Loss Data'!$B$4:$B$43)+1,MATCH('Proposed Efficiency'!AL14,'DOE Stack Loss Data'!$C$3:$V$3))-INDEX('DOE Stack Loss Data'!$C$4:$V$43,MATCH('Combustion Reports'!H$46,'DOE Stack Loss Data'!$B$4:$B$43),MATCH('Proposed Efficiency'!AL14,'DOE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Efficiency'!AL14,'DOE Stack Loss Data'!$C$3:$V$3)))</f>
        <v>#N/A</v>
      </c>
      <c r="AM38" s="237" t="e">
        <f>1-(((INDEX('DOE Stack Loss Data'!$C$4:$V$43,MATCH('Combustion Reports'!I$46,'DOE Stack Loss Data'!$B$4:$B$43)+1,MATCH('Proposed Efficiency'!AM14,'DOE Stack Loss Data'!$C$3:$V$3)+1)-INDEX('DOE Stack Loss Data'!$C$4:$V$43,MATCH('Combustion Reports'!I$46,'DOE Stack Loss Data'!$B$4:$B$43),MATCH('Proposed Efficiency'!AM14,'DOE Stack Loss Data'!$C$3:$V$3)+1))/10*('Combustion Reports'!I$46-INDEX('DOE Stack Loss Data'!$B$4:$B$43,MATCH('Combustion Reports'!I$46,'DOE Stack Loss Data'!$B$4:$B$43),1))+INDEX('DOE Stack Loss Data'!$C$4:$V$43,MATCH('Combustion Reports'!I$46,'DOE Stack Loss Data'!$B$4:$B$43),MATCH('Proposed Efficiency'!AM14,'DOE Stack Loss Data'!$C$3:$V$3)+1)-((INDEX('DOE Stack Loss Data'!$C$4:$V$43,MATCH('Combustion Reports'!I$46,'DOE Stack Loss Data'!$B$4:$B$43)+1,MATCH('Proposed Efficiency'!AM14,'DOE Stack Loss Data'!$C$3:$V$3))-INDEX('DOE Stack Loss Data'!$C$4:$V$43,MATCH('Combustion Reports'!I$46,'DOE Stack Loss Data'!$B$4:$B$43),MATCH('Proposed Efficiency'!AM14,'DOE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Efficiency'!AM14,'DOE Stack Loss Data'!$C$3:$V$3))))/(INDEX('DOE Stack Loss Data'!$C$3:$V$3,1,MATCH('Proposed Efficiency'!AM14,'DOE Stack Loss Data'!$C$3:$V$3)+1)-INDEX('DOE Stack Loss Data'!$C$3:$V$3,1,MATCH('Proposed Efficiency'!AM14,'DOE Stack Loss Data'!$C$3:$V$3)))*('Proposed Efficiency'!AM14-INDEX('DOE Stack Loss Data'!$C$3:$V$3,1,MATCH('Proposed Efficiency'!AM14,'DOE Stack Loss Data'!$C$3:$V$3)))+(INDEX('DOE Stack Loss Data'!$C$4:$V$43,MATCH('Combustion Reports'!I$46,'DOE Stack Loss Data'!$B$4:$B$43)+1,MATCH('Proposed Efficiency'!AM14,'DOE Stack Loss Data'!$C$3:$V$3))-INDEX('DOE Stack Loss Data'!$C$4:$V$43,MATCH('Combustion Reports'!I$46,'DOE Stack Loss Data'!$B$4:$B$43),MATCH('Proposed Efficiency'!AM14,'DOE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Efficiency'!AM14,'DOE Stack Loss Data'!$C$3:$V$3)))</f>
        <v>#N/A</v>
      </c>
      <c r="AN38" s="237" t="e">
        <f>1-(((INDEX('DOE Stack Loss Data'!$C$4:$V$43,MATCH('Combustion Reports'!J$46,'DOE Stack Loss Data'!$B$4:$B$43)+1,MATCH('Proposed Efficiency'!AN14,'DOE Stack Loss Data'!$C$3:$V$3)+1)-INDEX('DOE Stack Loss Data'!$C$4:$V$43,MATCH('Combustion Reports'!J$46,'DOE Stack Loss Data'!$B$4:$B$43),MATCH('Proposed Efficiency'!AN14,'DOE Stack Loss Data'!$C$3:$V$3)+1))/10*('Combustion Reports'!J$46-INDEX('DOE Stack Loss Data'!$B$4:$B$43,MATCH('Combustion Reports'!J$46,'DOE Stack Loss Data'!$B$4:$B$43),1))+INDEX('DOE Stack Loss Data'!$C$4:$V$43,MATCH('Combustion Reports'!J$46,'DOE Stack Loss Data'!$B$4:$B$43),MATCH('Proposed Efficiency'!AN14,'DOE Stack Loss Data'!$C$3:$V$3)+1)-((INDEX('DOE Stack Loss Data'!$C$4:$V$43,MATCH('Combustion Reports'!J$46,'DOE Stack Loss Data'!$B$4:$B$43)+1,MATCH('Proposed Efficiency'!AN14,'DOE Stack Loss Data'!$C$3:$V$3))-INDEX('DOE Stack Loss Data'!$C$4:$V$43,MATCH('Combustion Reports'!J$46,'DOE Stack Loss Data'!$B$4:$B$43),MATCH('Proposed Efficiency'!AN14,'DOE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Efficiency'!AN14,'DOE Stack Loss Data'!$C$3:$V$3))))/(INDEX('DOE Stack Loss Data'!$C$3:$V$3,1,MATCH('Proposed Efficiency'!AN14,'DOE Stack Loss Data'!$C$3:$V$3)+1)-INDEX('DOE Stack Loss Data'!$C$3:$V$3,1,MATCH('Proposed Efficiency'!AN14,'DOE Stack Loss Data'!$C$3:$V$3)))*('Proposed Efficiency'!AN14-INDEX('DOE Stack Loss Data'!$C$3:$V$3,1,MATCH('Proposed Efficiency'!AN14,'DOE Stack Loss Data'!$C$3:$V$3)))+(INDEX('DOE Stack Loss Data'!$C$4:$V$43,MATCH('Combustion Reports'!J$46,'DOE Stack Loss Data'!$B$4:$B$43)+1,MATCH('Proposed Efficiency'!AN14,'DOE Stack Loss Data'!$C$3:$V$3))-INDEX('DOE Stack Loss Data'!$C$4:$V$43,MATCH('Combustion Reports'!J$46,'DOE Stack Loss Data'!$B$4:$B$43),MATCH('Proposed Efficiency'!AN14,'DOE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Efficiency'!AN14,'DOE Stack Loss Data'!$C$3:$V$3)))</f>
        <v>#N/A</v>
      </c>
      <c r="AO38" s="237" t="e">
        <f>1-(((INDEX('DOE Stack Loss Data'!$C$4:$V$43,MATCH('Combustion Reports'!K$46,'DOE Stack Loss Data'!$B$4:$B$43)+1,MATCH('Proposed Efficiency'!AO14,'DOE Stack Loss Data'!$C$3:$V$3)+1)-INDEX('DOE Stack Loss Data'!$C$4:$V$43,MATCH('Combustion Reports'!K$46,'DOE Stack Loss Data'!$B$4:$B$43),MATCH('Proposed Efficiency'!AO14,'DOE Stack Loss Data'!$C$3:$V$3)+1))/10*('Combustion Reports'!K$46-INDEX('DOE Stack Loss Data'!$B$4:$B$43,MATCH('Combustion Reports'!K$46,'DOE Stack Loss Data'!$B$4:$B$43),1))+INDEX('DOE Stack Loss Data'!$C$4:$V$43,MATCH('Combustion Reports'!K$46,'DOE Stack Loss Data'!$B$4:$B$43),MATCH('Proposed Efficiency'!AO14,'DOE Stack Loss Data'!$C$3:$V$3)+1)-((INDEX('DOE Stack Loss Data'!$C$4:$V$43,MATCH('Combustion Reports'!K$46,'DOE Stack Loss Data'!$B$4:$B$43)+1,MATCH('Proposed Efficiency'!AO14,'DOE Stack Loss Data'!$C$3:$V$3))-INDEX('DOE Stack Loss Data'!$C$4:$V$43,MATCH('Combustion Reports'!K$46,'DOE Stack Loss Data'!$B$4:$B$43),MATCH('Proposed Efficiency'!AO14,'DOE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Efficiency'!AO14,'DOE Stack Loss Data'!$C$3:$V$3))))/(INDEX('DOE Stack Loss Data'!$C$3:$V$3,1,MATCH('Proposed Efficiency'!AO14,'DOE Stack Loss Data'!$C$3:$V$3)+1)-INDEX('DOE Stack Loss Data'!$C$3:$V$3,1,MATCH('Proposed Efficiency'!AO14,'DOE Stack Loss Data'!$C$3:$V$3)))*('Proposed Efficiency'!AO14-INDEX('DOE Stack Loss Data'!$C$3:$V$3,1,MATCH('Proposed Efficiency'!AO14,'DOE Stack Loss Data'!$C$3:$V$3)))+(INDEX('DOE Stack Loss Data'!$C$4:$V$43,MATCH('Combustion Reports'!K$46,'DOE Stack Loss Data'!$B$4:$B$43)+1,MATCH('Proposed Efficiency'!AO14,'DOE Stack Loss Data'!$C$3:$V$3))-INDEX('DOE Stack Loss Data'!$C$4:$V$43,MATCH('Combustion Reports'!K$46,'DOE Stack Loss Data'!$B$4:$B$43),MATCH('Proposed Efficiency'!AO14,'DOE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Efficiency'!AO14,'DOE Stack Loss Data'!$C$3:$V$3)))</f>
        <v>#N/A</v>
      </c>
      <c r="AP38" s="238" t="e">
        <f>1-(((INDEX('DOE Stack Loss Data'!$C$4:$V$43,MATCH('Combustion Reports'!L$46,'DOE Stack Loss Data'!$B$4:$B$43)+1,MATCH('Proposed Efficiency'!AP14,'DOE Stack Loss Data'!$C$3:$V$3)+1)-INDEX('DOE Stack Loss Data'!$C$4:$V$43,MATCH('Combustion Reports'!L$46,'DOE Stack Loss Data'!$B$4:$B$43),MATCH('Proposed Efficiency'!AP14,'DOE Stack Loss Data'!$C$3:$V$3)+1))/10*('Combustion Reports'!L$46-INDEX('DOE Stack Loss Data'!$B$4:$B$43,MATCH('Combustion Reports'!L$46,'DOE Stack Loss Data'!$B$4:$B$43),1))+INDEX('DOE Stack Loss Data'!$C$4:$V$43,MATCH('Combustion Reports'!L$46,'DOE Stack Loss Data'!$B$4:$B$43),MATCH('Proposed Efficiency'!AP14,'DOE Stack Loss Data'!$C$3:$V$3)+1)-((INDEX('DOE Stack Loss Data'!$C$4:$V$43,MATCH('Combustion Reports'!L$46,'DOE Stack Loss Data'!$B$4:$B$43)+1,MATCH('Proposed Efficiency'!AP14,'DOE Stack Loss Data'!$C$3:$V$3))-INDEX('DOE Stack Loss Data'!$C$4:$V$43,MATCH('Combustion Reports'!L$46,'DOE Stack Loss Data'!$B$4:$B$43),MATCH('Proposed Efficiency'!AP14,'DOE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Efficiency'!AP14,'DOE Stack Loss Data'!$C$3:$V$3))))/(INDEX('DOE Stack Loss Data'!$C$3:$V$3,1,MATCH('Proposed Efficiency'!AP14,'DOE Stack Loss Data'!$C$3:$V$3)+1)-INDEX('DOE Stack Loss Data'!$C$3:$V$3,1,MATCH('Proposed Efficiency'!AP14,'DOE Stack Loss Data'!$C$3:$V$3)))*('Proposed Efficiency'!AP14-INDEX('DOE Stack Loss Data'!$C$3:$V$3,1,MATCH('Proposed Efficiency'!AP14,'DOE Stack Loss Data'!$C$3:$V$3)))+(INDEX('DOE Stack Loss Data'!$C$4:$V$43,MATCH('Combustion Reports'!L$46,'DOE Stack Loss Data'!$B$4:$B$43)+1,MATCH('Proposed Efficiency'!AP14,'DOE Stack Loss Data'!$C$3:$V$3))-INDEX('DOE Stack Loss Data'!$C$4:$V$43,MATCH('Combustion Reports'!L$46,'DOE Stack Loss Data'!$B$4:$B$43),MATCH('Proposed Efficiency'!AP14,'DOE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Efficiency'!AP14,'DOE Stack Loss Data'!$C$3:$V$3)))</f>
        <v>#N/A</v>
      </c>
      <c r="AR38" s="236">
        <v>35</v>
      </c>
      <c r="AS38" s="234">
        <v>503</v>
      </c>
      <c r="AT38" s="233">
        <f t="shared" si="7"/>
        <v>50</v>
      </c>
      <c r="AU38" s="237" t="e">
        <f>1-(((INDEX('DOE Stack Loss Data'!$C$4:$V$43,MATCH('Combustion Reports'!C$52,'DOE Stack Loss Data'!$B$4:$B$43)+1,MATCH('Proposed Efficiency'!AU14,'DOE Stack Loss Data'!$C$3:$V$3)+1)-INDEX('DOE Stack Loss Data'!$C$4:$V$43,MATCH('Combustion Reports'!C$52,'DOE Stack Loss Data'!$B$4:$B$43),MATCH('Proposed Efficiency'!AU14,'DOE Stack Loss Data'!$C$3:$V$3)+1))/10*('Combustion Reports'!C$52-INDEX('DOE Stack Loss Data'!$B$4:$B$43,MATCH('Combustion Reports'!C$52,'DOE Stack Loss Data'!$B$4:$B$43),1))+INDEX('DOE Stack Loss Data'!$C$4:$V$43,MATCH('Combustion Reports'!C$52,'DOE Stack Loss Data'!$B$4:$B$43),MATCH('Proposed Efficiency'!AU14,'DOE Stack Loss Data'!$C$3:$V$3)+1)-((INDEX('DOE Stack Loss Data'!$C$4:$V$43,MATCH('Combustion Reports'!C$52,'DOE Stack Loss Data'!$B$4:$B$43)+1,MATCH('Proposed Efficiency'!AU14,'DOE Stack Loss Data'!$C$3:$V$3))-INDEX('DOE Stack Loss Data'!$C$4:$V$43,MATCH('Combustion Reports'!C$52,'DOE Stack Loss Data'!$B$4:$B$43),MATCH('Proposed Efficiency'!AU14,'DOE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Efficiency'!AU14,'DOE Stack Loss Data'!$C$3:$V$3))))/(INDEX('DOE Stack Loss Data'!$C$3:$V$3,1,MATCH('Proposed Efficiency'!AU14,'DOE Stack Loss Data'!$C$3:$V$3)+1)-INDEX('DOE Stack Loss Data'!$C$3:$V$3,1,MATCH('Proposed Efficiency'!AU14,'DOE Stack Loss Data'!$C$3:$V$3)))*('Proposed Efficiency'!AU14-INDEX('DOE Stack Loss Data'!$C$3:$V$3,1,MATCH('Proposed Efficiency'!AU14,'DOE Stack Loss Data'!$C$3:$V$3)))+(INDEX('DOE Stack Loss Data'!$C$4:$V$43,MATCH('Combustion Reports'!C$52,'DOE Stack Loss Data'!$B$4:$B$43)+1,MATCH('Proposed Efficiency'!AU14,'DOE Stack Loss Data'!$C$3:$V$3))-INDEX('DOE Stack Loss Data'!$C$4:$V$43,MATCH('Combustion Reports'!C$52,'DOE Stack Loss Data'!$B$4:$B$43),MATCH('Proposed Efficiency'!AU14,'DOE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Efficiency'!AU14,'DOE Stack Loss Data'!$C$3:$V$3)))</f>
        <v>#N/A</v>
      </c>
      <c r="AV38" s="237" t="e">
        <f>1-(((INDEX('DOE Stack Loss Data'!$C$4:$V$43,MATCH('Combustion Reports'!D$52,'DOE Stack Loss Data'!$B$4:$B$43)+1,MATCH('Proposed Efficiency'!AV14,'DOE Stack Loss Data'!$C$3:$V$3)+1)-INDEX('DOE Stack Loss Data'!$C$4:$V$43,MATCH('Combustion Reports'!D$52,'DOE Stack Loss Data'!$B$4:$B$43),MATCH('Proposed Efficiency'!AV14,'DOE Stack Loss Data'!$C$3:$V$3)+1))/10*('Combustion Reports'!D$52-INDEX('DOE Stack Loss Data'!$B$4:$B$43,MATCH('Combustion Reports'!D$52,'DOE Stack Loss Data'!$B$4:$B$43),1))+INDEX('DOE Stack Loss Data'!$C$4:$V$43,MATCH('Combustion Reports'!D$52,'DOE Stack Loss Data'!$B$4:$B$43),MATCH('Proposed Efficiency'!AV14,'DOE Stack Loss Data'!$C$3:$V$3)+1)-((INDEX('DOE Stack Loss Data'!$C$4:$V$43,MATCH('Combustion Reports'!D$52,'DOE Stack Loss Data'!$B$4:$B$43)+1,MATCH('Proposed Efficiency'!AV14,'DOE Stack Loss Data'!$C$3:$V$3))-INDEX('DOE Stack Loss Data'!$C$4:$V$43,MATCH('Combustion Reports'!D$52,'DOE Stack Loss Data'!$B$4:$B$43),MATCH('Proposed Efficiency'!AV14,'DOE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Efficiency'!AV14,'DOE Stack Loss Data'!$C$3:$V$3))))/(INDEX('DOE Stack Loss Data'!$C$3:$V$3,1,MATCH('Proposed Efficiency'!AV14,'DOE Stack Loss Data'!$C$3:$V$3)+1)-INDEX('DOE Stack Loss Data'!$C$3:$V$3,1,MATCH('Proposed Efficiency'!AV14,'DOE Stack Loss Data'!$C$3:$V$3)))*('Proposed Efficiency'!AV14-INDEX('DOE Stack Loss Data'!$C$3:$V$3,1,MATCH('Proposed Efficiency'!AV14,'DOE Stack Loss Data'!$C$3:$V$3)))+(INDEX('DOE Stack Loss Data'!$C$4:$V$43,MATCH('Combustion Reports'!D$52,'DOE Stack Loss Data'!$B$4:$B$43)+1,MATCH('Proposed Efficiency'!AV14,'DOE Stack Loss Data'!$C$3:$V$3))-INDEX('DOE Stack Loss Data'!$C$4:$V$43,MATCH('Combustion Reports'!D$52,'DOE Stack Loss Data'!$B$4:$B$43),MATCH('Proposed Efficiency'!AV14,'DOE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Efficiency'!AV14,'DOE Stack Loss Data'!$C$3:$V$3)))</f>
        <v>#N/A</v>
      </c>
      <c r="AW38" s="237" t="e">
        <f>1-(((INDEX('DOE Stack Loss Data'!$C$4:$V$43,MATCH('Combustion Reports'!E$52,'DOE Stack Loss Data'!$B$4:$B$43)+1,MATCH('Proposed Efficiency'!AW14,'DOE Stack Loss Data'!$C$3:$V$3)+1)-INDEX('DOE Stack Loss Data'!$C$4:$V$43,MATCH('Combustion Reports'!E$52,'DOE Stack Loss Data'!$B$4:$B$43),MATCH('Proposed Efficiency'!AW14,'DOE Stack Loss Data'!$C$3:$V$3)+1))/10*('Combustion Reports'!E$52-INDEX('DOE Stack Loss Data'!$B$4:$B$43,MATCH('Combustion Reports'!E$52,'DOE Stack Loss Data'!$B$4:$B$43),1))+INDEX('DOE Stack Loss Data'!$C$4:$V$43,MATCH('Combustion Reports'!E$52,'DOE Stack Loss Data'!$B$4:$B$43),MATCH('Proposed Efficiency'!AW14,'DOE Stack Loss Data'!$C$3:$V$3)+1)-((INDEX('DOE Stack Loss Data'!$C$4:$V$43,MATCH('Combustion Reports'!E$52,'DOE Stack Loss Data'!$B$4:$B$43)+1,MATCH('Proposed Efficiency'!AW14,'DOE Stack Loss Data'!$C$3:$V$3))-INDEX('DOE Stack Loss Data'!$C$4:$V$43,MATCH('Combustion Reports'!E$52,'DOE Stack Loss Data'!$B$4:$B$43),MATCH('Proposed Efficiency'!AW14,'DOE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Efficiency'!AW14,'DOE Stack Loss Data'!$C$3:$V$3))))/(INDEX('DOE Stack Loss Data'!$C$3:$V$3,1,MATCH('Proposed Efficiency'!AW14,'DOE Stack Loss Data'!$C$3:$V$3)+1)-INDEX('DOE Stack Loss Data'!$C$3:$V$3,1,MATCH('Proposed Efficiency'!AW14,'DOE Stack Loss Data'!$C$3:$V$3)))*('Proposed Efficiency'!AW14-INDEX('DOE Stack Loss Data'!$C$3:$V$3,1,MATCH('Proposed Efficiency'!AW14,'DOE Stack Loss Data'!$C$3:$V$3)))+(INDEX('DOE Stack Loss Data'!$C$4:$V$43,MATCH('Combustion Reports'!E$52,'DOE Stack Loss Data'!$B$4:$B$43)+1,MATCH('Proposed Efficiency'!AW14,'DOE Stack Loss Data'!$C$3:$V$3))-INDEX('DOE Stack Loss Data'!$C$4:$V$43,MATCH('Combustion Reports'!E$52,'DOE Stack Loss Data'!$B$4:$B$43),MATCH('Proposed Efficiency'!AW14,'DOE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Efficiency'!AW14,'DOE Stack Loss Data'!$C$3:$V$3)))</f>
        <v>#N/A</v>
      </c>
      <c r="AX38" s="237" t="e">
        <f>1-(((INDEX('DOE Stack Loss Data'!$C$4:$V$43,MATCH('Combustion Reports'!F$52,'DOE Stack Loss Data'!$B$4:$B$43)+1,MATCH('Proposed Efficiency'!AX14,'DOE Stack Loss Data'!$C$3:$V$3)+1)-INDEX('DOE Stack Loss Data'!$C$4:$V$43,MATCH('Combustion Reports'!F$52,'DOE Stack Loss Data'!$B$4:$B$43),MATCH('Proposed Efficiency'!AX14,'DOE Stack Loss Data'!$C$3:$V$3)+1))/10*('Combustion Reports'!F$52-INDEX('DOE Stack Loss Data'!$B$4:$B$43,MATCH('Combustion Reports'!F$52,'DOE Stack Loss Data'!$B$4:$B$43),1))+INDEX('DOE Stack Loss Data'!$C$4:$V$43,MATCH('Combustion Reports'!F$52,'DOE Stack Loss Data'!$B$4:$B$43),MATCH('Proposed Efficiency'!AX14,'DOE Stack Loss Data'!$C$3:$V$3)+1)-((INDEX('DOE Stack Loss Data'!$C$4:$V$43,MATCH('Combustion Reports'!F$52,'DOE Stack Loss Data'!$B$4:$B$43)+1,MATCH('Proposed Efficiency'!AX14,'DOE Stack Loss Data'!$C$3:$V$3))-INDEX('DOE Stack Loss Data'!$C$4:$V$43,MATCH('Combustion Reports'!F$52,'DOE Stack Loss Data'!$B$4:$B$43),MATCH('Proposed Efficiency'!AX14,'DOE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Efficiency'!AX14,'DOE Stack Loss Data'!$C$3:$V$3))))/(INDEX('DOE Stack Loss Data'!$C$3:$V$3,1,MATCH('Proposed Efficiency'!AX14,'DOE Stack Loss Data'!$C$3:$V$3)+1)-INDEX('DOE Stack Loss Data'!$C$3:$V$3,1,MATCH('Proposed Efficiency'!AX14,'DOE Stack Loss Data'!$C$3:$V$3)))*('Proposed Efficiency'!AX14-INDEX('DOE Stack Loss Data'!$C$3:$V$3,1,MATCH('Proposed Efficiency'!AX14,'DOE Stack Loss Data'!$C$3:$V$3)))+(INDEX('DOE Stack Loss Data'!$C$4:$V$43,MATCH('Combustion Reports'!F$52,'DOE Stack Loss Data'!$B$4:$B$43)+1,MATCH('Proposed Efficiency'!AX14,'DOE Stack Loss Data'!$C$3:$V$3))-INDEX('DOE Stack Loss Data'!$C$4:$V$43,MATCH('Combustion Reports'!F$52,'DOE Stack Loss Data'!$B$4:$B$43),MATCH('Proposed Efficiency'!AX14,'DOE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Efficiency'!AX14,'DOE Stack Loss Data'!$C$3:$V$3)))</f>
        <v>#N/A</v>
      </c>
      <c r="AY38" s="237" t="e">
        <f>1-(((INDEX('DOE Stack Loss Data'!$C$4:$V$43,MATCH('Combustion Reports'!G$52,'DOE Stack Loss Data'!$B$4:$B$43)+1,MATCH('Proposed Efficiency'!AY14,'DOE Stack Loss Data'!$C$3:$V$3)+1)-INDEX('DOE Stack Loss Data'!$C$4:$V$43,MATCH('Combustion Reports'!G$52,'DOE Stack Loss Data'!$B$4:$B$43),MATCH('Proposed Efficiency'!AY14,'DOE Stack Loss Data'!$C$3:$V$3)+1))/10*('Combustion Reports'!G$52-INDEX('DOE Stack Loss Data'!$B$4:$B$43,MATCH('Combustion Reports'!G$52,'DOE Stack Loss Data'!$B$4:$B$43),1))+INDEX('DOE Stack Loss Data'!$C$4:$V$43,MATCH('Combustion Reports'!G$52,'DOE Stack Loss Data'!$B$4:$B$43),MATCH('Proposed Efficiency'!AY14,'DOE Stack Loss Data'!$C$3:$V$3)+1)-((INDEX('DOE Stack Loss Data'!$C$4:$V$43,MATCH('Combustion Reports'!G$52,'DOE Stack Loss Data'!$B$4:$B$43)+1,MATCH('Proposed Efficiency'!AY14,'DOE Stack Loss Data'!$C$3:$V$3))-INDEX('DOE Stack Loss Data'!$C$4:$V$43,MATCH('Combustion Reports'!G$52,'DOE Stack Loss Data'!$B$4:$B$43),MATCH('Proposed Efficiency'!AY14,'DOE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Efficiency'!AY14,'DOE Stack Loss Data'!$C$3:$V$3))))/(INDEX('DOE Stack Loss Data'!$C$3:$V$3,1,MATCH('Proposed Efficiency'!AY14,'DOE Stack Loss Data'!$C$3:$V$3)+1)-INDEX('DOE Stack Loss Data'!$C$3:$V$3,1,MATCH('Proposed Efficiency'!AY14,'DOE Stack Loss Data'!$C$3:$V$3)))*('Proposed Efficiency'!AY14-INDEX('DOE Stack Loss Data'!$C$3:$V$3,1,MATCH('Proposed Efficiency'!AY14,'DOE Stack Loss Data'!$C$3:$V$3)))+(INDEX('DOE Stack Loss Data'!$C$4:$V$43,MATCH('Combustion Reports'!G$52,'DOE Stack Loss Data'!$B$4:$B$43)+1,MATCH('Proposed Efficiency'!AY14,'DOE Stack Loss Data'!$C$3:$V$3))-INDEX('DOE Stack Loss Data'!$C$4:$V$43,MATCH('Combustion Reports'!G$52,'DOE Stack Loss Data'!$B$4:$B$43),MATCH('Proposed Efficiency'!AY14,'DOE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Efficiency'!AY14,'DOE Stack Loss Data'!$C$3:$V$3)))</f>
        <v>#N/A</v>
      </c>
      <c r="AZ38" s="237" t="e">
        <f>1-(((INDEX('DOE Stack Loss Data'!$C$4:$V$43,MATCH('Combustion Reports'!H$52,'DOE Stack Loss Data'!$B$4:$B$43)+1,MATCH('Proposed Efficiency'!AZ14,'DOE Stack Loss Data'!$C$3:$V$3)+1)-INDEX('DOE Stack Loss Data'!$C$4:$V$43,MATCH('Combustion Reports'!H$52,'DOE Stack Loss Data'!$B$4:$B$43),MATCH('Proposed Efficiency'!AZ14,'DOE Stack Loss Data'!$C$3:$V$3)+1))/10*('Combustion Reports'!H$52-INDEX('DOE Stack Loss Data'!$B$4:$B$43,MATCH('Combustion Reports'!H$52,'DOE Stack Loss Data'!$B$4:$B$43),1))+INDEX('DOE Stack Loss Data'!$C$4:$V$43,MATCH('Combustion Reports'!H$52,'DOE Stack Loss Data'!$B$4:$B$43),MATCH('Proposed Efficiency'!AZ14,'DOE Stack Loss Data'!$C$3:$V$3)+1)-((INDEX('DOE Stack Loss Data'!$C$4:$V$43,MATCH('Combustion Reports'!H$52,'DOE Stack Loss Data'!$B$4:$B$43)+1,MATCH('Proposed Efficiency'!AZ14,'DOE Stack Loss Data'!$C$3:$V$3))-INDEX('DOE Stack Loss Data'!$C$4:$V$43,MATCH('Combustion Reports'!H$52,'DOE Stack Loss Data'!$B$4:$B$43),MATCH('Proposed Efficiency'!AZ14,'DOE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Efficiency'!AZ14,'DOE Stack Loss Data'!$C$3:$V$3))))/(INDEX('DOE Stack Loss Data'!$C$3:$V$3,1,MATCH('Proposed Efficiency'!AZ14,'DOE Stack Loss Data'!$C$3:$V$3)+1)-INDEX('DOE Stack Loss Data'!$C$3:$V$3,1,MATCH('Proposed Efficiency'!AZ14,'DOE Stack Loss Data'!$C$3:$V$3)))*('Proposed Efficiency'!AZ14-INDEX('DOE Stack Loss Data'!$C$3:$V$3,1,MATCH('Proposed Efficiency'!AZ14,'DOE Stack Loss Data'!$C$3:$V$3)))+(INDEX('DOE Stack Loss Data'!$C$4:$V$43,MATCH('Combustion Reports'!H$52,'DOE Stack Loss Data'!$B$4:$B$43)+1,MATCH('Proposed Efficiency'!AZ14,'DOE Stack Loss Data'!$C$3:$V$3))-INDEX('DOE Stack Loss Data'!$C$4:$V$43,MATCH('Combustion Reports'!H$52,'DOE Stack Loss Data'!$B$4:$B$43),MATCH('Proposed Efficiency'!AZ14,'DOE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Efficiency'!AZ14,'DOE Stack Loss Data'!$C$3:$V$3)))</f>
        <v>#N/A</v>
      </c>
      <c r="BA38" s="237" t="e">
        <f>1-(((INDEX('DOE Stack Loss Data'!$C$4:$V$43,MATCH('Combustion Reports'!I$52,'DOE Stack Loss Data'!$B$4:$B$43)+1,MATCH('Proposed Efficiency'!BA14,'DOE Stack Loss Data'!$C$3:$V$3)+1)-INDEX('DOE Stack Loss Data'!$C$4:$V$43,MATCH('Combustion Reports'!I$52,'DOE Stack Loss Data'!$B$4:$B$43),MATCH('Proposed Efficiency'!BA14,'DOE Stack Loss Data'!$C$3:$V$3)+1))/10*('Combustion Reports'!I$52-INDEX('DOE Stack Loss Data'!$B$4:$B$43,MATCH('Combustion Reports'!I$52,'DOE Stack Loss Data'!$B$4:$B$43),1))+INDEX('DOE Stack Loss Data'!$C$4:$V$43,MATCH('Combustion Reports'!I$52,'DOE Stack Loss Data'!$B$4:$B$43),MATCH('Proposed Efficiency'!BA14,'DOE Stack Loss Data'!$C$3:$V$3)+1)-((INDEX('DOE Stack Loss Data'!$C$4:$V$43,MATCH('Combustion Reports'!I$52,'DOE Stack Loss Data'!$B$4:$B$43)+1,MATCH('Proposed Efficiency'!BA14,'DOE Stack Loss Data'!$C$3:$V$3))-INDEX('DOE Stack Loss Data'!$C$4:$V$43,MATCH('Combustion Reports'!I$52,'DOE Stack Loss Data'!$B$4:$B$43),MATCH('Proposed Efficiency'!BA14,'DOE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Efficiency'!BA14,'DOE Stack Loss Data'!$C$3:$V$3))))/(INDEX('DOE Stack Loss Data'!$C$3:$V$3,1,MATCH('Proposed Efficiency'!BA14,'DOE Stack Loss Data'!$C$3:$V$3)+1)-INDEX('DOE Stack Loss Data'!$C$3:$V$3,1,MATCH('Proposed Efficiency'!BA14,'DOE Stack Loss Data'!$C$3:$V$3)))*('Proposed Efficiency'!BA14-INDEX('DOE Stack Loss Data'!$C$3:$V$3,1,MATCH('Proposed Efficiency'!BA14,'DOE Stack Loss Data'!$C$3:$V$3)))+(INDEX('DOE Stack Loss Data'!$C$4:$V$43,MATCH('Combustion Reports'!I$52,'DOE Stack Loss Data'!$B$4:$B$43)+1,MATCH('Proposed Efficiency'!BA14,'DOE Stack Loss Data'!$C$3:$V$3))-INDEX('DOE Stack Loss Data'!$C$4:$V$43,MATCH('Combustion Reports'!I$52,'DOE Stack Loss Data'!$B$4:$B$43),MATCH('Proposed Efficiency'!BA14,'DOE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Efficiency'!BA14,'DOE Stack Loss Data'!$C$3:$V$3)))</f>
        <v>#N/A</v>
      </c>
      <c r="BB38" s="237" t="e">
        <f>1-(((INDEX('DOE Stack Loss Data'!$C$4:$V$43,MATCH('Combustion Reports'!J$52,'DOE Stack Loss Data'!$B$4:$B$43)+1,MATCH('Proposed Efficiency'!BB14,'DOE Stack Loss Data'!$C$3:$V$3)+1)-INDEX('DOE Stack Loss Data'!$C$4:$V$43,MATCH('Combustion Reports'!J$52,'DOE Stack Loss Data'!$B$4:$B$43),MATCH('Proposed Efficiency'!BB14,'DOE Stack Loss Data'!$C$3:$V$3)+1))/10*('Combustion Reports'!J$52-INDEX('DOE Stack Loss Data'!$B$4:$B$43,MATCH('Combustion Reports'!J$52,'DOE Stack Loss Data'!$B$4:$B$43),1))+INDEX('DOE Stack Loss Data'!$C$4:$V$43,MATCH('Combustion Reports'!J$52,'DOE Stack Loss Data'!$B$4:$B$43),MATCH('Proposed Efficiency'!BB14,'DOE Stack Loss Data'!$C$3:$V$3)+1)-((INDEX('DOE Stack Loss Data'!$C$4:$V$43,MATCH('Combustion Reports'!J$52,'DOE Stack Loss Data'!$B$4:$B$43)+1,MATCH('Proposed Efficiency'!BB14,'DOE Stack Loss Data'!$C$3:$V$3))-INDEX('DOE Stack Loss Data'!$C$4:$V$43,MATCH('Combustion Reports'!J$52,'DOE Stack Loss Data'!$B$4:$B$43),MATCH('Proposed Efficiency'!BB14,'DOE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Efficiency'!BB14,'DOE Stack Loss Data'!$C$3:$V$3))))/(INDEX('DOE Stack Loss Data'!$C$3:$V$3,1,MATCH('Proposed Efficiency'!BB14,'DOE Stack Loss Data'!$C$3:$V$3)+1)-INDEX('DOE Stack Loss Data'!$C$3:$V$3,1,MATCH('Proposed Efficiency'!BB14,'DOE Stack Loss Data'!$C$3:$V$3)))*('Proposed Efficiency'!BB14-INDEX('DOE Stack Loss Data'!$C$3:$V$3,1,MATCH('Proposed Efficiency'!BB14,'DOE Stack Loss Data'!$C$3:$V$3)))+(INDEX('DOE Stack Loss Data'!$C$4:$V$43,MATCH('Combustion Reports'!J$52,'DOE Stack Loss Data'!$B$4:$B$43)+1,MATCH('Proposed Efficiency'!BB14,'DOE Stack Loss Data'!$C$3:$V$3))-INDEX('DOE Stack Loss Data'!$C$4:$V$43,MATCH('Combustion Reports'!J$52,'DOE Stack Loss Data'!$B$4:$B$43),MATCH('Proposed Efficiency'!BB14,'DOE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Efficiency'!BB14,'DOE Stack Loss Data'!$C$3:$V$3)))</f>
        <v>#N/A</v>
      </c>
      <c r="BC38" s="237" t="e">
        <f>1-(((INDEX('DOE Stack Loss Data'!$C$4:$V$43,MATCH('Combustion Reports'!K$52,'DOE Stack Loss Data'!$B$4:$B$43)+1,MATCH('Proposed Efficiency'!BC14,'DOE Stack Loss Data'!$C$3:$V$3)+1)-INDEX('DOE Stack Loss Data'!$C$4:$V$43,MATCH('Combustion Reports'!K$52,'DOE Stack Loss Data'!$B$4:$B$43),MATCH('Proposed Efficiency'!BC14,'DOE Stack Loss Data'!$C$3:$V$3)+1))/10*('Combustion Reports'!K$52-INDEX('DOE Stack Loss Data'!$B$4:$B$43,MATCH('Combustion Reports'!K$52,'DOE Stack Loss Data'!$B$4:$B$43),1))+INDEX('DOE Stack Loss Data'!$C$4:$V$43,MATCH('Combustion Reports'!K$52,'DOE Stack Loss Data'!$B$4:$B$43),MATCH('Proposed Efficiency'!BC14,'DOE Stack Loss Data'!$C$3:$V$3)+1)-((INDEX('DOE Stack Loss Data'!$C$4:$V$43,MATCH('Combustion Reports'!K$52,'DOE Stack Loss Data'!$B$4:$B$43)+1,MATCH('Proposed Efficiency'!BC14,'DOE Stack Loss Data'!$C$3:$V$3))-INDEX('DOE Stack Loss Data'!$C$4:$V$43,MATCH('Combustion Reports'!K$52,'DOE Stack Loss Data'!$B$4:$B$43),MATCH('Proposed Efficiency'!BC14,'DOE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Efficiency'!BC14,'DOE Stack Loss Data'!$C$3:$V$3))))/(INDEX('DOE Stack Loss Data'!$C$3:$V$3,1,MATCH('Proposed Efficiency'!BC14,'DOE Stack Loss Data'!$C$3:$V$3)+1)-INDEX('DOE Stack Loss Data'!$C$3:$V$3,1,MATCH('Proposed Efficiency'!BC14,'DOE Stack Loss Data'!$C$3:$V$3)))*('Proposed Efficiency'!BC14-INDEX('DOE Stack Loss Data'!$C$3:$V$3,1,MATCH('Proposed Efficiency'!BC14,'DOE Stack Loss Data'!$C$3:$V$3)))+(INDEX('DOE Stack Loss Data'!$C$4:$V$43,MATCH('Combustion Reports'!K$52,'DOE Stack Loss Data'!$B$4:$B$43)+1,MATCH('Proposed Efficiency'!BC14,'DOE Stack Loss Data'!$C$3:$V$3))-INDEX('DOE Stack Loss Data'!$C$4:$V$43,MATCH('Combustion Reports'!K$52,'DOE Stack Loss Data'!$B$4:$B$43),MATCH('Proposed Efficiency'!BC14,'DOE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Efficiency'!BC14,'DOE Stack Loss Data'!$C$3:$V$3)))</f>
        <v>#N/A</v>
      </c>
      <c r="BD38" s="238" t="e">
        <f>1-(((INDEX('DOE Stack Loss Data'!$C$4:$V$43,MATCH('Combustion Reports'!L$52,'DOE Stack Loss Data'!$B$4:$B$43)+1,MATCH('Proposed Efficiency'!BD14,'DOE Stack Loss Data'!$C$3:$V$3)+1)-INDEX('DOE Stack Loss Data'!$C$4:$V$43,MATCH('Combustion Reports'!L$52,'DOE Stack Loss Data'!$B$4:$B$43),MATCH('Proposed Efficiency'!BD14,'DOE Stack Loss Data'!$C$3:$V$3)+1))/10*('Combustion Reports'!L$52-INDEX('DOE Stack Loss Data'!$B$4:$B$43,MATCH('Combustion Reports'!L$52,'DOE Stack Loss Data'!$B$4:$B$43),1))+INDEX('DOE Stack Loss Data'!$C$4:$V$43,MATCH('Combustion Reports'!L$52,'DOE Stack Loss Data'!$B$4:$B$43),MATCH('Proposed Efficiency'!BD14,'DOE Stack Loss Data'!$C$3:$V$3)+1)-((INDEX('DOE Stack Loss Data'!$C$4:$V$43,MATCH('Combustion Reports'!L$52,'DOE Stack Loss Data'!$B$4:$B$43)+1,MATCH('Proposed Efficiency'!BD14,'DOE Stack Loss Data'!$C$3:$V$3))-INDEX('DOE Stack Loss Data'!$C$4:$V$43,MATCH('Combustion Reports'!L$52,'DOE Stack Loss Data'!$B$4:$B$43),MATCH('Proposed Efficiency'!BD14,'DOE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Efficiency'!BD14,'DOE Stack Loss Data'!$C$3:$V$3))))/(INDEX('DOE Stack Loss Data'!$C$3:$V$3,1,MATCH('Proposed Efficiency'!BD14,'DOE Stack Loss Data'!$C$3:$V$3)+1)-INDEX('DOE Stack Loss Data'!$C$3:$V$3,1,MATCH('Proposed Efficiency'!BD14,'DOE Stack Loss Data'!$C$3:$V$3)))*('Proposed Efficiency'!BD14-INDEX('DOE Stack Loss Data'!$C$3:$V$3,1,MATCH('Proposed Efficiency'!BD14,'DOE Stack Loss Data'!$C$3:$V$3)))+(INDEX('DOE Stack Loss Data'!$C$4:$V$43,MATCH('Combustion Reports'!L$52,'DOE Stack Loss Data'!$B$4:$B$43)+1,MATCH('Proposed Efficiency'!BD14,'DOE Stack Loss Data'!$C$3:$V$3))-INDEX('DOE Stack Loss Data'!$C$4:$V$43,MATCH('Combustion Reports'!L$52,'DOE Stack Loss Data'!$B$4:$B$43),MATCH('Proposed Efficiency'!BD14,'DOE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Efficiency'!BD14,'DOE Stack Loss Data'!$C$3:$V$3)))</f>
        <v>#N/A</v>
      </c>
    </row>
    <row r="39" spans="2:56">
      <c r="B39" s="236">
        <v>40</v>
      </c>
      <c r="C39" s="234">
        <v>546</v>
      </c>
      <c r="D39" s="233">
        <f t="shared" si="4"/>
        <v>50</v>
      </c>
      <c r="E39" s="237" t="e">
        <f>1-(((INDEX('DOE Stack Loss Data'!$C$4:$V$43,MATCH('Combustion Reports'!C$34,'DOE Stack Loss Data'!$B$4:$B$43)+1,MATCH('Proposed Efficiency'!E15,'DOE Stack Loss Data'!$C$3:$V$3)+1)-INDEX('DOE Stack Loss Data'!$C$4:$V$43,MATCH('Combustion Reports'!C$34,'DOE Stack Loss Data'!$B$4:$B$43),MATCH('Proposed Efficiency'!E15,'DOE Stack Loss Data'!$C$3:$V$3)+1))/10*('Combustion Reports'!C$34-INDEX('DOE Stack Loss Data'!$B$4:$B$43,MATCH('Combustion Reports'!C$34,'DOE Stack Loss Data'!$B$4:$B$43),1))+INDEX('DOE Stack Loss Data'!$C$4:$V$43,MATCH('Combustion Reports'!C$34,'DOE Stack Loss Data'!$B$4:$B$43),MATCH('Proposed Efficiency'!E15,'DOE Stack Loss Data'!$C$3:$V$3)+1)-((INDEX('DOE Stack Loss Data'!$C$4:$V$43,MATCH('Combustion Reports'!C$34,'DOE Stack Loss Data'!$B$4:$B$43)+1,MATCH('Proposed Efficiency'!E15,'DOE Stack Loss Data'!$C$3:$V$3))-INDEX('DOE Stack Loss Data'!$C$4:$V$43,MATCH('Combustion Reports'!C$34,'DOE Stack Loss Data'!$B$4:$B$43),MATCH('Proposed Efficiency'!E15,'DOE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Efficiency'!E15,'DOE Stack Loss Data'!$C$3:$V$3))))/(INDEX('DOE Stack Loss Data'!$C$3:$V$3,1,MATCH('Proposed Efficiency'!E15,'DOE Stack Loss Data'!$C$3:$V$3)+1)-INDEX('DOE Stack Loss Data'!$C$3:$V$3,1,MATCH('Proposed Efficiency'!E15,'DOE Stack Loss Data'!$C$3:$V$3)))*('Proposed Efficiency'!E15-INDEX('DOE Stack Loss Data'!$C$3:$V$3,1,MATCH('Proposed Efficiency'!E15,'DOE Stack Loss Data'!$C$3:$V$3)))+(INDEX('DOE Stack Loss Data'!$C$4:$V$43,MATCH('Combustion Reports'!C$34,'DOE Stack Loss Data'!$B$4:$B$43)+1,MATCH('Proposed Efficiency'!E15,'DOE Stack Loss Data'!$C$3:$V$3))-INDEX('DOE Stack Loss Data'!$C$4:$V$43,MATCH('Combustion Reports'!C$34,'DOE Stack Loss Data'!$B$4:$B$43),MATCH('Proposed Efficiency'!E15,'DOE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Efficiency'!E15,'DOE Stack Loss Data'!$C$3:$V$3)))</f>
        <v>#N/A</v>
      </c>
      <c r="F39" s="237" t="e">
        <f>1-(((INDEX('DOE Stack Loss Data'!$C$4:$V$43,MATCH('Combustion Reports'!D$34,'DOE Stack Loss Data'!$B$4:$B$43)+1,MATCH('Proposed Efficiency'!F15,'DOE Stack Loss Data'!$C$3:$V$3)+1)-INDEX('DOE Stack Loss Data'!$C$4:$V$43,MATCH('Combustion Reports'!D$34,'DOE Stack Loss Data'!$B$4:$B$43),MATCH('Proposed Efficiency'!F15,'DOE Stack Loss Data'!$C$3:$V$3)+1))/10*('Combustion Reports'!D$34-INDEX('DOE Stack Loss Data'!$B$4:$B$43,MATCH('Combustion Reports'!D$34,'DOE Stack Loss Data'!$B$4:$B$43),1))+INDEX('DOE Stack Loss Data'!$C$4:$V$43,MATCH('Combustion Reports'!D$34,'DOE Stack Loss Data'!$B$4:$B$43),MATCH('Proposed Efficiency'!F15,'DOE Stack Loss Data'!$C$3:$V$3)+1)-((INDEX('DOE Stack Loss Data'!$C$4:$V$43,MATCH('Combustion Reports'!D$34,'DOE Stack Loss Data'!$B$4:$B$43)+1,MATCH('Proposed Efficiency'!F15,'DOE Stack Loss Data'!$C$3:$V$3))-INDEX('DOE Stack Loss Data'!$C$4:$V$43,MATCH('Combustion Reports'!D$34,'DOE Stack Loss Data'!$B$4:$B$43),MATCH('Proposed Efficiency'!F15,'DOE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Efficiency'!F15,'DOE Stack Loss Data'!$C$3:$V$3))))/(INDEX('DOE Stack Loss Data'!$C$3:$V$3,1,MATCH('Proposed Efficiency'!F15,'DOE Stack Loss Data'!$C$3:$V$3)+1)-INDEX('DOE Stack Loss Data'!$C$3:$V$3,1,MATCH('Proposed Efficiency'!F15,'DOE Stack Loss Data'!$C$3:$V$3)))*('Proposed Efficiency'!F15-INDEX('DOE Stack Loss Data'!$C$3:$V$3,1,MATCH('Proposed Efficiency'!F15,'DOE Stack Loss Data'!$C$3:$V$3)))+(INDEX('DOE Stack Loss Data'!$C$4:$V$43,MATCH('Combustion Reports'!D$34,'DOE Stack Loss Data'!$B$4:$B$43)+1,MATCH('Proposed Efficiency'!F15,'DOE Stack Loss Data'!$C$3:$V$3))-INDEX('DOE Stack Loss Data'!$C$4:$V$43,MATCH('Combustion Reports'!D$34,'DOE Stack Loss Data'!$B$4:$B$43),MATCH('Proposed Efficiency'!F15,'DOE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Efficiency'!F15,'DOE Stack Loss Data'!$C$3:$V$3)))</f>
        <v>#N/A</v>
      </c>
      <c r="G39" s="237" t="e">
        <f>1-(((INDEX('DOE Stack Loss Data'!$C$4:$V$43,MATCH('Combustion Reports'!E$34,'DOE Stack Loss Data'!$B$4:$B$43)+1,MATCH('Proposed Efficiency'!G15,'DOE Stack Loss Data'!$C$3:$V$3)+1)-INDEX('DOE Stack Loss Data'!$C$4:$V$43,MATCH('Combustion Reports'!E$34,'DOE Stack Loss Data'!$B$4:$B$43),MATCH('Proposed Efficiency'!G15,'DOE Stack Loss Data'!$C$3:$V$3)+1))/10*('Combustion Reports'!E$34-INDEX('DOE Stack Loss Data'!$B$4:$B$43,MATCH('Combustion Reports'!E$34,'DOE Stack Loss Data'!$B$4:$B$43),1))+INDEX('DOE Stack Loss Data'!$C$4:$V$43,MATCH('Combustion Reports'!E$34,'DOE Stack Loss Data'!$B$4:$B$43),MATCH('Proposed Efficiency'!G15,'DOE Stack Loss Data'!$C$3:$V$3)+1)-((INDEX('DOE Stack Loss Data'!$C$4:$V$43,MATCH('Combustion Reports'!E$34,'DOE Stack Loss Data'!$B$4:$B$43)+1,MATCH('Proposed Efficiency'!G15,'DOE Stack Loss Data'!$C$3:$V$3))-INDEX('DOE Stack Loss Data'!$C$4:$V$43,MATCH('Combustion Reports'!E$34,'DOE Stack Loss Data'!$B$4:$B$43),MATCH('Proposed Efficiency'!G15,'DOE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Efficiency'!G15,'DOE Stack Loss Data'!$C$3:$V$3))))/(INDEX('DOE Stack Loss Data'!$C$3:$V$3,1,MATCH('Proposed Efficiency'!G15,'DOE Stack Loss Data'!$C$3:$V$3)+1)-INDEX('DOE Stack Loss Data'!$C$3:$V$3,1,MATCH('Proposed Efficiency'!G15,'DOE Stack Loss Data'!$C$3:$V$3)))*('Proposed Efficiency'!G15-INDEX('DOE Stack Loss Data'!$C$3:$V$3,1,MATCH('Proposed Efficiency'!G15,'DOE Stack Loss Data'!$C$3:$V$3)))+(INDEX('DOE Stack Loss Data'!$C$4:$V$43,MATCH('Combustion Reports'!E$34,'DOE Stack Loss Data'!$B$4:$B$43)+1,MATCH('Proposed Efficiency'!G15,'DOE Stack Loss Data'!$C$3:$V$3))-INDEX('DOE Stack Loss Data'!$C$4:$V$43,MATCH('Combustion Reports'!E$34,'DOE Stack Loss Data'!$B$4:$B$43),MATCH('Proposed Efficiency'!G15,'DOE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Efficiency'!G15,'DOE Stack Loss Data'!$C$3:$V$3)))</f>
        <v>#N/A</v>
      </c>
      <c r="H39" s="237" t="e">
        <f>1-(((INDEX('DOE Stack Loss Data'!$C$4:$V$43,MATCH('Combustion Reports'!F$34,'DOE Stack Loss Data'!$B$4:$B$43)+1,MATCH('Proposed Efficiency'!H15,'DOE Stack Loss Data'!$C$3:$V$3)+1)-INDEX('DOE Stack Loss Data'!$C$4:$V$43,MATCH('Combustion Reports'!F$34,'DOE Stack Loss Data'!$B$4:$B$43),MATCH('Proposed Efficiency'!H15,'DOE Stack Loss Data'!$C$3:$V$3)+1))/10*('Combustion Reports'!F$34-INDEX('DOE Stack Loss Data'!$B$4:$B$43,MATCH('Combustion Reports'!F$34,'DOE Stack Loss Data'!$B$4:$B$43),1))+INDEX('DOE Stack Loss Data'!$C$4:$V$43,MATCH('Combustion Reports'!F$34,'DOE Stack Loss Data'!$B$4:$B$43),MATCH('Proposed Efficiency'!H15,'DOE Stack Loss Data'!$C$3:$V$3)+1)-((INDEX('DOE Stack Loss Data'!$C$4:$V$43,MATCH('Combustion Reports'!F$34,'DOE Stack Loss Data'!$B$4:$B$43)+1,MATCH('Proposed Efficiency'!H15,'DOE Stack Loss Data'!$C$3:$V$3))-INDEX('DOE Stack Loss Data'!$C$4:$V$43,MATCH('Combustion Reports'!F$34,'DOE Stack Loss Data'!$B$4:$B$43),MATCH('Proposed Efficiency'!H15,'DOE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Efficiency'!H15,'DOE Stack Loss Data'!$C$3:$V$3))))/(INDEX('DOE Stack Loss Data'!$C$3:$V$3,1,MATCH('Proposed Efficiency'!H15,'DOE Stack Loss Data'!$C$3:$V$3)+1)-INDEX('DOE Stack Loss Data'!$C$3:$V$3,1,MATCH('Proposed Efficiency'!H15,'DOE Stack Loss Data'!$C$3:$V$3)))*('Proposed Efficiency'!H15-INDEX('DOE Stack Loss Data'!$C$3:$V$3,1,MATCH('Proposed Efficiency'!H15,'DOE Stack Loss Data'!$C$3:$V$3)))+(INDEX('DOE Stack Loss Data'!$C$4:$V$43,MATCH('Combustion Reports'!F$34,'DOE Stack Loss Data'!$B$4:$B$43)+1,MATCH('Proposed Efficiency'!H15,'DOE Stack Loss Data'!$C$3:$V$3))-INDEX('DOE Stack Loss Data'!$C$4:$V$43,MATCH('Combustion Reports'!F$34,'DOE Stack Loss Data'!$B$4:$B$43),MATCH('Proposed Efficiency'!H15,'DOE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Efficiency'!H15,'DOE Stack Loss Data'!$C$3:$V$3)))</f>
        <v>#N/A</v>
      </c>
      <c r="I39" s="237" t="e">
        <f>1-(((INDEX('DOE Stack Loss Data'!$C$4:$V$43,MATCH('Combustion Reports'!G$34,'DOE Stack Loss Data'!$B$4:$B$43)+1,MATCH('Proposed Efficiency'!I15,'DOE Stack Loss Data'!$C$3:$V$3)+1)-INDEX('DOE Stack Loss Data'!$C$4:$V$43,MATCH('Combustion Reports'!G$34,'DOE Stack Loss Data'!$B$4:$B$43),MATCH('Proposed Efficiency'!I15,'DOE Stack Loss Data'!$C$3:$V$3)+1))/10*('Combustion Reports'!G$34-INDEX('DOE Stack Loss Data'!$B$4:$B$43,MATCH('Combustion Reports'!G$34,'DOE Stack Loss Data'!$B$4:$B$43),1))+INDEX('DOE Stack Loss Data'!$C$4:$V$43,MATCH('Combustion Reports'!G$34,'DOE Stack Loss Data'!$B$4:$B$43),MATCH('Proposed Efficiency'!I15,'DOE Stack Loss Data'!$C$3:$V$3)+1)-((INDEX('DOE Stack Loss Data'!$C$4:$V$43,MATCH('Combustion Reports'!G$34,'DOE Stack Loss Data'!$B$4:$B$43)+1,MATCH('Proposed Efficiency'!I15,'DOE Stack Loss Data'!$C$3:$V$3))-INDEX('DOE Stack Loss Data'!$C$4:$V$43,MATCH('Combustion Reports'!G$34,'DOE Stack Loss Data'!$B$4:$B$43),MATCH('Proposed Efficiency'!I15,'DOE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Efficiency'!I15,'DOE Stack Loss Data'!$C$3:$V$3))))/(INDEX('DOE Stack Loss Data'!$C$3:$V$3,1,MATCH('Proposed Efficiency'!I15,'DOE Stack Loss Data'!$C$3:$V$3)+1)-INDEX('DOE Stack Loss Data'!$C$3:$V$3,1,MATCH('Proposed Efficiency'!I15,'DOE Stack Loss Data'!$C$3:$V$3)))*('Proposed Efficiency'!I15-INDEX('DOE Stack Loss Data'!$C$3:$V$3,1,MATCH('Proposed Efficiency'!I15,'DOE Stack Loss Data'!$C$3:$V$3)))+(INDEX('DOE Stack Loss Data'!$C$4:$V$43,MATCH('Combustion Reports'!G$34,'DOE Stack Loss Data'!$B$4:$B$43)+1,MATCH('Proposed Efficiency'!I15,'DOE Stack Loss Data'!$C$3:$V$3))-INDEX('DOE Stack Loss Data'!$C$4:$V$43,MATCH('Combustion Reports'!G$34,'DOE Stack Loss Data'!$B$4:$B$43),MATCH('Proposed Efficiency'!I15,'DOE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Efficiency'!I15,'DOE Stack Loss Data'!$C$3:$V$3)))</f>
        <v>#N/A</v>
      </c>
      <c r="J39" s="237" t="e">
        <f>1-(((INDEX('DOE Stack Loss Data'!$C$4:$V$43,MATCH('Combustion Reports'!H$34,'DOE Stack Loss Data'!$B$4:$B$43)+1,MATCH('Proposed Efficiency'!J15,'DOE Stack Loss Data'!$C$3:$V$3)+1)-INDEX('DOE Stack Loss Data'!$C$4:$V$43,MATCH('Combustion Reports'!H$34,'DOE Stack Loss Data'!$B$4:$B$43),MATCH('Proposed Efficiency'!J15,'DOE Stack Loss Data'!$C$3:$V$3)+1))/10*('Combustion Reports'!H$34-INDEX('DOE Stack Loss Data'!$B$4:$B$43,MATCH('Combustion Reports'!H$34,'DOE Stack Loss Data'!$B$4:$B$43),1))+INDEX('DOE Stack Loss Data'!$C$4:$V$43,MATCH('Combustion Reports'!H$34,'DOE Stack Loss Data'!$B$4:$B$43),MATCH('Proposed Efficiency'!J15,'DOE Stack Loss Data'!$C$3:$V$3)+1)-((INDEX('DOE Stack Loss Data'!$C$4:$V$43,MATCH('Combustion Reports'!H$34,'DOE Stack Loss Data'!$B$4:$B$43)+1,MATCH('Proposed Efficiency'!J15,'DOE Stack Loss Data'!$C$3:$V$3))-INDEX('DOE Stack Loss Data'!$C$4:$V$43,MATCH('Combustion Reports'!H$34,'DOE Stack Loss Data'!$B$4:$B$43),MATCH('Proposed Efficiency'!J15,'DOE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Efficiency'!J15,'DOE Stack Loss Data'!$C$3:$V$3))))/(INDEX('DOE Stack Loss Data'!$C$3:$V$3,1,MATCH('Proposed Efficiency'!J15,'DOE Stack Loss Data'!$C$3:$V$3)+1)-INDEX('DOE Stack Loss Data'!$C$3:$V$3,1,MATCH('Proposed Efficiency'!J15,'DOE Stack Loss Data'!$C$3:$V$3)))*('Proposed Efficiency'!J15-INDEX('DOE Stack Loss Data'!$C$3:$V$3,1,MATCH('Proposed Efficiency'!J15,'DOE Stack Loss Data'!$C$3:$V$3)))+(INDEX('DOE Stack Loss Data'!$C$4:$V$43,MATCH('Combustion Reports'!H$34,'DOE Stack Loss Data'!$B$4:$B$43)+1,MATCH('Proposed Efficiency'!J15,'DOE Stack Loss Data'!$C$3:$V$3))-INDEX('DOE Stack Loss Data'!$C$4:$V$43,MATCH('Combustion Reports'!H$34,'DOE Stack Loss Data'!$B$4:$B$43),MATCH('Proposed Efficiency'!J15,'DOE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Efficiency'!J15,'DOE Stack Loss Data'!$C$3:$V$3)))</f>
        <v>#N/A</v>
      </c>
      <c r="K39" s="237" t="e">
        <f>1-(((INDEX('DOE Stack Loss Data'!$C$4:$V$43,MATCH('Combustion Reports'!I$34,'DOE Stack Loss Data'!$B$4:$B$43)+1,MATCH('Proposed Efficiency'!K15,'DOE Stack Loss Data'!$C$3:$V$3)+1)-INDEX('DOE Stack Loss Data'!$C$4:$V$43,MATCH('Combustion Reports'!I$34,'DOE Stack Loss Data'!$B$4:$B$43),MATCH('Proposed Efficiency'!K15,'DOE Stack Loss Data'!$C$3:$V$3)+1))/10*('Combustion Reports'!I$34-INDEX('DOE Stack Loss Data'!$B$4:$B$43,MATCH('Combustion Reports'!I$34,'DOE Stack Loss Data'!$B$4:$B$43),1))+INDEX('DOE Stack Loss Data'!$C$4:$V$43,MATCH('Combustion Reports'!I$34,'DOE Stack Loss Data'!$B$4:$B$43),MATCH('Proposed Efficiency'!K15,'DOE Stack Loss Data'!$C$3:$V$3)+1)-((INDEX('DOE Stack Loss Data'!$C$4:$V$43,MATCH('Combustion Reports'!I$34,'DOE Stack Loss Data'!$B$4:$B$43)+1,MATCH('Proposed Efficiency'!K15,'DOE Stack Loss Data'!$C$3:$V$3))-INDEX('DOE Stack Loss Data'!$C$4:$V$43,MATCH('Combustion Reports'!I$34,'DOE Stack Loss Data'!$B$4:$B$43),MATCH('Proposed Efficiency'!K15,'DOE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Efficiency'!K15,'DOE Stack Loss Data'!$C$3:$V$3))))/(INDEX('DOE Stack Loss Data'!$C$3:$V$3,1,MATCH('Proposed Efficiency'!K15,'DOE Stack Loss Data'!$C$3:$V$3)+1)-INDEX('DOE Stack Loss Data'!$C$3:$V$3,1,MATCH('Proposed Efficiency'!K15,'DOE Stack Loss Data'!$C$3:$V$3)))*('Proposed Efficiency'!K15-INDEX('DOE Stack Loss Data'!$C$3:$V$3,1,MATCH('Proposed Efficiency'!K15,'DOE Stack Loss Data'!$C$3:$V$3)))+(INDEX('DOE Stack Loss Data'!$C$4:$V$43,MATCH('Combustion Reports'!I$34,'DOE Stack Loss Data'!$B$4:$B$43)+1,MATCH('Proposed Efficiency'!K15,'DOE Stack Loss Data'!$C$3:$V$3))-INDEX('DOE Stack Loss Data'!$C$4:$V$43,MATCH('Combustion Reports'!I$34,'DOE Stack Loss Data'!$B$4:$B$43),MATCH('Proposed Efficiency'!K15,'DOE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Efficiency'!K15,'DOE Stack Loss Data'!$C$3:$V$3)))</f>
        <v>#N/A</v>
      </c>
      <c r="L39" s="237" t="e">
        <f>1-(((INDEX('DOE Stack Loss Data'!$C$4:$V$43,MATCH('Combustion Reports'!J$34,'DOE Stack Loss Data'!$B$4:$B$43)+1,MATCH('Proposed Efficiency'!L15,'DOE Stack Loss Data'!$C$3:$V$3)+1)-INDEX('DOE Stack Loss Data'!$C$4:$V$43,MATCH('Combustion Reports'!J$34,'DOE Stack Loss Data'!$B$4:$B$43),MATCH('Proposed Efficiency'!L15,'DOE Stack Loss Data'!$C$3:$V$3)+1))/10*('Combustion Reports'!J$34-INDEX('DOE Stack Loss Data'!$B$4:$B$43,MATCH('Combustion Reports'!J$34,'DOE Stack Loss Data'!$B$4:$B$43),1))+INDEX('DOE Stack Loss Data'!$C$4:$V$43,MATCH('Combustion Reports'!J$34,'DOE Stack Loss Data'!$B$4:$B$43),MATCH('Proposed Efficiency'!L15,'DOE Stack Loss Data'!$C$3:$V$3)+1)-((INDEX('DOE Stack Loss Data'!$C$4:$V$43,MATCH('Combustion Reports'!J$34,'DOE Stack Loss Data'!$B$4:$B$43)+1,MATCH('Proposed Efficiency'!L15,'DOE Stack Loss Data'!$C$3:$V$3))-INDEX('DOE Stack Loss Data'!$C$4:$V$43,MATCH('Combustion Reports'!J$34,'DOE Stack Loss Data'!$B$4:$B$43),MATCH('Proposed Efficiency'!L15,'DOE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Efficiency'!L15,'DOE Stack Loss Data'!$C$3:$V$3))))/(INDEX('DOE Stack Loss Data'!$C$3:$V$3,1,MATCH('Proposed Efficiency'!L15,'DOE Stack Loss Data'!$C$3:$V$3)+1)-INDEX('DOE Stack Loss Data'!$C$3:$V$3,1,MATCH('Proposed Efficiency'!L15,'DOE Stack Loss Data'!$C$3:$V$3)))*('Proposed Efficiency'!L15-INDEX('DOE Stack Loss Data'!$C$3:$V$3,1,MATCH('Proposed Efficiency'!L15,'DOE Stack Loss Data'!$C$3:$V$3)))+(INDEX('DOE Stack Loss Data'!$C$4:$V$43,MATCH('Combustion Reports'!J$34,'DOE Stack Loss Data'!$B$4:$B$43)+1,MATCH('Proposed Efficiency'!L15,'DOE Stack Loss Data'!$C$3:$V$3))-INDEX('DOE Stack Loss Data'!$C$4:$V$43,MATCH('Combustion Reports'!J$34,'DOE Stack Loss Data'!$B$4:$B$43),MATCH('Proposed Efficiency'!L15,'DOE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Efficiency'!L15,'DOE Stack Loss Data'!$C$3:$V$3)))</f>
        <v>#N/A</v>
      </c>
      <c r="M39" s="237" t="e">
        <f>1-(((INDEX('DOE Stack Loss Data'!$C$4:$V$43,MATCH('Combustion Reports'!K$34,'DOE Stack Loss Data'!$B$4:$B$43)+1,MATCH('Proposed Efficiency'!M15,'DOE Stack Loss Data'!$C$3:$V$3)+1)-INDEX('DOE Stack Loss Data'!$C$4:$V$43,MATCH('Combustion Reports'!K$34,'DOE Stack Loss Data'!$B$4:$B$43),MATCH('Proposed Efficiency'!M15,'DOE Stack Loss Data'!$C$3:$V$3)+1))/10*('Combustion Reports'!K$34-INDEX('DOE Stack Loss Data'!$B$4:$B$43,MATCH('Combustion Reports'!K$34,'DOE Stack Loss Data'!$B$4:$B$43),1))+INDEX('DOE Stack Loss Data'!$C$4:$V$43,MATCH('Combustion Reports'!K$34,'DOE Stack Loss Data'!$B$4:$B$43),MATCH('Proposed Efficiency'!M15,'DOE Stack Loss Data'!$C$3:$V$3)+1)-((INDEX('DOE Stack Loss Data'!$C$4:$V$43,MATCH('Combustion Reports'!K$34,'DOE Stack Loss Data'!$B$4:$B$43)+1,MATCH('Proposed Efficiency'!M15,'DOE Stack Loss Data'!$C$3:$V$3))-INDEX('DOE Stack Loss Data'!$C$4:$V$43,MATCH('Combustion Reports'!K$34,'DOE Stack Loss Data'!$B$4:$B$43),MATCH('Proposed Efficiency'!M15,'DOE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Efficiency'!M15,'DOE Stack Loss Data'!$C$3:$V$3))))/(INDEX('DOE Stack Loss Data'!$C$3:$V$3,1,MATCH('Proposed Efficiency'!M15,'DOE Stack Loss Data'!$C$3:$V$3)+1)-INDEX('DOE Stack Loss Data'!$C$3:$V$3,1,MATCH('Proposed Efficiency'!M15,'DOE Stack Loss Data'!$C$3:$V$3)))*('Proposed Efficiency'!M15-INDEX('DOE Stack Loss Data'!$C$3:$V$3,1,MATCH('Proposed Efficiency'!M15,'DOE Stack Loss Data'!$C$3:$V$3)))+(INDEX('DOE Stack Loss Data'!$C$4:$V$43,MATCH('Combustion Reports'!K$34,'DOE Stack Loss Data'!$B$4:$B$43)+1,MATCH('Proposed Efficiency'!M15,'DOE Stack Loss Data'!$C$3:$V$3))-INDEX('DOE Stack Loss Data'!$C$4:$V$43,MATCH('Combustion Reports'!K$34,'DOE Stack Loss Data'!$B$4:$B$43),MATCH('Proposed Efficiency'!M15,'DOE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Efficiency'!M15,'DOE Stack Loss Data'!$C$3:$V$3)))</f>
        <v>#N/A</v>
      </c>
      <c r="N39" s="238" t="e">
        <f>1-(((INDEX('DOE Stack Loss Data'!$C$4:$V$43,MATCH('Combustion Reports'!L$34,'DOE Stack Loss Data'!$B$4:$B$43)+1,MATCH('Proposed Efficiency'!N15,'DOE Stack Loss Data'!$C$3:$V$3)+1)-INDEX('DOE Stack Loss Data'!$C$4:$V$43,MATCH('Combustion Reports'!L$34,'DOE Stack Loss Data'!$B$4:$B$43),MATCH('Proposed Efficiency'!N15,'DOE Stack Loss Data'!$C$3:$V$3)+1))/10*('Combustion Reports'!L$34-INDEX('DOE Stack Loss Data'!$B$4:$B$43,MATCH('Combustion Reports'!L$34,'DOE Stack Loss Data'!$B$4:$B$43),1))+INDEX('DOE Stack Loss Data'!$C$4:$V$43,MATCH('Combustion Reports'!L$34,'DOE Stack Loss Data'!$B$4:$B$43),MATCH('Proposed Efficiency'!N15,'DOE Stack Loss Data'!$C$3:$V$3)+1)-((INDEX('DOE Stack Loss Data'!$C$4:$V$43,MATCH('Combustion Reports'!L$34,'DOE Stack Loss Data'!$B$4:$B$43)+1,MATCH('Proposed Efficiency'!N15,'DOE Stack Loss Data'!$C$3:$V$3))-INDEX('DOE Stack Loss Data'!$C$4:$V$43,MATCH('Combustion Reports'!L$34,'DOE Stack Loss Data'!$B$4:$B$43),MATCH('Proposed Efficiency'!N15,'DOE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Efficiency'!N15,'DOE Stack Loss Data'!$C$3:$V$3))))/(INDEX('DOE Stack Loss Data'!$C$3:$V$3,1,MATCH('Proposed Efficiency'!N15,'DOE Stack Loss Data'!$C$3:$V$3)+1)-INDEX('DOE Stack Loss Data'!$C$3:$V$3,1,MATCH('Proposed Efficiency'!N15,'DOE Stack Loss Data'!$C$3:$V$3)))*('Proposed Efficiency'!N15-INDEX('DOE Stack Loss Data'!$C$3:$V$3,1,MATCH('Proposed Efficiency'!N15,'DOE Stack Loss Data'!$C$3:$V$3)))+(INDEX('DOE Stack Loss Data'!$C$4:$V$43,MATCH('Combustion Reports'!L$34,'DOE Stack Loss Data'!$B$4:$B$43)+1,MATCH('Proposed Efficiency'!N15,'DOE Stack Loss Data'!$C$3:$V$3))-INDEX('DOE Stack Loss Data'!$C$4:$V$43,MATCH('Combustion Reports'!L$34,'DOE Stack Loss Data'!$B$4:$B$43),MATCH('Proposed Efficiency'!N15,'DOE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Efficiency'!N15,'DOE Stack Loss Data'!$C$3:$V$3)))</f>
        <v>#N/A</v>
      </c>
      <c r="P39" s="236">
        <v>40</v>
      </c>
      <c r="Q39" s="234">
        <v>546</v>
      </c>
      <c r="R39" s="233">
        <f t="shared" si="5"/>
        <v>50</v>
      </c>
      <c r="S39" s="237" t="e">
        <f>1-(((INDEX('DOE Stack Loss Data'!$C$4:$V$43,MATCH('Combustion Reports'!$C$40,'DOE Stack Loss Data'!$B$4:$B$43)+1,MATCH('Proposed Efficiency'!S15,'DOE Stack Loss Data'!$C$3:$V$3)+1)-INDEX('DOE Stack Loss Data'!$C$4:$V$43,MATCH('Combustion Reports'!$C$40,'DOE Stack Loss Data'!$B$4:$B$43),MATCH('Proposed Efficiency'!S15,'DOE Stack Loss Data'!$C$3:$V$3)+1))/10*('Combustion Reports'!$C$40-INDEX('DOE Stack Loss Data'!$B$4:$B$43,MATCH('Combustion Reports'!$C$40,'DOE Stack Loss Data'!$B$4:$B$43),1))+INDEX('DOE Stack Loss Data'!$C$4:$V$43,MATCH('Combustion Reports'!$C$40,'DOE Stack Loss Data'!$B$4:$B$43),MATCH('Proposed Efficiency'!S15,'DOE Stack Loss Data'!$C$3:$V$3)+1)-((INDEX('DOE Stack Loss Data'!$C$4:$V$43,MATCH('Combustion Reports'!$C$40,'DOE Stack Loss Data'!$B$4:$B$43)+1,MATCH('Proposed Efficiency'!S15,'DOE Stack Loss Data'!$C$3:$V$3))-INDEX('DOE Stack Loss Data'!$C$4:$V$43,MATCH('Combustion Reports'!$C$40,'DOE Stack Loss Data'!$B$4:$B$43),MATCH('Proposed Efficiency'!S15,'DOE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Efficiency'!S15,'DOE Stack Loss Data'!$C$3:$V$3))))/(INDEX('DOE Stack Loss Data'!$C$3:$V$3,1,MATCH('Proposed Efficiency'!S15,'DOE Stack Loss Data'!$C$3:$V$3)+1)-INDEX('DOE Stack Loss Data'!$C$3:$V$3,1,MATCH('Proposed Efficiency'!S15,'DOE Stack Loss Data'!$C$3:$V$3)))*('Proposed Efficiency'!S15-INDEX('DOE Stack Loss Data'!$C$3:$V$3,1,MATCH('Proposed Efficiency'!S15,'DOE Stack Loss Data'!$C$3:$V$3)))+(INDEX('DOE Stack Loss Data'!$C$4:$V$43,MATCH('Combustion Reports'!$C$40,'DOE Stack Loss Data'!$B$4:$B$43)+1,MATCH('Proposed Efficiency'!S15,'DOE Stack Loss Data'!$C$3:$V$3))-INDEX('DOE Stack Loss Data'!$C$4:$V$43,MATCH('Combustion Reports'!$C$40,'DOE Stack Loss Data'!$B$4:$B$43),MATCH('Proposed Efficiency'!S15,'DOE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Efficiency'!S15,'DOE Stack Loss Data'!$C$3:$V$3)))</f>
        <v>#N/A</v>
      </c>
      <c r="T39" s="237" t="e">
        <f>1-(((INDEX('DOE Stack Loss Data'!$C$4:$V$43,MATCH('Combustion Reports'!$C$40,'DOE Stack Loss Data'!$B$4:$B$43)+1,MATCH('Proposed Efficiency'!T15,'DOE Stack Loss Data'!$C$3:$V$3)+1)-INDEX('DOE Stack Loss Data'!$C$4:$V$43,MATCH('Combustion Reports'!$C$40,'DOE Stack Loss Data'!$B$4:$B$43),MATCH('Proposed Efficiency'!T15,'DOE Stack Loss Data'!$C$3:$V$3)+1))/10*('Combustion Reports'!$C$40-INDEX('DOE Stack Loss Data'!$B$4:$B$43,MATCH('Combustion Reports'!$C$40,'DOE Stack Loss Data'!$B$4:$B$43),1))+INDEX('DOE Stack Loss Data'!$C$4:$V$43,MATCH('Combustion Reports'!$C$40,'DOE Stack Loss Data'!$B$4:$B$43),MATCH('Proposed Efficiency'!T15,'DOE Stack Loss Data'!$C$3:$V$3)+1)-((INDEX('DOE Stack Loss Data'!$C$4:$V$43,MATCH('Combustion Reports'!$C$40,'DOE Stack Loss Data'!$B$4:$B$43)+1,MATCH('Proposed Efficiency'!T15,'DOE Stack Loss Data'!$C$3:$V$3))-INDEX('DOE Stack Loss Data'!$C$4:$V$43,MATCH('Combustion Reports'!$C$40,'DOE Stack Loss Data'!$B$4:$B$43),MATCH('Proposed Efficiency'!T15,'DOE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Efficiency'!T15,'DOE Stack Loss Data'!$C$3:$V$3))))/(INDEX('DOE Stack Loss Data'!$C$3:$V$3,1,MATCH('Proposed Efficiency'!T15,'DOE Stack Loss Data'!$C$3:$V$3)+1)-INDEX('DOE Stack Loss Data'!$C$3:$V$3,1,MATCH('Proposed Efficiency'!T15,'DOE Stack Loss Data'!$C$3:$V$3)))*('Proposed Efficiency'!T15-INDEX('DOE Stack Loss Data'!$C$3:$V$3,1,MATCH('Proposed Efficiency'!T15,'DOE Stack Loss Data'!$C$3:$V$3)))+(INDEX('DOE Stack Loss Data'!$C$4:$V$43,MATCH('Combustion Reports'!$C$40,'DOE Stack Loss Data'!$B$4:$B$43)+1,MATCH('Proposed Efficiency'!T15,'DOE Stack Loss Data'!$C$3:$V$3))-INDEX('DOE Stack Loss Data'!$C$4:$V$43,MATCH('Combustion Reports'!$C$40,'DOE Stack Loss Data'!$B$4:$B$43),MATCH('Proposed Efficiency'!T15,'DOE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Efficiency'!T15,'DOE Stack Loss Data'!$C$3:$V$3)))</f>
        <v>#N/A</v>
      </c>
      <c r="U39" s="237" t="e">
        <f>1-(((INDEX('DOE Stack Loss Data'!$C$4:$V$43,MATCH('Combustion Reports'!$C$40,'DOE Stack Loss Data'!$B$4:$B$43)+1,MATCH('Proposed Efficiency'!U15,'DOE Stack Loss Data'!$C$3:$V$3)+1)-INDEX('DOE Stack Loss Data'!$C$4:$V$43,MATCH('Combustion Reports'!$C$40,'DOE Stack Loss Data'!$B$4:$B$43),MATCH('Proposed Efficiency'!U15,'DOE Stack Loss Data'!$C$3:$V$3)+1))/10*('Combustion Reports'!$C$40-INDEX('DOE Stack Loss Data'!$B$4:$B$43,MATCH('Combustion Reports'!$C$40,'DOE Stack Loss Data'!$B$4:$B$43),1))+INDEX('DOE Stack Loss Data'!$C$4:$V$43,MATCH('Combustion Reports'!$C$40,'DOE Stack Loss Data'!$B$4:$B$43),MATCH('Proposed Efficiency'!U15,'DOE Stack Loss Data'!$C$3:$V$3)+1)-((INDEX('DOE Stack Loss Data'!$C$4:$V$43,MATCH('Combustion Reports'!$C$40,'DOE Stack Loss Data'!$B$4:$B$43)+1,MATCH('Proposed Efficiency'!U15,'DOE Stack Loss Data'!$C$3:$V$3))-INDEX('DOE Stack Loss Data'!$C$4:$V$43,MATCH('Combustion Reports'!$C$40,'DOE Stack Loss Data'!$B$4:$B$43),MATCH('Proposed Efficiency'!U15,'DOE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Efficiency'!U15,'DOE Stack Loss Data'!$C$3:$V$3))))/(INDEX('DOE Stack Loss Data'!$C$3:$V$3,1,MATCH('Proposed Efficiency'!U15,'DOE Stack Loss Data'!$C$3:$V$3)+1)-INDEX('DOE Stack Loss Data'!$C$3:$V$3,1,MATCH('Proposed Efficiency'!U15,'DOE Stack Loss Data'!$C$3:$V$3)))*('Proposed Efficiency'!U15-INDEX('DOE Stack Loss Data'!$C$3:$V$3,1,MATCH('Proposed Efficiency'!U15,'DOE Stack Loss Data'!$C$3:$V$3)))+(INDEX('DOE Stack Loss Data'!$C$4:$V$43,MATCH('Combustion Reports'!$C$40,'DOE Stack Loss Data'!$B$4:$B$43)+1,MATCH('Proposed Efficiency'!U15,'DOE Stack Loss Data'!$C$3:$V$3))-INDEX('DOE Stack Loss Data'!$C$4:$V$43,MATCH('Combustion Reports'!$C$40,'DOE Stack Loss Data'!$B$4:$B$43),MATCH('Proposed Efficiency'!U15,'DOE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Efficiency'!U15,'DOE Stack Loss Data'!$C$3:$V$3)))</f>
        <v>#N/A</v>
      </c>
      <c r="V39" s="237" t="e">
        <f>1-(((INDEX('DOE Stack Loss Data'!$C$4:$V$43,MATCH('Combustion Reports'!$C$40,'DOE Stack Loss Data'!$B$4:$B$43)+1,MATCH('Proposed Efficiency'!V15,'DOE Stack Loss Data'!$C$3:$V$3)+1)-INDEX('DOE Stack Loss Data'!$C$4:$V$43,MATCH('Combustion Reports'!$C$40,'DOE Stack Loss Data'!$B$4:$B$43),MATCH('Proposed Efficiency'!V15,'DOE Stack Loss Data'!$C$3:$V$3)+1))/10*('Combustion Reports'!$C$40-INDEX('DOE Stack Loss Data'!$B$4:$B$43,MATCH('Combustion Reports'!$C$40,'DOE Stack Loss Data'!$B$4:$B$43),1))+INDEX('DOE Stack Loss Data'!$C$4:$V$43,MATCH('Combustion Reports'!$C$40,'DOE Stack Loss Data'!$B$4:$B$43),MATCH('Proposed Efficiency'!V15,'DOE Stack Loss Data'!$C$3:$V$3)+1)-((INDEX('DOE Stack Loss Data'!$C$4:$V$43,MATCH('Combustion Reports'!$C$40,'DOE Stack Loss Data'!$B$4:$B$43)+1,MATCH('Proposed Efficiency'!V15,'DOE Stack Loss Data'!$C$3:$V$3))-INDEX('DOE Stack Loss Data'!$C$4:$V$43,MATCH('Combustion Reports'!$C$40,'DOE Stack Loss Data'!$B$4:$B$43),MATCH('Proposed Efficiency'!V15,'DOE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Efficiency'!V15,'DOE Stack Loss Data'!$C$3:$V$3))))/(INDEX('DOE Stack Loss Data'!$C$3:$V$3,1,MATCH('Proposed Efficiency'!V15,'DOE Stack Loss Data'!$C$3:$V$3)+1)-INDEX('DOE Stack Loss Data'!$C$3:$V$3,1,MATCH('Proposed Efficiency'!V15,'DOE Stack Loss Data'!$C$3:$V$3)))*('Proposed Efficiency'!V15-INDEX('DOE Stack Loss Data'!$C$3:$V$3,1,MATCH('Proposed Efficiency'!V15,'DOE Stack Loss Data'!$C$3:$V$3)))+(INDEX('DOE Stack Loss Data'!$C$4:$V$43,MATCH('Combustion Reports'!$C$40,'DOE Stack Loss Data'!$B$4:$B$43)+1,MATCH('Proposed Efficiency'!V15,'DOE Stack Loss Data'!$C$3:$V$3))-INDEX('DOE Stack Loss Data'!$C$4:$V$43,MATCH('Combustion Reports'!$C$40,'DOE Stack Loss Data'!$B$4:$B$43),MATCH('Proposed Efficiency'!V15,'DOE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Efficiency'!V15,'DOE Stack Loss Data'!$C$3:$V$3)))</f>
        <v>#N/A</v>
      </c>
      <c r="W39" s="237" t="e">
        <f>1-(((INDEX('DOE Stack Loss Data'!$C$4:$V$43,MATCH('Combustion Reports'!$C$40,'DOE Stack Loss Data'!$B$4:$B$43)+1,MATCH('Proposed Efficiency'!W15,'DOE Stack Loss Data'!$C$3:$V$3)+1)-INDEX('DOE Stack Loss Data'!$C$4:$V$43,MATCH('Combustion Reports'!$C$40,'DOE Stack Loss Data'!$B$4:$B$43),MATCH('Proposed Efficiency'!W15,'DOE Stack Loss Data'!$C$3:$V$3)+1))/10*('Combustion Reports'!$C$40-INDEX('DOE Stack Loss Data'!$B$4:$B$43,MATCH('Combustion Reports'!$C$40,'DOE Stack Loss Data'!$B$4:$B$43),1))+INDEX('DOE Stack Loss Data'!$C$4:$V$43,MATCH('Combustion Reports'!$C$40,'DOE Stack Loss Data'!$B$4:$B$43),MATCH('Proposed Efficiency'!W15,'DOE Stack Loss Data'!$C$3:$V$3)+1)-((INDEX('DOE Stack Loss Data'!$C$4:$V$43,MATCH('Combustion Reports'!$C$40,'DOE Stack Loss Data'!$B$4:$B$43)+1,MATCH('Proposed Efficiency'!W15,'DOE Stack Loss Data'!$C$3:$V$3))-INDEX('DOE Stack Loss Data'!$C$4:$V$43,MATCH('Combustion Reports'!$C$40,'DOE Stack Loss Data'!$B$4:$B$43),MATCH('Proposed Efficiency'!W15,'DOE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Efficiency'!W15,'DOE Stack Loss Data'!$C$3:$V$3))))/(INDEX('DOE Stack Loss Data'!$C$3:$V$3,1,MATCH('Proposed Efficiency'!W15,'DOE Stack Loss Data'!$C$3:$V$3)+1)-INDEX('DOE Stack Loss Data'!$C$3:$V$3,1,MATCH('Proposed Efficiency'!W15,'DOE Stack Loss Data'!$C$3:$V$3)))*('Proposed Efficiency'!W15-INDEX('DOE Stack Loss Data'!$C$3:$V$3,1,MATCH('Proposed Efficiency'!W15,'DOE Stack Loss Data'!$C$3:$V$3)))+(INDEX('DOE Stack Loss Data'!$C$4:$V$43,MATCH('Combustion Reports'!$C$40,'DOE Stack Loss Data'!$B$4:$B$43)+1,MATCH('Proposed Efficiency'!W15,'DOE Stack Loss Data'!$C$3:$V$3))-INDEX('DOE Stack Loss Data'!$C$4:$V$43,MATCH('Combustion Reports'!$C$40,'DOE Stack Loss Data'!$B$4:$B$43),MATCH('Proposed Efficiency'!W15,'DOE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Efficiency'!W15,'DOE Stack Loss Data'!$C$3:$V$3)))</f>
        <v>#N/A</v>
      </c>
      <c r="X39" s="237" t="e">
        <f>1-(((INDEX('DOE Stack Loss Data'!$C$4:$V$43,MATCH('Combustion Reports'!$C$40,'DOE Stack Loss Data'!$B$4:$B$43)+1,MATCH('Proposed Efficiency'!X15,'DOE Stack Loss Data'!$C$3:$V$3)+1)-INDEX('DOE Stack Loss Data'!$C$4:$V$43,MATCH('Combustion Reports'!$C$40,'DOE Stack Loss Data'!$B$4:$B$43),MATCH('Proposed Efficiency'!X15,'DOE Stack Loss Data'!$C$3:$V$3)+1))/10*('Combustion Reports'!$C$40-INDEX('DOE Stack Loss Data'!$B$4:$B$43,MATCH('Combustion Reports'!$C$40,'DOE Stack Loss Data'!$B$4:$B$43),1))+INDEX('DOE Stack Loss Data'!$C$4:$V$43,MATCH('Combustion Reports'!$C$40,'DOE Stack Loss Data'!$B$4:$B$43),MATCH('Proposed Efficiency'!X15,'DOE Stack Loss Data'!$C$3:$V$3)+1)-((INDEX('DOE Stack Loss Data'!$C$4:$V$43,MATCH('Combustion Reports'!$C$40,'DOE Stack Loss Data'!$B$4:$B$43)+1,MATCH('Proposed Efficiency'!X15,'DOE Stack Loss Data'!$C$3:$V$3))-INDEX('DOE Stack Loss Data'!$C$4:$V$43,MATCH('Combustion Reports'!$C$40,'DOE Stack Loss Data'!$B$4:$B$43),MATCH('Proposed Efficiency'!X15,'DOE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Efficiency'!X15,'DOE Stack Loss Data'!$C$3:$V$3))))/(INDEX('DOE Stack Loss Data'!$C$3:$V$3,1,MATCH('Proposed Efficiency'!X15,'DOE Stack Loss Data'!$C$3:$V$3)+1)-INDEX('DOE Stack Loss Data'!$C$3:$V$3,1,MATCH('Proposed Efficiency'!X15,'DOE Stack Loss Data'!$C$3:$V$3)))*('Proposed Efficiency'!X15-INDEX('DOE Stack Loss Data'!$C$3:$V$3,1,MATCH('Proposed Efficiency'!X15,'DOE Stack Loss Data'!$C$3:$V$3)))+(INDEX('DOE Stack Loss Data'!$C$4:$V$43,MATCH('Combustion Reports'!$C$40,'DOE Stack Loss Data'!$B$4:$B$43)+1,MATCH('Proposed Efficiency'!X15,'DOE Stack Loss Data'!$C$3:$V$3))-INDEX('DOE Stack Loss Data'!$C$4:$V$43,MATCH('Combustion Reports'!$C$40,'DOE Stack Loss Data'!$B$4:$B$43),MATCH('Proposed Efficiency'!X15,'DOE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Efficiency'!X15,'DOE Stack Loss Data'!$C$3:$V$3)))</f>
        <v>#N/A</v>
      </c>
      <c r="Y39" s="237" t="e">
        <f>1-(((INDEX('DOE Stack Loss Data'!$C$4:$V$43,MATCH('Combustion Reports'!$C$40,'DOE Stack Loss Data'!$B$4:$B$43)+1,MATCH('Proposed Efficiency'!Y15,'DOE Stack Loss Data'!$C$3:$V$3)+1)-INDEX('DOE Stack Loss Data'!$C$4:$V$43,MATCH('Combustion Reports'!$C$40,'DOE Stack Loss Data'!$B$4:$B$43),MATCH('Proposed Efficiency'!Y15,'DOE Stack Loss Data'!$C$3:$V$3)+1))/10*('Combustion Reports'!$C$40-INDEX('DOE Stack Loss Data'!$B$4:$B$43,MATCH('Combustion Reports'!$C$40,'DOE Stack Loss Data'!$B$4:$B$43),1))+INDEX('DOE Stack Loss Data'!$C$4:$V$43,MATCH('Combustion Reports'!$C$40,'DOE Stack Loss Data'!$B$4:$B$43),MATCH('Proposed Efficiency'!Y15,'DOE Stack Loss Data'!$C$3:$V$3)+1)-((INDEX('DOE Stack Loss Data'!$C$4:$V$43,MATCH('Combustion Reports'!$C$40,'DOE Stack Loss Data'!$B$4:$B$43)+1,MATCH('Proposed Efficiency'!Y15,'DOE Stack Loss Data'!$C$3:$V$3))-INDEX('DOE Stack Loss Data'!$C$4:$V$43,MATCH('Combustion Reports'!$C$40,'DOE Stack Loss Data'!$B$4:$B$43),MATCH('Proposed Efficiency'!Y15,'DOE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Efficiency'!Y15,'DOE Stack Loss Data'!$C$3:$V$3))))/(INDEX('DOE Stack Loss Data'!$C$3:$V$3,1,MATCH('Proposed Efficiency'!Y15,'DOE Stack Loss Data'!$C$3:$V$3)+1)-INDEX('DOE Stack Loss Data'!$C$3:$V$3,1,MATCH('Proposed Efficiency'!Y15,'DOE Stack Loss Data'!$C$3:$V$3)))*('Proposed Efficiency'!Y15-INDEX('DOE Stack Loss Data'!$C$3:$V$3,1,MATCH('Proposed Efficiency'!Y15,'DOE Stack Loss Data'!$C$3:$V$3)))+(INDEX('DOE Stack Loss Data'!$C$4:$V$43,MATCH('Combustion Reports'!$C$40,'DOE Stack Loss Data'!$B$4:$B$43)+1,MATCH('Proposed Efficiency'!Y15,'DOE Stack Loss Data'!$C$3:$V$3))-INDEX('DOE Stack Loss Data'!$C$4:$V$43,MATCH('Combustion Reports'!$C$40,'DOE Stack Loss Data'!$B$4:$B$43),MATCH('Proposed Efficiency'!Y15,'DOE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Efficiency'!Y15,'DOE Stack Loss Data'!$C$3:$V$3)))</f>
        <v>#N/A</v>
      </c>
      <c r="Z39" s="237" t="e">
        <f>1-(((INDEX('DOE Stack Loss Data'!$C$4:$V$43,MATCH('Combustion Reports'!$C$40,'DOE Stack Loss Data'!$B$4:$B$43)+1,MATCH('Proposed Efficiency'!Z15,'DOE Stack Loss Data'!$C$3:$V$3)+1)-INDEX('DOE Stack Loss Data'!$C$4:$V$43,MATCH('Combustion Reports'!$C$40,'DOE Stack Loss Data'!$B$4:$B$43),MATCH('Proposed Efficiency'!Z15,'DOE Stack Loss Data'!$C$3:$V$3)+1))/10*('Combustion Reports'!$C$40-INDEX('DOE Stack Loss Data'!$B$4:$B$43,MATCH('Combustion Reports'!$C$40,'DOE Stack Loss Data'!$B$4:$B$43),1))+INDEX('DOE Stack Loss Data'!$C$4:$V$43,MATCH('Combustion Reports'!$C$40,'DOE Stack Loss Data'!$B$4:$B$43),MATCH('Proposed Efficiency'!Z15,'DOE Stack Loss Data'!$C$3:$V$3)+1)-((INDEX('DOE Stack Loss Data'!$C$4:$V$43,MATCH('Combustion Reports'!$C$40,'DOE Stack Loss Data'!$B$4:$B$43)+1,MATCH('Proposed Efficiency'!Z15,'DOE Stack Loss Data'!$C$3:$V$3))-INDEX('DOE Stack Loss Data'!$C$4:$V$43,MATCH('Combustion Reports'!$C$40,'DOE Stack Loss Data'!$B$4:$B$43),MATCH('Proposed Efficiency'!Z15,'DOE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Efficiency'!Z15,'DOE Stack Loss Data'!$C$3:$V$3))))/(INDEX('DOE Stack Loss Data'!$C$3:$V$3,1,MATCH('Proposed Efficiency'!Z15,'DOE Stack Loss Data'!$C$3:$V$3)+1)-INDEX('DOE Stack Loss Data'!$C$3:$V$3,1,MATCH('Proposed Efficiency'!Z15,'DOE Stack Loss Data'!$C$3:$V$3)))*('Proposed Efficiency'!Z15-INDEX('DOE Stack Loss Data'!$C$3:$V$3,1,MATCH('Proposed Efficiency'!Z15,'DOE Stack Loss Data'!$C$3:$V$3)))+(INDEX('DOE Stack Loss Data'!$C$4:$V$43,MATCH('Combustion Reports'!$C$40,'DOE Stack Loss Data'!$B$4:$B$43)+1,MATCH('Proposed Efficiency'!Z15,'DOE Stack Loss Data'!$C$3:$V$3))-INDEX('DOE Stack Loss Data'!$C$4:$V$43,MATCH('Combustion Reports'!$C$40,'DOE Stack Loss Data'!$B$4:$B$43),MATCH('Proposed Efficiency'!Z15,'DOE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Efficiency'!Z15,'DOE Stack Loss Data'!$C$3:$V$3)))</f>
        <v>#N/A</v>
      </c>
      <c r="AA39" s="237" t="e">
        <f>1-(((INDEX('DOE Stack Loss Data'!$C$4:$V$43,MATCH('Combustion Reports'!$C$40,'DOE Stack Loss Data'!$B$4:$B$43)+1,MATCH('Proposed Efficiency'!AA15,'DOE Stack Loss Data'!$C$3:$V$3)+1)-INDEX('DOE Stack Loss Data'!$C$4:$V$43,MATCH('Combustion Reports'!$C$40,'DOE Stack Loss Data'!$B$4:$B$43),MATCH('Proposed Efficiency'!AA15,'DOE Stack Loss Data'!$C$3:$V$3)+1))/10*('Combustion Reports'!$C$40-INDEX('DOE Stack Loss Data'!$B$4:$B$43,MATCH('Combustion Reports'!$C$40,'DOE Stack Loss Data'!$B$4:$B$43),1))+INDEX('DOE Stack Loss Data'!$C$4:$V$43,MATCH('Combustion Reports'!$C$40,'DOE Stack Loss Data'!$B$4:$B$43),MATCH('Proposed Efficiency'!AA15,'DOE Stack Loss Data'!$C$3:$V$3)+1)-((INDEX('DOE Stack Loss Data'!$C$4:$V$43,MATCH('Combustion Reports'!$C$40,'DOE Stack Loss Data'!$B$4:$B$43)+1,MATCH('Proposed Efficiency'!AA15,'DOE Stack Loss Data'!$C$3:$V$3))-INDEX('DOE Stack Loss Data'!$C$4:$V$43,MATCH('Combustion Reports'!$C$40,'DOE Stack Loss Data'!$B$4:$B$43),MATCH('Proposed Efficiency'!AA15,'DOE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Efficiency'!AA15,'DOE Stack Loss Data'!$C$3:$V$3))))/(INDEX('DOE Stack Loss Data'!$C$3:$V$3,1,MATCH('Proposed Efficiency'!AA15,'DOE Stack Loss Data'!$C$3:$V$3)+1)-INDEX('DOE Stack Loss Data'!$C$3:$V$3,1,MATCH('Proposed Efficiency'!AA15,'DOE Stack Loss Data'!$C$3:$V$3)))*('Proposed Efficiency'!AA15-INDEX('DOE Stack Loss Data'!$C$3:$V$3,1,MATCH('Proposed Efficiency'!AA15,'DOE Stack Loss Data'!$C$3:$V$3)))+(INDEX('DOE Stack Loss Data'!$C$4:$V$43,MATCH('Combustion Reports'!$C$40,'DOE Stack Loss Data'!$B$4:$B$43)+1,MATCH('Proposed Efficiency'!AA15,'DOE Stack Loss Data'!$C$3:$V$3))-INDEX('DOE Stack Loss Data'!$C$4:$V$43,MATCH('Combustion Reports'!$C$40,'DOE Stack Loss Data'!$B$4:$B$43),MATCH('Proposed Efficiency'!AA15,'DOE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Efficiency'!AA15,'DOE Stack Loss Data'!$C$3:$V$3)))</f>
        <v>#N/A</v>
      </c>
      <c r="AB39" s="238" t="e">
        <f>1-(((INDEX('DOE Stack Loss Data'!$C$4:$V$43,MATCH('Combustion Reports'!$C$40,'DOE Stack Loss Data'!$B$4:$B$43)+1,MATCH('Proposed Efficiency'!AB15,'DOE Stack Loss Data'!$C$3:$V$3)+1)-INDEX('DOE Stack Loss Data'!$C$4:$V$43,MATCH('Combustion Reports'!$C$40,'DOE Stack Loss Data'!$B$4:$B$43),MATCH('Proposed Efficiency'!AB15,'DOE Stack Loss Data'!$C$3:$V$3)+1))/10*('Combustion Reports'!$C$40-INDEX('DOE Stack Loss Data'!$B$4:$B$43,MATCH('Combustion Reports'!$C$40,'DOE Stack Loss Data'!$B$4:$B$43),1))+INDEX('DOE Stack Loss Data'!$C$4:$V$43,MATCH('Combustion Reports'!$C$40,'DOE Stack Loss Data'!$B$4:$B$43),MATCH('Proposed Efficiency'!AB15,'DOE Stack Loss Data'!$C$3:$V$3)+1)-((INDEX('DOE Stack Loss Data'!$C$4:$V$43,MATCH('Combustion Reports'!$C$40,'DOE Stack Loss Data'!$B$4:$B$43)+1,MATCH('Proposed Efficiency'!AB15,'DOE Stack Loss Data'!$C$3:$V$3))-INDEX('DOE Stack Loss Data'!$C$4:$V$43,MATCH('Combustion Reports'!$C$40,'DOE Stack Loss Data'!$B$4:$B$43),MATCH('Proposed Efficiency'!AB15,'DOE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Efficiency'!AB15,'DOE Stack Loss Data'!$C$3:$V$3))))/(INDEX('DOE Stack Loss Data'!$C$3:$V$3,1,MATCH('Proposed Efficiency'!AB15,'DOE Stack Loss Data'!$C$3:$V$3)+1)-INDEX('DOE Stack Loss Data'!$C$3:$V$3,1,MATCH('Proposed Efficiency'!AB15,'DOE Stack Loss Data'!$C$3:$V$3)))*('Proposed Efficiency'!AB15-INDEX('DOE Stack Loss Data'!$C$3:$V$3,1,MATCH('Proposed Efficiency'!AB15,'DOE Stack Loss Data'!$C$3:$V$3)))+(INDEX('DOE Stack Loss Data'!$C$4:$V$43,MATCH('Combustion Reports'!$C$40,'DOE Stack Loss Data'!$B$4:$B$43)+1,MATCH('Proposed Efficiency'!AB15,'DOE Stack Loss Data'!$C$3:$V$3))-INDEX('DOE Stack Loss Data'!$C$4:$V$43,MATCH('Combustion Reports'!$C$40,'DOE Stack Loss Data'!$B$4:$B$43),MATCH('Proposed Efficiency'!AB15,'DOE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Efficiency'!AB15,'DOE Stack Loss Data'!$C$3:$V$3)))</f>
        <v>#N/A</v>
      </c>
      <c r="AD39" s="236">
        <v>40</v>
      </c>
      <c r="AE39" s="234">
        <v>546</v>
      </c>
      <c r="AF39" s="233">
        <f t="shared" si="6"/>
        <v>50</v>
      </c>
      <c r="AG39" s="237" t="e">
        <f>1-(((INDEX('DOE Stack Loss Data'!$C$4:$V$43,MATCH('Combustion Reports'!C$46,'DOE Stack Loss Data'!$B$4:$B$43)+1,MATCH('Proposed Efficiency'!AG15,'DOE Stack Loss Data'!$C$3:$V$3)+1)-INDEX('DOE Stack Loss Data'!$C$4:$V$43,MATCH('Combustion Reports'!C$46,'DOE Stack Loss Data'!$B$4:$B$43),MATCH('Proposed Efficiency'!AG15,'DOE Stack Loss Data'!$C$3:$V$3)+1))/10*('Combustion Reports'!C$46-INDEX('DOE Stack Loss Data'!$B$4:$B$43,MATCH('Combustion Reports'!C$46,'DOE Stack Loss Data'!$B$4:$B$43),1))+INDEX('DOE Stack Loss Data'!$C$4:$V$43,MATCH('Combustion Reports'!C$46,'DOE Stack Loss Data'!$B$4:$B$43),MATCH('Proposed Efficiency'!AG15,'DOE Stack Loss Data'!$C$3:$V$3)+1)-((INDEX('DOE Stack Loss Data'!$C$4:$V$43,MATCH('Combustion Reports'!C$46,'DOE Stack Loss Data'!$B$4:$B$43)+1,MATCH('Proposed Efficiency'!AG15,'DOE Stack Loss Data'!$C$3:$V$3))-INDEX('DOE Stack Loss Data'!$C$4:$V$43,MATCH('Combustion Reports'!C$46,'DOE Stack Loss Data'!$B$4:$B$43),MATCH('Proposed Efficiency'!AG15,'DOE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Efficiency'!AG15,'DOE Stack Loss Data'!$C$3:$V$3))))/(INDEX('DOE Stack Loss Data'!$C$3:$V$3,1,MATCH('Proposed Efficiency'!AG15,'DOE Stack Loss Data'!$C$3:$V$3)+1)-INDEX('DOE Stack Loss Data'!$C$3:$V$3,1,MATCH('Proposed Efficiency'!AG15,'DOE Stack Loss Data'!$C$3:$V$3)))*('Proposed Efficiency'!AG15-INDEX('DOE Stack Loss Data'!$C$3:$V$3,1,MATCH('Proposed Efficiency'!AG15,'DOE Stack Loss Data'!$C$3:$V$3)))+(INDEX('DOE Stack Loss Data'!$C$4:$V$43,MATCH('Combustion Reports'!C$46,'DOE Stack Loss Data'!$B$4:$B$43)+1,MATCH('Proposed Efficiency'!AG15,'DOE Stack Loss Data'!$C$3:$V$3))-INDEX('DOE Stack Loss Data'!$C$4:$V$43,MATCH('Combustion Reports'!C$46,'DOE Stack Loss Data'!$B$4:$B$43),MATCH('Proposed Efficiency'!AG15,'DOE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Efficiency'!AG15,'DOE Stack Loss Data'!$C$3:$V$3)))</f>
        <v>#N/A</v>
      </c>
      <c r="AH39" s="237" t="e">
        <f>1-(((INDEX('DOE Stack Loss Data'!$C$4:$V$43,MATCH('Combustion Reports'!D$46,'DOE Stack Loss Data'!$B$4:$B$43)+1,MATCH('Proposed Efficiency'!AH15,'DOE Stack Loss Data'!$C$3:$V$3)+1)-INDEX('DOE Stack Loss Data'!$C$4:$V$43,MATCH('Combustion Reports'!D$46,'DOE Stack Loss Data'!$B$4:$B$43),MATCH('Proposed Efficiency'!AH15,'DOE Stack Loss Data'!$C$3:$V$3)+1))/10*('Combustion Reports'!D$46-INDEX('DOE Stack Loss Data'!$B$4:$B$43,MATCH('Combustion Reports'!D$46,'DOE Stack Loss Data'!$B$4:$B$43),1))+INDEX('DOE Stack Loss Data'!$C$4:$V$43,MATCH('Combustion Reports'!D$46,'DOE Stack Loss Data'!$B$4:$B$43),MATCH('Proposed Efficiency'!AH15,'DOE Stack Loss Data'!$C$3:$V$3)+1)-((INDEX('DOE Stack Loss Data'!$C$4:$V$43,MATCH('Combustion Reports'!D$46,'DOE Stack Loss Data'!$B$4:$B$43)+1,MATCH('Proposed Efficiency'!AH15,'DOE Stack Loss Data'!$C$3:$V$3))-INDEX('DOE Stack Loss Data'!$C$4:$V$43,MATCH('Combustion Reports'!D$46,'DOE Stack Loss Data'!$B$4:$B$43),MATCH('Proposed Efficiency'!AH15,'DOE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Efficiency'!AH15,'DOE Stack Loss Data'!$C$3:$V$3))))/(INDEX('DOE Stack Loss Data'!$C$3:$V$3,1,MATCH('Proposed Efficiency'!AH15,'DOE Stack Loss Data'!$C$3:$V$3)+1)-INDEX('DOE Stack Loss Data'!$C$3:$V$3,1,MATCH('Proposed Efficiency'!AH15,'DOE Stack Loss Data'!$C$3:$V$3)))*('Proposed Efficiency'!AH15-INDEX('DOE Stack Loss Data'!$C$3:$V$3,1,MATCH('Proposed Efficiency'!AH15,'DOE Stack Loss Data'!$C$3:$V$3)))+(INDEX('DOE Stack Loss Data'!$C$4:$V$43,MATCH('Combustion Reports'!D$46,'DOE Stack Loss Data'!$B$4:$B$43)+1,MATCH('Proposed Efficiency'!AH15,'DOE Stack Loss Data'!$C$3:$V$3))-INDEX('DOE Stack Loss Data'!$C$4:$V$43,MATCH('Combustion Reports'!D$46,'DOE Stack Loss Data'!$B$4:$B$43),MATCH('Proposed Efficiency'!AH15,'DOE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Efficiency'!AH15,'DOE Stack Loss Data'!$C$3:$V$3)))</f>
        <v>#N/A</v>
      </c>
      <c r="AI39" s="237" t="e">
        <f>1-(((INDEX('DOE Stack Loss Data'!$C$4:$V$43,MATCH('Combustion Reports'!E$46,'DOE Stack Loss Data'!$B$4:$B$43)+1,MATCH('Proposed Efficiency'!AI15,'DOE Stack Loss Data'!$C$3:$V$3)+1)-INDEX('DOE Stack Loss Data'!$C$4:$V$43,MATCH('Combustion Reports'!E$46,'DOE Stack Loss Data'!$B$4:$B$43),MATCH('Proposed Efficiency'!AI15,'DOE Stack Loss Data'!$C$3:$V$3)+1))/10*('Combustion Reports'!E$46-INDEX('DOE Stack Loss Data'!$B$4:$B$43,MATCH('Combustion Reports'!E$46,'DOE Stack Loss Data'!$B$4:$B$43),1))+INDEX('DOE Stack Loss Data'!$C$4:$V$43,MATCH('Combustion Reports'!E$46,'DOE Stack Loss Data'!$B$4:$B$43),MATCH('Proposed Efficiency'!AI15,'DOE Stack Loss Data'!$C$3:$V$3)+1)-((INDEX('DOE Stack Loss Data'!$C$4:$V$43,MATCH('Combustion Reports'!E$46,'DOE Stack Loss Data'!$B$4:$B$43)+1,MATCH('Proposed Efficiency'!AI15,'DOE Stack Loss Data'!$C$3:$V$3))-INDEX('DOE Stack Loss Data'!$C$4:$V$43,MATCH('Combustion Reports'!E$46,'DOE Stack Loss Data'!$B$4:$B$43),MATCH('Proposed Efficiency'!AI15,'DOE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Efficiency'!AI15,'DOE Stack Loss Data'!$C$3:$V$3))))/(INDEX('DOE Stack Loss Data'!$C$3:$V$3,1,MATCH('Proposed Efficiency'!AI15,'DOE Stack Loss Data'!$C$3:$V$3)+1)-INDEX('DOE Stack Loss Data'!$C$3:$V$3,1,MATCH('Proposed Efficiency'!AI15,'DOE Stack Loss Data'!$C$3:$V$3)))*('Proposed Efficiency'!AI15-INDEX('DOE Stack Loss Data'!$C$3:$V$3,1,MATCH('Proposed Efficiency'!AI15,'DOE Stack Loss Data'!$C$3:$V$3)))+(INDEX('DOE Stack Loss Data'!$C$4:$V$43,MATCH('Combustion Reports'!E$46,'DOE Stack Loss Data'!$B$4:$B$43)+1,MATCH('Proposed Efficiency'!AI15,'DOE Stack Loss Data'!$C$3:$V$3))-INDEX('DOE Stack Loss Data'!$C$4:$V$43,MATCH('Combustion Reports'!E$46,'DOE Stack Loss Data'!$B$4:$B$43),MATCH('Proposed Efficiency'!AI15,'DOE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Efficiency'!AI15,'DOE Stack Loss Data'!$C$3:$V$3)))</f>
        <v>#N/A</v>
      </c>
      <c r="AJ39" s="237" t="e">
        <f>1-(((INDEX('DOE Stack Loss Data'!$C$4:$V$43,MATCH('Combustion Reports'!F$46,'DOE Stack Loss Data'!$B$4:$B$43)+1,MATCH('Proposed Efficiency'!AJ15,'DOE Stack Loss Data'!$C$3:$V$3)+1)-INDEX('DOE Stack Loss Data'!$C$4:$V$43,MATCH('Combustion Reports'!F$46,'DOE Stack Loss Data'!$B$4:$B$43),MATCH('Proposed Efficiency'!AJ15,'DOE Stack Loss Data'!$C$3:$V$3)+1))/10*('Combustion Reports'!F$46-INDEX('DOE Stack Loss Data'!$B$4:$B$43,MATCH('Combustion Reports'!F$46,'DOE Stack Loss Data'!$B$4:$B$43),1))+INDEX('DOE Stack Loss Data'!$C$4:$V$43,MATCH('Combustion Reports'!F$46,'DOE Stack Loss Data'!$B$4:$B$43),MATCH('Proposed Efficiency'!AJ15,'DOE Stack Loss Data'!$C$3:$V$3)+1)-((INDEX('DOE Stack Loss Data'!$C$4:$V$43,MATCH('Combustion Reports'!F$46,'DOE Stack Loss Data'!$B$4:$B$43)+1,MATCH('Proposed Efficiency'!AJ15,'DOE Stack Loss Data'!$C$3:$V$3))-INDEX('DOE Stack Loss Data'!$C$4:$V$43,MATCH('Combustion Reports'!F$46,'DOE Stack Loss Data'!$B$4:$B$43),MATCH('Proposed Efficiency'!AJ15,'DOE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Efficiency'!AJ15,'DOE Stack Loss Data'!$C$3:$V$3))))/(INDEX('DOE Stack Loss Data'!$C$3:$V$3,1,MATCH('Proposed Efficiency'!AJ15,'DOE Stack Loss Data'!$C$3:$V$3)+1)-INDEX('DOE Stack Loss Data'!$C$3:$V$3,1,MATCH('Proposed Efficiency'!AJ15,'DOE Stack Loss Data'!$C$3:$V$3)))*('Proposed Efficiency'!AJ15-INDEX('DOE Stack Loss Data'!$C$3:$V$3,1,MATCH('Proposed Efficiency'!AJ15,'DOE Stack Loss Data'!$C$3:$V$3)))+(INDEX('DOE Stack Loss Data'!$C$4:$V$43,MATCH('Combustion Reports'!F$46,'DOE Stack Loss Data'!$B$4:$B$43)+1,MATCH('Proposed Efficiency'!AJ15,'DOE Stack Loss Data'!$C$3:$V$3))-INDEX('DOE Stack Loss Data'!$C$4:$V$43,MATCH('Combustion Reports'!F$46,'DOE Stack Loss Data'!$B$4:$B$43),MATCH('Proposed Efficiency'!AJ15,'DOE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Efficiency'!AJ15,'DOE Stack Loss Data'!$C$3:$V$3)))</f>
        <v>#N/A</v>
      </c>
      <c r="AK39" s="237" t="e">
        <f>1-(((INDEX('DOE Stack Loss Data'!$C$4:$V$43,MATCH('Combustion Reports'!G$46,'DOE Stack Loss Data'!$B$4:$B$43)+1,MATCH('Proposed Efficiency'!AK15,'DOE Stack Loss Data'!$C$3:$V$3)+1)-INDEX('DOE Stack Loss Data'!$C$4:$V$43,MATCH('Combustion Reports'!G$46,'DOE Stack Loss Data'!$B$4:$B$43),MATCH('Proposed Efficiency'!AK15,'DOE Stack Loss Data'!$C$3:$V$3)+1))/10*('Combustion Reports'!G$46-INDEX('DOE Stack Loss Data'!$B$4:$B$43,MATCH('Combustion Reports'!G$46,'DOE Stack Loss Data'!$B$4:$B$43),1))+INDEX('DOE Stack Loss Data'!$C$4:$V$43,MATCH('Combustion Reports'!G$46,'DOE Stack Loss Data'!$B$4:$B$43),MATCH('Proposed Efficiency'!AK15,'DOE Stack Loss Data'!$C$3:$V$3)+1)-((INDEX('DOE Stack Loss Data'!$C$4:$V$43,MATCH('Combustion Reports'!G$46,'DOE Stack Loss Data'!$B$4:$B$43)+1,MATCH('Proposed Efficiency'!AK15,'DOE Stack Loss Data'!$C$3:$V$3))-INDEX('DOE Stack Loss Data'!$C$4:$V$43,MATCH('Combustion Reports'!G$46,'DOE Stack Loss Data'!$B$4:$B$43),MATCH('Proposed Efficiency'!AK15,'DOE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Efficiency'!AK15,'DOE Stack Loss Data'!$C$3:$V$3))))/(INDEX('DOE Stack Loss Data'!$C$3:$V$3,1,MATCH('Proposed Efficiency'!AK15,'DOE Stack Loss Data'!$C$3:$V$3)+1)-INDEX('DOE Stack Loss Data'!$C$3:$V$3,1,MATCH('Proposed Efficiency'!AK15,'DOE Stack Loss Data'!$C$3:$V$3)))*('Proposed Efficiency'!AK15-INDEX('DOE Stack Loss Data'!$C$3:$V$3,1,MATCH('Proposed Efficiency'!AK15,'DOE Stack Loss Data'!$C$3:$V$3)))+(INDEX('DOE Stack Loss Data'!$C$4:$V$43,MATCH('Combustion Reports'!G$46,'DOE Stack Loss Data'!$B$4:$B$43)+1,MATCH('Proposed Efficiency'!AK15,'DOE Stack Loss Data'!$C$3:$V$3))-INDEX('DOE Stack Loss Data'!$C$4:$V$43,MATCH('Combustion Reports'!G$46,'DOE Stack Loss Data'!$B$4:$B$43),MATCH('Proposed Efficiency'!AK15,'DOE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Efficiency'!AK15,'DOE Stack Loss Data'!$C$3:$V$3)))</f>
        <v>#N/A</v>
      </c>
      <c r="AL39" s="237" t="e">
        <f>1-(((INDEX('DOE Stack Loss Data'!$C$4:$V$43,MATCH('Combustion Reports'!H$46,'DOE Stack Loss Data'!$B$4:$B$43)+1,MATCH('Proposed Efficiency'!AL15,'DOE Stack Loss Data'!$C$3:$V$3)+1)-INDEX('DOE Stack Loss Data'!$C$4:$V$43,MATCH('Combustion Reports'!H$46,'DOE Stack Loss Data'!$B$4:$B$43),MATCH('Proposed Efficiency'!AL15,'DOE Stack Loss Data'!$C$3:$V$3)+1))/10*('Combustion Reports'!H$46-INDEX('DOE Stack Loss Data'!$B$4:$B$43,MATCH('Combustion Reports'!H$46,'DOE Stack Loss Data'!$B$4:$B$43),1))+INDEX('DOE Stack Loss Data'!$C$4:$V$43,MATCH('Combustion Reports'!H$46,'DOE Stack Loss Data'!$B$4:$B$43),MATCH('Proposed Efficiency'!AL15,'DOE Stack Loss Data'!$C$3:$V$3)+1)-((INDEX('DOE Stack Loss Data'!$C$4:$V$43,MATCH('Combustion Reports'!H$46,'DOE Stack Loss Data'!$B$4:$B$43)+1,MATCH('Proposed Efficiency'!AL15,'DOE Stack Loss Data'!$C$3:$V$3))-INDEX('DOE Stack Loss Data'!$C$4:$V$43,MATCH('Combustion Reports'!H$46,'DOE Stack Loss Data'!$B$4:$B$43),MATCH('Proposed Efficiency'!AL15,'DOE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Efficiency'!AL15,'DOE Stack Loss Data'!$C$3:$V$3))))/(INDEX('DOE Stack Loss Data'!$C$3:$V$3,1,MATCH('Proposed Efficiency'!AL15,'DOE Stack Loss Data'!$C$3:$V$3)+1)-INDEX('DOE Stack Loss Data'!$C$3:$V$3,1,MATCH('Proposed Efficiency'!AL15,'DOE Stack Loss Data'!$C$3:$V$3)))*('Proposed Efficiency'!AL15-INDEX('DOE Stack Loss Data'!$C$3:$V$3,1,MATCH('Proposed Efficiency'!AL15,'DOE Stack Loss Data'!$C$3:$V$3)))+(INDEX('DOE Stack Loss Data'!$C$4:$V$43,MATCH('Combustion Reports'!H$46,'DOE Stack Loss Data'!$B$4:$B$43)+1,MATCH('Proposed Efficiency'!AL15,'DOE Stack Loss Data'!$C$3:$V$3))-INDEX('DOE Stack Loss Data'!$C$4:$V$43,MATCH('Combustion Reports'!H$46,'DOE Stack Loss Data'!$B$4:$B$43),MATCH('Proposed Efficiency'!AL15,'DOE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Efficiency'!AL15,'DOE Stack Loss Data'!$C$3:$V$3)))</f>
        <v>#N/A</v>
      </c>
      <c r="AM39" s="237" t="e">
        <f>1-(((INDEX('DOE Stack Loss Data'!$C$4:$V$43,MATCH('Combustion Reports'!I$46,'DOE Stack Loss Data'!$B$4:$B$43)+1,MATCH('Proposed Efficiency'!AM15,'DOE Stack Loss Data'!$C$3:$V$3)+1)-INDEX('DOE Stack Loss Data'!$C$4:$V$43,MATCH('Combustion Reports'!I$46,'DOE Stack Loss Data'!$B$4:$B$43),MATCH('Proposed Efficiency'!AM15,'DOE Stack Loss Data'!$C$3:$V$3)+1))/10*('Combustion Reports'!I$46-INDEX('DOE Stack Loss Data'!$B$4:$B$43,MATCH('Combustion Reports'!I$46,'DOE Stack Loss Data'!$B$4:$B$43),1))+INDEX('DOE Stack Loss Data'!$C$4:$V$43,MATCH('Combustion Reports'!I$46,'DOE Stack Loss Data'!$B$4:$B$43),MATCH('Proposed Efficiency'!AM15,'DOE Stack Loss Data'!$C$3:$V$3)+1)-((INDEX('DOE Stack Loss Data'!$C$4:$V$43,MATCH('Combustion Reports'!I$46,'DOE Stack Loss Data'!$B$4:$B$43)+1,MATCH('Proposed Efficiency'!AM15,'DOE Stack Loss Data'!$C$3:$V$3))-INDEX('DOE Stack Loss Data'!$C$4:$V$43,MATCH('Combustion Reports'!I$46,'DOE Stack Loss Data'!$B$4:$B$43),MATCH('Proposed Efficiency'!AM15,'DOE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Efficiency'!AM15,'DOE Stack Loss Data'!$C$3:$V$3))))/(INDEX('DOE Stack Loss Data'!$C$3:$V$3,1,MATCH('Proposed Efficiency'!AM15,'DOE Stack Loss Data'!$C$3:$V$3)+1)-INDEX('DOE Stack Loss Data'!$C$3:$V$3,1,MATCH('Proposed Efficiency'!AM15,'DOE Stack Loss Data'!$C$3:$V$3)))*('Proposed Efficiency'!AM15-INDEX('DOE Stack Loss Data'!$C$3:$V$3,1,MATCH('Proposed Efficiency'!AM15,'DOE Stack Loss Data'!$C$3:$V$3)))+(INDEX('DOE Stack Loss Data'!$C$4:$V$43,MATCH('Combustion Reports'!I$46,'DOE Stack Loss Data'!$B$4:$B$43)+1,MATCH('Proposed Efficiency'!AM15,'DOE Stack Loss Data'!$C$3:$V$3))-INDEX('DOE Stack Loss Data'!$C$4:$V$43,MATCH('Combustion Reports'!I$46,'DOE Stack Loss Data'!$B$4:$B$43),MATCH('Proposed Efficiency'!AM15,'DOE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Efficiency'!AM15,'DOE Stack Loss Data'!$C$3:$V$3)))</f>
        <v>#N/A</v>
      </c>
      <c r="AN39" s="237" t="e">
        <f>1-(((INDEX('DOE Stack Loss Data'!$C$4:$V$43,MATCH('Combustion Reports'!J$46,'DOE Stack Loss Data'!$B$4:$B$43)+1,MATCH('Proposed Efficiency'!AN15,'DOE Stack Loss Data'!$C$3:$V$3)+1)-INDEX('DOE Stack Loss Data'!$C$4:$V$43,MATCH('Combustion Reports'!J$46,'DOE Stack Loss Data'!$B$4:$B$43),MATCH('Proposed Efficiency'!AN15,'DOE Stack Loss Data'!$C$3:$V$3)+1))/10*('Combustion Reports'!J$46-INDEX('DOE Stack Loss Data'!$B$4:$B$43,MATCH('Combustion Reports'!J$46,'DOE Stack Loss Data'!$B$4:$B$43),1))+INDEX('DOE Stack Loss Data'!$C$4:$V$43,MATCH('Combustion Reports'!J$46,'DOE Stack Loss Data'!$B$4:$B$43),MATCH('Proposed Efficiency'!AN15,'DOE Stack Loss Data'!$C$3:$V$3)+1)-((INDEX('DOE Stack Loss Data'!$C$4:$V$43,MATCH('Combustion Reports'!J$46,'DOE Stack Loss Data'!$B$4:$B$43)+1,MATCH('Proposed Efficiency'!AN15,'DOE Stack Loss Data'!$C$3:$V$3))-INDEX('DOE Stack Loss Data'!$C$4:$V$43,MATCH('Combustion Reports'!J$46,'DOE Stack Loss Data'!$B$4:$B$43),MATCH('Proposed Efficiency'!AN15,'DOE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Efficiency'!AN15,'DOE Stack Loss Data'!$C$3:$V$3))))/(INDEX('DOE Stack Loss Data'!$C$3:$V$3,1,MATCH('Proposed Efficiency'!AN15,'DOE Stack Loss Data'!$C$3:$V$3)+1)-INDEX('DOE Stack Loss Data'!$C$3:$V$3,1,MATCH('Proposed Efficiency'!AN15,'DOE Stack Loss Data'!$C$3:$V$3)))*('Proposed Efficiency'!AN15-INDEX('DOE Stack Loss Data'!$C$3:$V$3,1,MATCH('Proposed Efficiency'!AN15,'DOE Stack Loss Data'!$C$3:$V$3)))+(INDEX('DOE Stack Loss Data'!$C$4:$V$43,MATCH('Combustion Reports'!J$46,'DOE Stack Loss Data'!$B$4:$B$43)+1,MATCH('Proposed Efficiency'!AN15,'DOE Stack Loss Data'!$C$3:$V$3))-INDEX('DOE Stack Loss Data'!$C$4:$V$43,MATCH('Combustion Reports'!J$46,'DOE Stack Loss Data'!$B$4:$B$43),MATCH('Proposed Efficiency'!AN15,'DOE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Efficiency'!AN15,'DOE Stack Loss Data'!$C$3:$V$3)))</f>
        <v>#N/A</v>
      </c>
      <c r="AO39" s="237" t="e">
        <f>1-(((INDEX('DOE Stack Loss Data'!$C$4:$V$43,MATCH('Combustion Reports'!K$46,'DOE Stack Loss Data'!$B$4:$B$43)+1,MATCH('Proposed Efficiency'!AO15,'DOE Stack Loss Data'!$C$3:$V$3)+1)-INDEX('DOE Stack Loss Data'!$C$4:$V$43,MATCH('Combustion Reports'!K$46,'DOE Stack Loss Data'!$B$4:$B$43),MATCH('Proposed Efficiency'!AO15,'DOE Stack Loss Data'!$C$3:$V$3)+1))/10*('Combustion Reports'!K$46-INDEX('DOE Stack Loss Data'!$B$4:$B$43,MATCH('Combustion Reports'!K$46,'DOE Stack Loss Data'!$B$4:$B$43),1))+INDEX('DOE Stack Loss Data'!$C$4:$V$43,MATCH('Combustion Reports'!K$46,'DOE Stack Loss Data'!$B$4:$B$43),MATCH('Proposed Efficiency'!AO15,'DOE Stack Loss Data'!$C$3:$V$3)+1)-((INDEX('DOE Stack Loss Data'!$C$4:$V$43,MATCH('Combustion Reports'!K$46,'DOE Stack Loss Data'!$B$4:$B$43)+1,MATCH('Proposed Efficiency'!AO15,'DOE Stack Loss Data'!$C$3:$V$3))-INDEX('DOE Stack Loss Data'!$C$4:$V$43,MATCH('Combustion Reports'!K$46,'DOE Stack Loss Data'!$B$4:$B$43),MATCH('Proposed Efficiency'!AO15,'DOE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Efficiency'!AO15,'DOE Stack Loss Data'!$C$3:$V$3))))/(INDEX('DOE Stack Loss Data'!$C$3:$V$3,1,MATCH('Proposed Efficiency'!AO15,'DOE Stack Loss Data'!$C$3:$V$3)+1)-INDEX('DOE Stack Loss Data'!$C$3:$V$3,1,MATCH('Proposed Efficiency'!AO15,'DOE Stack Loss Data'!$C$3:$V$3)))*('Proposed Efficiency'!AO15-INDEX('DOE Stack Loss Data'!$C$3:$V$3,1,MATCH('Proposed Efficiency'!AO15,'DOE Stack Loss Data'!$C$3:$V$3)))+(INDEX('DOE Stack Loss Data'!$C$4:$V$43,MATCH('Combustion Reports'!K$46,'DOE Stack Loss Data'!$B$4:$B$43)+1,MATCH('Proposed Efficiency'!AO15,'DOE Stack Loss Data'!$C$3:$V$3))-INDEX('DOE Stack Loss Data'!$C$4:$V$43,MATCH('Combustion Reports'!K$46,'DOE Stack Loss Data'!$B$4:$B$43),MATCH('Proposed Efficiency'!AO15,'DOE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Efficiency'!AO15,'DOE Stack Loss Data'!$C$3:$V$3)))</f>
        <v>#N/A</v>
      </c>
      <c r="AP39" s="238" t="e">
        <f>1-(((INDEX('DOE Stack Loss Data'!$C$4:$V$43,MATCH('Combustion Reports'!L$46,'DOE Stack Loss Data'!$B$4:$B$43)+1,MATCH('Proposed Efficiency'!AP15,'DOE Stack Loss Data'!$C$3:$V$3)+1)-INDEX('DOE Stack Loss Data'!$C$4:$V$43,MATCH('Combustion Reports'!L$46,'DOE Stack Loss Data'!$B$4:$B$43),MATCH('Proposed Efficiency'!AP15,'DOE Stack Loss Data'!$C$3:$V$3)+1))/10*('Combustion Reports'!L$46-INDEX('DOE Stack Loss Data'!$B$4:$B$43,MATCH('Combustion Reports'!L$46,'DOE Stack Loss Data'!$B$4:$B$43),1))+INDEX('DOE Stack Loss Data'!$C$4:$V$43,MATCH('Combustion Reports'!L$46,'DOE Stack Loss Data'!$B$4:$B$43),MATCH('Proposed Efficiency'!AP15,'DOE Stack Loss Data'!$C$3:$V$3)+1)-((INDEX('DOE Stack Loss Data'!$C$4:$V$43,MATCH('Combustion Reports'!L$46,'DOE Stack Loss Data'!$B$4:$B$43)+1,MATCH('Proposed Efficiency'!AP15,'DOE Stack Loss Data'!$C$3:$V$3))-INDEX('DOE Stack Loss Data'!$C$4:$V$43,MATCH('Combustion Reports'!L$46,'DOE Stack Loss Data'!$B$4:$B$43),MATCH('Proposed Efficiency'!AP15,'DOE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Efficiency'!AP15,'DOE Stack Loss Data'!$C$3:$V$3))))/(INDEX('DOE Stack Loss Data'!$C$3:$V$3,1,MATCH('Proposed Efficiency'!AP15,'DOE Stack Loss Data'!$C$3:$V$3)+1)-INDEX('DOE Stack Loss Data'!$C$3:$V$3,1,MATCH('Proposed Efficiency'!AP15,'DOE Stack Loss Data'!$C$3:$V$3)))*('Proposed Efficiency'!AP15-INDEX('DOE Stack Loss Data'!$C$3:$V$3,1,MATCH('Proposed Efficiency'!AP15,'DOE Stack Loss Data'!$C$3:$V$3)))+(INDEX('DOE Stack Loss Data'!$C$4:$V$43,MATCH('Combustion Reports'!L$46,'DOE Stack Loss Data'!$B$4:$B$43)+1,MATCH('Proposed Efficiency'!AP15,'DOE Stack Loss Data'!$C$3:$V$3))-INDEX('DOE Stack Loss Data'!$C$4:$V$43,MATCH('Combustion Reports'!L$46,'DOE Stack Loss Data'!$B$4:$B$43),MATCH('Proposed Efficiency'!AP15,'DOE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Efficiency'!AP15,'DOE Stack Loss Data'!$C$3:$V$3)))</f>
        <v>#N/A</v>
      </c>
      <c r="AR39" s="236">
        <v>40</v>
      </c>
      <c r="AS39" s="234">
        <v>546</v>
      </c>
      <c r="AT39" s="233">
        <f t="shared" si="7"/>
        <v>50</v>
      </c>
      <c r="AU39" s="237" t="e">
        <f>1-(((INDEX('DOE Stack Loss Data'!$C$4:$V$43,MATCH('Combustion Reports'!C$52,'DOE Stack Loss Data'!$B$4:$B$43)+1,MATCH('Proposed Efficiency'!AU15,'DOE Stack Loss Data'!$C$3:$V$3)+1)-INDEX('DOE Stack Loss Data'!$C$4:$V$43,MATCH('Combustion Reports'!C$52,'DOE Stack Loss Data'!$B$4:$B$43),MATCH('Proposed Efficiency'!AU15,'DOE Stack Loss Data'!$C$3:$V$3)+1))/10*('Combustion Reports'!C$52-INDEX('DOE Stack Loss Data'!$B$4:$B$43,MATCH('Combustion Reports'!C$52,'DOE Stack Loss Data'!$B$4:$B$43),1))+INDEX('DOE Stack Loss Data'!$C$4:$V$43,MATCH('Combustion Reports'!C$52,'DOE Stack Loss Data'!$B$4:$B$43),MATCH('Proposed Efficiency'!AU15,'DOE Stack Loss Data'!$C$3:$V$3)+1)-((INDEX('DOE Stack Loss Data'!$C$4:$V$43,MATCH('Combustion Reports'!C$52,'DOE Stack Loss Data'!$B$4:$B$43)+1,MATCH('Proposed Efficiency'!AU15,'DOE Stack Loss Data'!$C$3:$V$3))-INDEX('DOE Stack Loss Data'!$C$4:$V$43,MATCH('Combustion Reports'!C$52,'DOE Stack Loss Data'!$B$4:$B$43),MATCH('Proposed Efficiency'!AU15,'DOE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Efficiency'!AU15,'DOE Stack Loss Data'!$C$3:$V$3))))/(INDEX('DOE Stack Loss Data'!$C$3:$V$3,1,MATCH('Proposed Efficiency'!AU15,'DOE Stack Loss Data'!$C$3:$V$3)+1)-INDEX('DOE Stack Loss Data'!$C$3:$V$3,1,MATCH('Proposed Efficiency'!AU15,'DOE Stack Loss Data'!$C$3:$V$3)))*('Proposed Efficiency'!AU15-INDEX('DOE Stack Loss Data'!$C$3:$V$3,1,MATCH('Proposed Efficiency'!AU15,'DOE Stack Loss Data'!$C$3:$V$3)))+(INDEX('DOE Stack Loss Data'!$C$4:$V$43,MATCH('Combustion Reports'!C$52,'DOE Stack Loss Data'!$B$4:$B$43)+1,MATCH('Proposed Efficiency'!AU15,'DOE Stack Loss Data'!$C$3:$V$3))-INDEX('DOE Stack Loss Data'!$C$4:$V$43,MATCH('Combustion Reports'!C$52,'DOE Stack Loss Data'!$B$4:$B$43),MATCH('Proposed Efficiency'!AU15,'DOE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Efficiency'!AU15,'DOE Stack Loss Data'!$C$3:$V$3)))</f>
        <v>#N/A</v>
      </c>
      <c r="AV39" s="237" t="e">
        <f>1-(((INDEX('DOE Stack Loss Data'!$C$4:$V$43,MATCH('Combustion Reports'!D$52,'DOE Stack Loss Data'!$B$4:$B$43)+1,MATCH('Proposed Efficiency'!AV15,'DOE Stack Loss Data'!$C$3:$V$3)+1)-INDEX('DOE Stack Loss Data'!$C$4:$V$43,MATCH('Combustion Reports'!D$52,'DOE Stack Loss Data'!$B$4:$B$43),MATCH('Proposed Efficiency'!AV15,'DOE Stack Loss Data'!$C$3:$V$3)+1))/10*('Combustion Reports'!D$52-INDEX('DOE Stack Loss Data'!$B$4:$B$43,MATCH('Combustion Reports'!D$52,'DOE Stack Loss Data'!$B$4:$B$43),1))+INDEX('DOE Stack Loss Data'!$C$4:$V$43,MATCH('Combustion Reports'!D$52,'DOE Stack Loss Data'!$B$4:$B$43),MATCH('Proposed Efficiency'!AV15,'DOE Stack Loss Data'!$C$3:$V$3)+1)-((INDEX('DOE Stack Loss Data'!$C$4:$V$43,MATCH('Combustion Reports'!D$52,'DOE Stack Loss Data'!$B$4:$B$43)+1,MATCH('Proposed Efficiency'!AV15,'DOE Stack Loss Data'!$C$3:$V$3))-INDEX('DOE Stack Loss Data'!$C$4:$V$43,MATCH('Combustion Reports'!D$52,'DOE Stack Loss Data'!$B$4:$B$43),MATCH('Proposed Efficiency'!AV15,'DOE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Efficiency'!AV15,'DOE Stack Loss Data'!$C$3:$V$3))))/(INDEX('DOE Stack Loss Data'!$C$3:$V$3,1,MATCH('Proposed Efficiency'!AV15,'DOE Stack Loss Data'!$C$3:$V$3)+1)-INDEX('DOE Stack Loss Data'!$C$3:$V$3,1,MATCH('Proposed Efficiency'!AV15,'DOE Stack Loss Data'!$C$3:$V$3)))*('Proposed Efficiency'!AV15-INDEX('DOE Stack Loss Data'!$C$3:$V$3,1,MATCH('Proposed Efficiency'!AV15,'DOE Stack Loss Data'!$C$3:$V$3)))+(INDEX('DOE Stack Loss Data'!$C$4:$V$43,MATCH('Combustion Reports'!D$52,'DOE Stack Loss Data'!$B$4:$B$43)+1,MATCH('Proposed Efficiency'!AV15,'DOE Stack Loss Data'!$C$3:$V$3))-INDEX('DOE Stack Loss Data'!$C$4:$V$43,MATCH('Combustion Reports'!D$52,'DOE Stack Loss Data'!$B$4:$B$43),MATCH('Proposed Efficiency'!AV15,'DOE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Efficiency'!AV15,'DOE Stack Loss Data'!$C$3:$V$3)))</f>
        <v>#N/A</v>
      </c>
      <c r="AW39" s="237" t="e">
        <f>1-(((INDEX('DOE Stack Loss Data'!$C$4:$V$43,MATCH('Combustion Reports'!E$52,'DOE Stack Loss Data'!$B$4:$B$43)+1,MATCH('Proposed Efficiency'!AW15,'DOE Stack Loss Data'!$C$3:$V$3)+1)-INDEX('DOE Stack Loss Data'!$C$4:$V$43,MATCH('Combustion Reports'!E$52,'DOE Stack Loss Data'!$B$4:$B$43),MATCH('Proposed Efficiency'!AW15,'DOE Stack Loss Data'!$C$3:$V$3)+1))/10*('Combustion Reports'!E$52-INDEX('DOE Stack Loss Data'!$B$4:$B$43,MATCH('Combustion Reports'!E$52,'DOE Stack Loss Data'!$B$4:$B$43),1))+INDEX('DOE Stack Loss Data'!$C$4:$V$43,MATCH('Combustion Reports'!E$52,'DOE Stack Loss Data'!$B$4:$B$43),MATCH('Proposed Efficiency'!AW15,'DOE Stack Loss Data'!$C$3:$V$3)+1)-((INDEX('DOE Stack Loss Data'!$C$4:$V$43,MATCH('Combustion Reports'!E$52,'DOE Stack Loss Data'!$B$4:$B$43)+1,MATCH('Proposed Efficiency'!AW15,'DOE Stack Loss Data'!$C$3:$V$3))-INDEX('DOE Stack Loss Data'!$C$4:$V$43,MATCH('Combustion Reports'!E$52,'DOE Stack Loss Data'!$B$4:$B$43),MATCH('Proposed Efficiency'!AW15,'DOE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Efficiency'!AW15,'DOE Stack Loss Data'!$C$3:$V$3))))/(INDEX('DOE Stack Loss Data'!$C$3:$V$3,1,MATCH('Proposed Efficiency'!AW15,'DOE Stack Loss Data'!$C$3:$V$3)+1)-INDEX('DOE Stack Loss Data'!$C$3:$V$3,1,MATCH('Proposed Efficiency'!AW15,'DOE Stack Loss Data'!$C$3:$V$3)))*('Proposed Efficiency'!AW15-INDEX('DOE Stack Loss Data'!$C$3:$V$3,1,MATCH('Proposed Efficiency'!AW15,'DOE Stack Loss Data'!$C$3:$V$3)))+(INDEX('DOE Stack Loss Data'!$C$4:$V$43,MATCH('Combustion Reports'!E$52,'DOE Stack Loss Data'!$B$4:$B$43)+1,MATCH('Proposed Efficiency'!AW15,'DOE Stack Loss Data'!$C$3:$V$3))-INDEX('DOE Stack Loss Data'!$C$4:$V$43,MATCH('Combustion Reports'!E$52,'DOE Stack Loss Data'!$B$4:$B$43),MATCH('Proposed Efficiency'!AW15,'DOE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Efficiency'!AW15,'DOE Stack Loss Data'!$C$3:$V$3)))</f>
        <v>#N/A</v>
      </c>
      <c r="AX39" s="237" t="e">
        <f>1-(((INDEX('DOE Stack Loss Data'!$C$4:$V$43,MATCH('Combustion Reports'!F$52,'DOE Stack Loss Data'!$B$4:$B$43)+1,MATCH('Proposed Efficiency'!AX15,'DOE Stack Loss Data'!$C$3:$V$3)+1)-INDEX('DOE Stack Loss Data'!$C$4:$V$43,MATCH('Combustion Reports'!F$52,'DOE Stack Loss Data'!$B$4:$B$43),MATCH('Proposed Efficiency'!AX15,'DOE Stack Loss Data'!$C$3:$V$3)+1))/10*('Combustion Reports'!F$52-INDEX('DOE Stack Loss Data'!$B$4:$B$43,MATCH('Combustion Reports'!F$52,'DOE Stack Loss Data'!$B$4:$B$43),1))+INDEX('DOE Stack Loss Data'!$C$4:$V$43,MATCH('Combustion Reports'!F$52,'DOE Stack Loss Data'!$B$4:$B$43),MATCH('Proposed Efficiency'!AX15,'DOE Stack Loss Data'!$C$3:$V$3)+1)-((INDEX('DOE Stack Loss Data'!$C$4:$V$43,MATCH('Combustion Reports'!F$52,'DOE Stack Loss Data'!$B$4:$B$43)+1,MATCH('Proposed Efficiency'!AX15,'DOE Stack Loss Data'!$C$3:$V$3))-INDEX('DOE Stack Loss Data'!$C$4:$V$43,MATCH('Combustion Reports'!F$52,'DOE Stack Loss Data'!$B$4:$B$43),MATCH('Proposed Efficiency'!AX15,'DOE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Efficiency'!AX15,'DOE Stack Loss Data'!$C$3:$V$3))))/(INDEX('DOE Stack Loss Data'!$C$3:$V$3,1,MATCH('Proposed Efficiency'!AX15,'DOE Stack Loss Data'!$C$3:$V$3)+1)-INDEX('DOE Stack Loss Data'!$C$3:$V$3,1,MATCH('Proposed Efficiency'!AX15,'DOE Stack Loss Data'!$C$3:$V$3)))*('Proposed Efficiency'!AX15-INDEX('DOE Stack Loss Data'!$C$3:$V$3,1,MATCH('Proposed Efficiency'!AX15,'DOE Stack Loss Data'!$C$3:$V$3)))+(INDEX('DOE Stack Loss Data'!$C$4:$V$43,MATCH('Combustion Reports'!F$52,'DOE Stack Loss Data'!$B$4:$B$43)+1,MATCH('Proposed Efficiency'!AX15,'DOE Stack Loss Data'!$C$3:$V$3))-INDEX('DOE Stack Loss Data'!$C$4:$V$43,MATCH('Combustion Reports'!F$52,'DOE Stack Loss Data'!$B$4:$B$43),MATCH('Proposed Efficiency'!AX15,'DOE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Efficiency'!AX15,'DOE Stack Loss Data'!$C$3:$V$3)))</f>
        <v>#N/A</v>
      </c>
      <c r="AY39" s="237" t="e">
        <f>1-(((INDEX('DOE Stack Loss Data'!$C$4:$V$43,MATCH('Combustion Reports'!G$52,'DOE Stack Loss Data'!$B$4:$B$43)+1,MATCH('Proposed Efficiency'!AY15,'DOE Stack Loss Data'!$C$3:$V$3)+1)-INDEX('DOE Stack Loss Data'!$C$4:$V$43,MATCH('Combustion Reports'!G$52,'DOE Stack Loss Data'!$B$4:$B$43),MATCH('Proposed Efficiency'!AY15,'DOE Stack Loss Data'!$C$3:$V$3)+1))/10*('Combustion Reports'!G$52-INDEX('DOE Stack Loss Data'!$B$4:$B$43,MATCH('Combustion Reports'!G$52,'DOE Stack Loss Data'!$B$4:$B$43),1))+INDEX('DOE Stack Loss Data'!$C$4:$V$43,MATCH('Combustion Reports'!G$52,'DOE Stack Loss Data'!$B$4:$B$43),MATCH('Proposed Efficiency'!AY15,'DOE Stack Loss Data'!$C$3:$V$3)+1)-((INDEX('DOE Stack Loss Data'!$C$4:$V$43,MATCH('Combustion Reports'!G$52,'DOE Stack Loss Data'!$B$4:$B$43)+1,MATCH('Proposed Efficiency'!AY15,'DOE Stack Loss Data'!$C$3:$V$3))-INDEX('DOE Stack Loss Data'!$C$4:$V$43,MATCH('Combustion Reports'!G$52,'DOE Stack Loss Data'!$B$4:$B$43),MATCH('Proposed Efficiency'!AY15,'DOE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Efficiency'!AY15,'DOE Stack Loss Data'!$C$3:$V$3))))/(INDEX('DOE Stack Loss Data'!$C$3:$V$3,1,MATCH('Proposed Efficiency'!AY15,'DOE Stack Loss Data'!$C$3:$V$3)+1)-INDEX('DOE Stack Loss Data'!$C$3:$V$3,1,MATCH('Proposed Efficiency'!AY15,'DOE Stack Loss Data'!$C$3:$V$3)))*('Proposed Efficiency'!AY15-INDEX('DOE Stack Loss Data'!$C$3:$V$3,1,MATCH('Proposed Efficiency'!AY15,'DOE Stack Loss Data'!$C$3:$V$3)))+(INDEX('DOE Stack Loss Data'!$C$4:$V$43,MATCH('Combustion Reports'!G$52,'DOE Stack Loss Data'!$B$4:$B$43)+1,MATCH('Proposed Efficiency'!AY15,'DOE Stack Loss Data'!$C$3:$V$3))-INDEX('DOE Stack Loss Data'!$C$4:$V$43,MATCH('Combustion Reports'!G$52,'DOE Stack Loss Data'!$B$4:$B$43),MATCH('Proposed Efficiency'!AY15,'DOE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Efficiency'!AY15,'DOE Stack Loss Data'!$C$3:$V$3)))</f>
        <v>#N/A</v>
      </c>
      <c r="AZ39" s="237" t="e">
        <f>1-(((INDEX('DOE Stack Loss Data'!$C$4:$V$43,MATCH('Combustion Reports'!H$52,'DOE Stack Loss Data'!$B$4:$B$43)+1,MATCH('Proposed Efficiency'!AZ15,'DOE Stack Loss Data'!$C$3:$V$3)+1)-INDEX('DOE Stack Loss Data'!$C$4:$V$43,MATCH('Combustion Reports'!H$52,'DOE Stack Loss Data'!$B$4:$B$43),MATCH('Proposed Efficiency'!AZ15,'DOE Stack Loss Data'!$C$3:$V$3)+1))/10*('Combustion Reports'!H$52-INDEX('DOE Stack Loss Data'!$B$4:$B$43,MATCH('Combustion Reports'!H$52,'DOE Stack Loss Data'!$B$4:$B$43),1))+INDEX('DOE Stack Loss Data'!$C$4:$V$43,MATCH('Combustion Reports'!H$52,'DOE Stack Loss Data'!$B$4:$B$43),MATCH('Proposed Efficiency'!AZ15,'DOE Stack Loss Data'!$C$3:$V$3)+1)-((INDEX('DOE Stack Loss Data'!$C$4:$V$43,MATCH('Combustion Reports'!H$52,'DOE Stack Loss Data'!$B$4:$B$43)+1,MATCH('Proposed Efficiency'!AZ15,'DOE Stack Loss Data'!$C$3:$V$3))-INDEX('DOE Stack Loss Data'!$C$4:$V$43,MATCH('Combustion Reports'!H$52,'DOE Stack Loss Data'!$B$4:$B$43),MATCH('Proposed Efficiency'!AZ15,'DOE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Efficiency'!AZ15,'DOE Stack Loss Data'!$C$3:$V$3))))/(INDEX('DOE Stack Loss Data'!$C$3:$V$3,1,MATCH('Proposed Efficiency'!AZ15,'DOE Stack Loss Data'!$C$3:$V$3)+1)-INDEX('DOE Stack Loss Data'!$C$3:$V$3,1,MATCH('Proposed Efficiency'!AZ15,'DOE Stack Loss Data'!$C$3:$V$3)))*('Proposed Efficiency'!AZ15-INDEX('DOE Stack Loss Data'!$C$3:$V$3,1,MATCH('Proposed Efficiency'!AZ15,'DOE Stack Loss Data'!$C$3:$V$3)))+(INDEX('DOE Stack Loss Data'!$C$4:$V$43,MATCH('Combustion Reports'!H$52,'DOE Stack Loss Data'!$B$4:$B$43)+1,MATCH('Proposed Efficiency'!AZ15,'DOE Stack Loss Data'!$C$3:$V$3))-INDEX('DOE Stack Loss Data'!$C$4:$V$43,MATCH('Combustion Reports'!H$52,'DOE Stack Loss Data'!$B$4:$B$43),MATCH('Proposed Efficiency'!AZ15,'DOE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Efficiency'!AZ15,'DOE Stack Loss Data'!$C$3:$V$3)))</f>
        <v>#N/A</v>
      </c>
      <c r="BA39" s="237" t="e">
        <f>1-(((INDEX('DOE Stack Loss Data'!$C$4:$V$43,MATCH('Combustion Reports'!I$52,'DOE Stack Loss Data'!$B$4:$B$43)+1,MATCH('Proposed Efficiency'!BA15,'DOE Stack Loss Data'!$C$3:$V$3)+1)-INDEX('DOE Stack Loss Data'!$C$4:$V$43,MATCH('Combustion Reports'!I$52,'DOE Stack Loss Data'!$B$4:$B$43),MATCH('Proposed Efficiency'!BA15,'DOE Stack Loss Data'!$C$3:$V$3)+1))/10*('Combustion Reports'!I$52-INDEX('DOE Stack Loss Data'!$B$4:$B$43,MATCH('Combustion Reports'!I$52,'DOE Stack Loss Data'!$B$4:$B$43),1))+INDEX('DOE Stack Loss Data'!$C$4:$V$43,MATCH('Combustion Reports'!I$52,'DOE Stack Loss Data'!$B$4:$B$43),MATCH('Proposed Efficiency'!BA15,'DOE Stack Loss Data'!$C$3:$V$3)+1)-((INDEX('DOE Stack Loss Data'!$C$4:$V$43,MATCH('Combustion Reports'!I$52,'DOE Stack Loss Data'!$B$4:$B$43)+1,MATCH('Proposed Efficiency'!BA15,'DOE Stack Loss Data'!$C$3:$V$3))-INDEX('DOE Stack Loss Data'!$C$4:$V$43,MATCH('Combustion Reports'!I$52,'DOE Stack Loss Data'!$B$4:$B$43),MATCH('Proposed Efficiency'!BA15,'DOE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Efficiency'!BA15,'DOE Stack Loss Data'!$C$3:$V$3))))/(INDEX('DOE Stack Loss Data'!$C$3:$V$3,1,MATCH('Proposed Efficiency'!BA15,'DOE Stack Loss Data'!$C$3:$V$3)+1)-INDEX('DOE Stack Loss Data'!$C$3:$V$3,1,MATCH('Proposed Efficiency'!BA15,'DOE Stack Loss Data'!$C$3:$V$3)))*('Proposed Efficiency'!BA15-INDEX('DOE Stack Loss Data'!$C$3:$V$3,1,MATCH('Proposed Efficiency'!BA15,'DOE Stack Loss Data'!$C$3:$V$3)))+(INDEX('DOE Stack Loss Data'!$C$4:$V$43,MATCH('Combustion Reports'!I$52,'DOE Stack Loss Data'!$B$4:$B$43)+1,MATCH('Proposed Efficiency'!BA15,'DOE Stack Loss Data'!$C$3:$V$3))-INDEX('DOE Stack Loss Data'!$C$4:$V$43,MATCH('Combustion Reports'!I$52,'DOE Stack Loss Data'!$B$4:$B$43),MATCH('Proposed Efficiency'!BA15,'DOE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Efficiency'!BA15,'DOE Stack Loss Data'!$C$3:$V$3)))</f>
        <v>#N/A</v>
      </c>
      <c r="BB39" s="237" t="e">
        <f>1-(((INDEX('DOE Stack Loss Data'!$C$4:$V$43,MATCH('Combustion Reports'!J$52,'DOE Stack Loss Data'!$B$4:$B$43)+1,MATCH('Proposed Efficiency'!BB15,'DOE Stack Loss Data'!$C$3:$V$3)+1)-INDEX('DOE Stack Loss Data'!$C$4:$V$43,MATCH('Combustion Reports'!J$52,'DOE Stack Loss Data'!$B$4:$B$43),MATCH('Proposed Efficiency'!BB15,'DOE Stack Loss Data'!$C$3:$V$3)+1))/10*('Combustion Reports'!J$52-INDEX('DOE Stack Loss Data'!$B$4:$B$43,MATCH('Combustion Reports'!J$52,'DOE Stack Loss Data'!$B$4:$B$43),1))+INDEX('DOE Stack Loss Data'!$C$4:$V$43,MATCH('Combustion Reports'!J$52,'DOE Stack Loss Data'!$B$4:$B$43),MATCH('Proposed Efficiency'!BB15,'DOE Stack Loss Data'!$C$3:$V$3)+1)-((INDEX('DOE Stack Loss Data'!$C$4:$V$43,MATCH('Combustion Reports'!J$52,'DOE Stack Loss Data'!$B$4:$B$43)+1,MATCH('Proposed Efficiency'!BB15,'DOE Stack Loss Data'!$C$3:$V$3))-INDEX('DOE Stack Loss Data'!$C$4:$V$43,MATCH('Combustion Reports'!J$52,'DOE Stack Loss Data'!$B$4:$B$43),MATCH('Proposed Efficiency'!BB15,'DOE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Efficiency'!BB15,'DOE Stack Loss Data'!$C$3:$V$3))))/(INDEX('DOE Stack Loss Data'!$C$3:$V$3,1,MATCH('Proposed Efficiency'!BB15,'DOE Stack Loss Data'!$C$3:$V$3)+1)-INDEX('DOE Stack Loss Data'!$C$3:$V$3,1,MATCH('Proposed Efficiency'!BB15,'DOE Stack Loss Data'!$C$3:$V$3)))*('Proposed Efficiency'!BB15-INDEX('DOE Stack Loss Data'!$C$3:$V$3,1,MATCH('Proposed Efficiency'!BB15,'DOE Stack Loss Data'!$C$3:$V$3)))+(INDEX('DOE Stack Loss Data'!$C$4:$V$43,MATCH('Combustion Reports'!J$52,'DOE Stack Loss Data'!$B$4:$B$43)+1,MATCH('Proposed Efficiency'!BB15,'DOE Stack Loss Data'!$C$3:$V$3))-INDEX('DOE Stack Loss Data'!$C$4:$V$43,MATCH('Combustion Reports'!J$52,'DOE Stack Loss Data'!$B$4:$B$43),MATCH('Proposed Efficiency'!BB15,'DOE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Efficiency'!BB15,'DOE Stack Loss Data'!$C$3:$V$3)))</f>
        <v>#N/A</v>
      </c>
      <c r="BC39" s="237" t="e">
        <f>1-(((INDEX('DOE Stack Loss Data'!$C$4:$V$43,MATCH('Combustion Reports'!K$52,'DOE Stack Loss Data'!$B$4:$B$43)+1,MATCH('Proposed Efficiency'!BC15,'DOE Stack Loss Data'!$C$3:$V$3)+1)-INDEX('DOE Stack Loss Data'!$C$4:$V$43,MATCH('Combustion Reports'!K$52,'DOE Stack Loss Data'!$B$4:$B$43),MATCH('Proposed Efficiency'!BC15,'DOE Stack Loss Data'!$C$3:$V$3)+1))/10*('Combustion Reports'!K$52-INDEX('DOE Stack Loss Data'!$B$4:$B$43,MATCH('Combustion Reports'!K$52,'DOE Stack Loss Data'!$B$4:$B$43),1))+INDEX('DOE Stack Loss Data'!$C$4:$V$43,MATCH('Combustion Reports'!K$52,'DOE Stack Loss Data'!$B$4:$B$43),MATCH('Proposed Efficiency'!BC15,'DOE Stack Loss Data'!$C$3:$V$3)+1)-((INDEX('DOE Stack Loss Data'!$C$4:$V$43,MATCH('Combustion Reports'!K$52,'DOE Stack Loss Data'!$B$4:$B$43)+1,MATCH('Proposed Efficiency'!BC15,'DOE Stack Loss Data'!$C$3:$V$3))-INDEX('DOE Stack Loss Data'!$C$4:$V$43,MATCH('Combustion Reports'!K$52,'DOE Stack Loss Data'!$B$4:$B$43),MATCH('Proposed Efficiency'!BC15,'DOE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Efficiency'!BC15,'DOE Stack Loss Data'!$C$3:$V$3))))/(INDEX('DOE Stack Loss Data'!$C$3:$V$3,1,MATCH('Proposed Efficiency'!BC15,'DOE Stack Loss Data'!$C$3:$V$3)+1)-INDEX('DOE Stack Loss Data'!$C$3:$V$3,1,MATCH('Proposed Efficiency'!BC15,'DOE Stack Loss Data'!$C$3:$V$3)))*('Proposed Efficiency'!BC15-INDEX('DOE Stack Loss Data'!$C$3:$V$3,1,MATCH('Proposed Efficiency'!BC15,'DOE Stack Loss Data'!$C$3:$V$3)))+(INDEX('DOE Stack Loss Data'!$C$4:$V$43,MATCH('Combustion Reports'!K$52,'DOE Stack Loss Data'!$B$4:$B$43)+1,MATCH('Proposed Efficiency'!BC15,'DOE Stack Loss Data'!$C$3:$V$3))-INDEX('DOE Stack Loss Data'!$C$4:$V$43,MATCH('Combustion Reports'!K$52,'DOE Stack Loss Data'!$B$4:$B$43),MATCH('Proposed Efficiency'!BC15,'DOE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Efficiency'!BC15,'DOE Stack Loss Data'!$C$3:$V$3)))</f>
        <v>#N/A</v>
      </c>
      <c r="BD39" s="238" t="e">
        <f>1-(((INDEX('DOE Stack Loss Data'!$C$4:$V$43,MATCH('Combustion Reports'!L$52,'DOE Stack Loss Data'!$B$4:$B$43)+1,MATCH('Proposed Efficiency'!BD15,'DOE Stack Loss Data'!$C$3:$V$3)+1)-INDEX('DOE Stack Loss Data'!$C$4:$V$43,MATCH('Combustion Reports'!L$52,'DOE Stack Loss Data'!$B$4:$B$43),MATCH('Proposed Efficiency'!BD15,'DOE Stack Loss Data'!$C$3:$V$3)+1))/10*('Combustion Reports'!L$52-INDEX('DOE Stack Loss Data'!$B$4:$B$43,MATCH('Combustion Reports'!L$52,'DOE Stack Loss Data'!$B$4:$B$43),1))+INDEX('DOE Stack Loss Data'!$C$4:$V$43,MATCH('Combustion Reports'!L$52,'DOE Stack Loss Data'!$B$4:$B$43),MATCH('Proposed Efficiency'!BD15,'DOE Stack Loss Data'!$C$3:$V$3)+1)-((INDEX('DOE Stack Loss Data'!$C$4:$V$43,MATCH('Combustion Reports'!L$52,'DOE Stack Loss Data'!$B$4:$B$43)+1,MATCH('Proposed Efficiency'!BD15,'DOE Stack Loss Data'!$C$3:$V$3))-INDEX('DOE Stack Loss Data'!$C$4:$V$43,MATCH('Combustion Reports'!L$52,'DOE Stack Loss Data'!$B$4:$B$43),MATCH('Proposed Efficiency'!BD15,'DOE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Efficiency'!BD15,'DOE Stack Loss Data'!$C$3:$V$3))))/(INDEX('DOE Stack Loss Data'!$C$3:$V$3,1,MATCH('Proposed Efficiency'!BD15,'DOE Stack Loss Data'!$C$3:$V$3)+1)-INDEX('DOE Stack Loss Data'!$C$3:$V$3,1,MATCH('Proposed Efficiency'!BD15,'DOE Stack Loss Data'!$C$3:$V$3)))*('Proposed Efficiency'!BD15-INDEX('DOE Stack Loss Data'!$C$3:$V$3,1,MATCH('Proposed Efficiency'!BD15,'DOE Stack Loss Data'!$C$3:$V$3)))+(INDEX('DOE Stack Loss Data'!$C$4:$V$43,MATCH('Combustion Reports'!L$52,'DOE Stack Loss Data'!$B$4:$B$43)+1,MATCH('Proposed Efficiency'!BD15,'DOE Stack Loss Data'!$C$3:$V$3))-INDEX('DOE Stack Loss Data'!$C$4:$V$43,MATCH('Combustion Reports'!L$52,'DOE Stack Loss Data'!$B$4:$B$43),MATCH('Proposed Efficiency'!BD15,'DOE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Efficiency'!BD15,'DOE Stack Loss Data'!$C$3:$V$3)))</f>
        <v>#N/A</v>
      </c>
    </row>
    <row r="40" spans="2:56">
      <c r="B40" s="236">
        <v>45</v>
      </c>
      <c r="C40" s="234">
        <v>525</v>
      </c>
      <c r="D40" s="233">
        <f t="shared" si="4"/>
        <v>50</v>
      </c>
      <c r="E40" s="237" t="e">
        <f>1-(((INDEX('DOE Stack Loss Data'!$C$4:$V$43,MATCH('Combustion Reports'!C$34,'DOE Stack Loss Data'!$B$4:$B$43)+1,MATCH('Proposed Efficiency'!E16,'DOE Stack Loss Data'!$C$3:$V$3)+1)-INDEX('DOE Stack Loss Data'!$C$4:$V$43,MATCH('Combustion Reports'!C$34,'DOE Stack Loss Data'!$B$4:$B$43),MATCH('Proposed Efficiency'!E16,'DOE Stack Loss Data'!$C$3:$V$3)+1))/10*('Combustion Reports'!C$34-INDEX('DOE Stack Loss Data'!$B$4:$B$43,MATCH('Combustion Reports'!C$34,'DOE Stack Loss Data'!$B$4:$B$43),1))+INDEX('DOE Stack Loss Data'!$C$4:$V$43,MATCH('Combustion Reports'!C$34,'DOE Stack Loss Data'!$B$4:$B$43),MATCH('Proposed Efficiency'!E16,'DOE Stack Loss Data'!$C$3:$V$3)+1)-((INDEX('DOE Stack Loss Data'!$C$4:$V$43,MATCH('Combustion Reports'!C$34,'DOE Stack Loss Data'!$B$4:$B$43)+1,MATCH('Proposed Efficiency'!E16,'DOE Stack Loss Data'!$C$3:$V$3))-INDEX('DOE Stack Loss Data'!$C$4:$V$43,MATCH('Combustion Reports'!C$34,'DOE Stack Loss Data'!$B$4:$B$43),MATCH('Proposed Efficiency'!E16,'DOE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Efficiency'!E16,'DOE Stack Loss Data'!$C$3:$V$3))))/(INDEX('DOE Stack Loss Data'!$C$3:$V$3,1,MATCH('Proposed Efficiency'!E16,'DOE Stack Loss Data'!$C$3:$V$3)+1)-INDEX('DOE Stack Loss Data'!$C$3:$V$3,1,MATCH('Proposed Efficiency'!E16,'DOE Stack Loss Data'!$C$3:$V$3)))*('Proposed Efficiency'!E16-INDEX('DOE Stack Loss Data'!$C$3:$V$3,1,MATCH('Proposed Efficiency'!E16,'DOE Stack Loss Data'!$C$3:$V$3)))+(INDEX('DOE Stack Loss Data'!$C$4:$V$43,MATCH('Combustion Reports'!C$34,'DOE Stack Loss Data'!$B$4:$B$43)+1,MATCH('Proposed Efficiency'!E16,'DOE Stack Loss Data'!$C$3:$V$3))-INDEX('DOE Stack Loss Data'!$C$4:$V$43,MATCH('Combustion Reports'!C$34,'DOE Stack Loss Data'!$B$4:$B$43),MATCH('Proposed Efficiency'!E16,'DOE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Efficiency'!E16,'DOE Stack Loss Data'!$C$3:$V$3)))</f>
        <v>#N/A</v>
      </c>
      <c r="F40" s="237" t="e">
        <f>1-(((INDEX('DOE Stack Loss Data'!$C$4:$V$43,MATCH('Combustion Reports'!D$34,'DOE Stack Loss Data'!$B$4:$B$43)+1,MATCH('Proposed Efficiency'!F16,'DOE Stack Loss Data'!$C$3:$V$3)+1)-INDEX('DOE Stack Loss Data'!$C$4:$V$43,MATCH('Combustion Reports'!D$34,'DOE Stack Loss Data'!$B$4:$B$43),MATCH('Proposed Efficiency'!F16,'DOE Stack Loss Data'!$C$3:$V$3)+1))/10*('Combustion Reports'!D$34-INDEX('DOE Stack Loss Data'!$B$4:$B$43,MATCH('Combustion Reports'!D$34,'DOE Stack Loss Data'!$B$4:$B$43),1))+INDEX('DOE Stack Loss Data'!$C$4:$V$43,MATCH('Combustion Reports'!D$34,'DOE Stack Loss Data'!$B$4:$B$43),MATCH('Proposed Efficiency'!F16,'DOE Stack Loss Data'!$C$3:$V$3)+1)-((INDEX('DOE Stack Loss Data'!$C$4:$V$43,MATCH('Combustion Reports'!D$34,'DOE Stack Loss Data'!$B$4:$B$43)+1,MATCH('Proposed Efficiency'!F16,'DOE Stack Loss Data'!$C$3:$V$3))-INDEX('DOE Stack Loss Data'!$C$4:$V$43,MATCH('Combustion Reports'!D$34,'DOE Stack Loss Data'!$B$4:$B$43),MATCH('Proposed Efficiency'!F16,'DOE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Efficiency'!F16,'DOE Stack Loss Data'!$C$3:$V$3))))/(INDEX('DOE Stack Loss Data'!$C$3:$V$3,1,MATCH('Proposed Efficiency'!F16,'DOE Stack Loss Data'!$C$3:$V$3)+1)-INDEX('DOE Stack Loss Data'!$C$3:$V$3,1,MATCH('Proposed Efficiency'!F16,'DOE Stack Loss Data'!$C$3:$V$3)))*('Proposed Efficiency'!F16-INDEX('DOE Stack Loss Data'!$C$3:$V$3,1,MATCH('Proposed Efficiency'!F16,'DOE Stack Loss Data'!$C$3:$V$3)))+(INDEX('DOE Stack Loss Data'!$C$4:$V$43,MATCH('Combustion Reports'!D$34,'DOE Stack Loss Data'!$B$4:$B$43)+1,MATCH('Proposed Efficiency'!F16,'DOE Stack Loss Data'!$C$3:$V$3))-INDEX('DOE Stack Loss Data'!$C$4:$V$43,MATCH('Combustion Reports'!D$34,'DOE Stack Loss Data'!$B$4:$B$43),MATCH('Proposed Efficiency'!F16,'DOE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Efficiency'!F16,'DOE Stack Loss Data'!$C$3:$V$3)))</f>
        <v>#N/A</v>
      </c>
      <c r="G40" s="237" t="e">
        <f>1-(((INDEX('DOE Stack Loss Data'!$C$4:$V$43,MATCH('Combustion Reports'!E$34,'DOE Stack Loss Data'!$B$4:$B$43)+1,MATCH('Proposed Efficiency'!G16,'DOE Stack Loss Data'!$C$3:$V$3)+1)-INDEX('DOE Stack Loss Data'!$C$4:$V$43,MATCH('Combustion Reports'!E$34,'DOE Stack Loss Data'!$B$4:$B$43),MATCH('Proposed Efficiency'!G16,'DOE Stack Loss Data'!$C$3:$V$3)+1))/10*('Combustion Reports'!E$34-INDEX('DOE Stack Loss Data'!$B$4:$B$43,MATCH('Combustion Reports'!E$34,'DOE Stack Loss Data'!$B$4:$B$43),1))+INDEX('DOE Stack Loss Data'!$C$4:$V$43,MATCH('Combustion Reports'!E$34,'DOE Stack Loss Data'!$B$4:$B$43),MATCH('Proposed Efficiency'!G16,'DOE Stack Loss Data'!$C$3:$V$3)+1)-((INDEX('DOE Stack Loss Data'!$C$4:$V$43,MATCH('Combustion Reports'!E$34,'DOE Stack Loss Data'!$B$4:$B$43)+1,MATCH('Proposed Efficiency'!G16,'DOE Stack Loss Data'!$C$3:$V$3))-INDEX('DOE Stack Loss Data'!$C$4:$V$43,MATCH('Combustion Reports'!E$34,'DOE Stack Loss Data'!$B$4:$B$43),MATCH('Proposed Efficiency'!G16,'DOE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Efficiency'!G16,'DOE Stack Loss Data'!$C$3:$V$3))))/(INDEX('DOE Stack Loss Data'!$C$3:$V$3,1,MATCH('Proposed Efficiency'!G16,'DOE Stack Loss Data'!$C$3:$V$3)+1)-INDEX('DOE Stack Loss Data'!$C$3:$V$3,1,MATCH('Proposed Efficiency'!G16,'DOE Stack Loss Data'!$C$3:$V$3)))*('Proposed Efficiency'!G16-INDEX('DOE Stack Loss Data'!$C$3:$V$3,1,MATCH('Proposed Efficiency'!G16,'DOE Stack Loss Data'!$C$3:$V$3)))+(INDEX('DOE Stack Loss Data'!$C$4:$V$43,MATCH('Combustion Reports'!E$34,'DOE Stack Loss Data'!$B$4:$B$43)+1,MATCH('Proposed Efficiency'!G16,'DOE Stack Loss Data'!$C$3:$V$3))-INDEX('DOE Stack Loss Data'!$C$4:$V$43,MATCH('Combustion Reports'!E$34,'DOE Stack Loss Data'!$B$4:$B$43),MATCH('Proposed Efficiency'!G16,'DOE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Efficiency'!G16,'DOE Stack Loss Data'!$C$3:$V$3)))</f>
        <v>#N/A</v>
      </c>
      <c r="H40" s="237" t="e">
        <f>1-(((INDEX('DOE Stack Loss Data'!$C$4:$V$43,MATCH('Combustion Reports'!F$34,'DOE Stack Loss Data'!$B$4:$B$43)+1,MATCH('Proposed Efficiency'!H16,'DOE Stack Loss Data'!$C$3:$V$3)+1)-INDEX('DOE Stack Loss Data'!$C$4:$V$43,MATCH('Combustion Reports'!F$34,'DOE Stack Loss Data'!$B$4:$B$43),MATCH('Proposed Efficiency'!H16,'DOE Stack Loss Data'!$C$3:$V$3)+1))/10*('Combustion Reports'!F$34-INDEX('DOE Stack Loss Data'!$B$4:$B$43,MATCH('Combustion Reports'!F$34,'DOE Stack Loss Data'!$B$4:$B$43),1))+INDEX('DOE Stack Loss Data'!$C$4:$V$43,MATCH('Combustion Reports'!F$34,'DOE Stack Loss Data'!$B$4:$B$43),MATCH('Proposed Efficiency'!H16,'DOE Stack Loss Data'!$C$3:$V$3)+1)-((INDEX('DOE Stack Loss Data'!$C$4:$V$43,MATCH('Combustion Reports'!F$34,'DOE Stack Loss Data'!$B$4:$B$43)+1,MATCH('Proposed Efficiency'!H16,'DOE Stack Loss Data'!$C$3:$V$3))-INDEX('DOE Stack Loss Data'!$C$4:$V$43,MATCH('Combustion Reports'!F$34,'DOE Stack Loss Data'!$B$4:$B$43),MATCH('Proposed Efficiency'!H16,'DOE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Efficiency'!H16,'DOE Stack Loss Data'!$C$3:$V$3))))/(INDEX('DOE Stack Loss Data'!$C$3:$V$3,1,MATCH('Proposed Efficiency'!H16,'DOE Stack Loss Data'!$C$3:$V$3)+1)-INDEX('DOE Stack Loss Data'!$C$3:$V$3,1,MATCH('Proposed Efficiency'!H16,'DOE Stack Loss Data'!$C$3:$V$3)))*('Proposed Efficiency'!H16-INDEX('DOE Stack Loss Data'!$C$3:$V$3,1,MATCH('Proposed Efficiency'!H16,'DOE Stack Loss Data'!$C$3:$V$3)))+(INDEX('DOE Stack Loss Data'!$C$4:$V$43,MATCH('Combustion Reports'!F$34,'DOE Stack Loss Data'!$B$4:$B$43)+1,MATCH('Proposed Efficiency'!H16,'DOE Stack Loss Data'!$C$3:$V$3))-INDEX('DOE Stack Loss Data'!$C$4:$V$43,MATCH('Combustion Reports'!F$34,'DOE Stack Loss Data'!$B$4:$B$43),MATCH('Proposed Efficiency'!H16,'DOE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Efficiency'!H16,'DOE Stack Loss Data'!$C$3:$V$3)))</f>
        <v>#N/A</v>
      </c>
      <c r="I40" s="237" t="e">
        <f>1-(((INDEX('DOE Stack Loss Data'!$C$4:$V$43,MATCH('Combustion Reports'!G$34,'DOE Stack Loss Data'!$B$4:$B$43)+1,MATCH('Proposed Efficiency'!I16,'DOE Stack Loss Data'!$C$3:$V$3)+1)-INDEX('DOE Stack Loss Data'!$C$4:$V$43,MATCH('Combustion Reports'!G$34,'DOE Stack Loss Data'!$B$4:$B$43),MATCH('Proposed Efficiency'!I16,'DOE Stack Loss Data'!$C$3:$V$3)+1))/10*('Combustion Reports'!G$34-INDEX('DOE Stack Loss Data'!$B$4:$B$43,MATCH('Combustion Reports'!G$34,'DOE Stack Loss Data'!$B$4:$B$43),1))+INDEX('DOE Stack Loss Data'!$C$4:$V$43,MATCH('Combustion Reports'!G$34,'DOE Stack Loss Data'!$B$4:$B$43),MATCH('Proposed Efficiency'!I16,'DOE Stack Loss Data'!$C$3:$V$3)+1)-((INDEX('DOE Stack Loss Data'!$C$4:$V$43,MATCH('Combustion Reports'!G$34,'DOE Stack Loss Data'!$B$4:$B$43)+1,MATCH('Proposed Efficiency'!I16,'DOE Stack Loss Data'!$C$3:$V$3))-INDEX('DOE Stack Loss Data'!$C$4:$V$43,MATCH('Combustion Reports'!G$34,'DOE Stack Loss Data'!$B$4:$B$43),MATCH('Proposed Efficiency'!I16,'DOE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Efficiency'!I16,'DOE Stack Loss Data'!$C$3:$V$3))))/(INDEX('DOE Stack Loss Data'!$C$3:$V$3,1,MATCH('Proposed Efficiency'!I16,'DOE Stack Loss Data'!$C$3:$V$3)+1)-INDEX('DOE Stack Loss Data'!$C$3:$V$3,1,MATCH('Proposed Efficiency'!I16,'DOE Stack Loss Data'!$C$3:$V$3)))*('Proposed Efficiency'!I16-INDEX('DOE Stack Loss Data'!$C$3:$V$3,1,MATCH('Proposed Efficiency'!I16,'DOE Stack Loss Data'!$C$3:$V$3)))+(INDEX('DOE Stack Loss Data'!$C$4:$V$43,MATCH('Combustion Reports'!G$34,'DOE Stack Loss Data'!$B$4:$B$43)+1,MATCH('Proposed Efficiency'!I16,'DOE Stack Loss Data'!$C$3:$V$3))-INDEX('DOE Stack Loss Data'!$C$4:$V$43,MATCH('Combustion Reports'!G$34,'DOE Stack Loss Data'!$B$4:$B$43),MATCH('Proposed Efficiency'!I16,'DOE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Efficiency'!I16,'DOE Stack Loss Data'!$C$3:$V$3)))</f>
        <v>#N/A</v>
      </c>
      <c r="J40" s="237" t="e">
        <f>1-(((INDEX('DOE Stack Loss Data'!$C$4:$V$43,MATCH('Combustion Reports'!H$34,'DOE Stack Loss Data'!$B$4:$B$43)+1,MATCH('Proposed Efficiency'!J16,'DOE Stack Loss Data'!$C$3:$V$3)+1)-INDEX('DOE Stack Loss Data'!$C$4:$V$43,MATCH('Combustion Reports'!H$34,'DOE Stack Loss Data'!$B$4:$B$43),MATCH('Proposed Efficiency'!J16,'DOE Stack Loss Data'!$C$3:$V$3)+1))/10*('Combustion Reports'!H$34-INDEX('DOE Stack Loss Data'!$B$4:$B$43,MATCH('Combustion Reports'!H$34,'DOE Stack Loss Data'!$B$4:$B$43),1))+INDEX('DOE Stack Loss Data'!$C$4:$V$43,MATCH('Combustion Reports'!H$34,'DOE Stack Loss Data'!$B$4:$B$43),MATCH('Proposed Efficiency'!J16,'DOE Stack Loss Data'!$C$3:$V$3)+1)-((INDEX('DOE Stack Loss Data'!$C$4:$V$43,MATCH('Combustion Reports'!H$34,'DOE Stack Loss Data'!$B$4:$B$43)+1,MATCH('Proposed Efficiency'!J16,'DOE Stack Loss Data'!$C$3:$V$3))-INDEX('DOE Stack Loss Data'!$C$4:$V$43,MATCH('Combustion Reports'!H$34,'DOE Stack Loss Data'!$B$4:$B$43),MATCH('Proposed Efficiency'!J16,'DOE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Efficiency'!J16,'DOE Stack Loss Data'!$C$3:$V$3))))/(INDEX('DOE Stack Loss Data'!$C$3:$V$3,1,MATCH('Proposed Efficiency'!J16,'DOE Stack Loss Data'!$C$3:$V$3)+1)-INDEX('DOE Stack Loss Data'!$C$3:$V$3,1,MATCH('Proposed Efficiency'!J16,'DOE Stack Loss Data'!$C$3:$V$3)))*('Proposed Efficiency'!J16-INDEX('DOE Stack Loss Data'!$C$3:$V$3,1,MATCH('Proposed Efficiency'!J16,'DOE Stack Loss Data'!$C$3:$V$3)))+(INDEX('DOE Stack Loss Data'!$C$4:$V$43,MATCH('Combustion Reports'!H$34,'DOE Stack Loss Data'!$B$4:$B$43)+1,MATCH('Proposed Efficiency'!J16,'DOE Stack Loss Data'!$C$3:$V$3))-INDEX('DOE Stack Loss Data'!$C$4:$V$43,MATCH('Combustion Reports'!H$34,'DOE Stack Loss Data'!$B$4:$B$43),MATCH('Proposed Efficiency'!J16,'DOE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Efficiency'!J16,'DOE Stack Loss Data'!$C$3:$V$3)))</f>
        <v>#N/A</v>
      </c>
      <c r="K40" s="237" t="e">
        <f>1-(((INDEX('DOE Stack Loss Data'!$C$4:$V$43,MATCH('Combustion Reports'!I$34,'DOE Stack Loss Data'!$B$4:$B$43)+1,MATCH('Proposed Efficiency'!K16,'DOE Stack Loss Data'!$C$3:$V$3)+1)-INDEX('DOE Stack Loss Data'!$C$4:$V$43,MATCH('Combustion Reports'!I$34,'DOE Stack Loss Data'!$B$4:$B$43),MATCH('Proposed Efficiency'!K16,'DOE Stack Loss Data'!$C$3:$V$3)+1))/10*('Combustion Reports'!I$34-INDEX('DOE Stack Loss Data'!$B$4:$B$43,MATCH('Combustion Reports'!I$34,'DOE Stack Loss Data'!$B$4:$B$43),1))+INDEX('DOE Stack Loss Data'!$C$4:$V$43,MATCH('Combustion Reports'!I$34,'DOE Stack Loss Data'!$B$4:$B$43),MATCH('Proposed Efficiency'!K16,'DOE Stack Loss Data'!$C$3:$V$3)+1)-((INDEX('DOE Stack Loss Data'!$C$4:$V$43,MATCH('Combustion Reports'!I$34,'DOE Stack Loss Data'!$B$4:$B$43)+1,MATCH('Proposed Efficiency'!K16,'DOE Stack Loss Data'!$C$3:$V$3))-INDEX('DOE Stack Loss Data'!$C$4:$V$43,MATCH('Combustion Reports'!I$34,'DOE Stack Loss Data'!$B$4:$B$43),MATCH('Proposed Efficiency'!K16,'DOE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Efficiency'!K16,'DOE Stack Loss Data'!$C$3:$V$3))))/(INDEX('DOE Stack Loss Data'!$C$3:$V$3,1,MATCH('Proposed Efficiency'!K16,'DOE Stack Loss Data'!$C$3:$V$3)+1)-INDEX('DOE Stack Loss Data'!$C$3:$V$3,1,MATCH('Proposed Efficiency'!K16,'DOE Stack Loss Data'!$C$3:$V$3)))*('Proposed Efficiency'!K16-INDEX('DOE Stack Loss Data'!$C$3:$V$3,1,MATCH('Proposed Efficiency'!K16,'DOE Stack Loss Data'!$C$3:$V$3)))+(INDEX('DOE Stack Loss Data'!$C$4:$V$43,MATCH('Combustion Reports'!I$34,'DOE Stack Loss Data'!$B$4:$B$43)+1,MATCH('Proposed Efficiency'!K16,'DOE Stack Loss Data'!$C$3:$V$3))-INDEX('DOE Stack Loss Data'!$C$4:$V$43,MATCH('Combustion Reports'!I$34,'DOE Stack Loss Data'!$B$4:$B$43),MATCH('Proposed Efficiency'!K16,'DOE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Efficiency'!K16,'DOE Stack Loss Data'!$C$3:$V$3)))</f>
        <v>#N/A</v>
      </c>
      <c r="L40" s="237" t="e">
        <f>1-(((INDEX('DOE Stack Loss Data'!$C$4:$V$43,MATCH('Combustion Reports'!J$34,'DOE Stack Loss Data'!$B$4:$B$43)+1,MATCH('Proposed Efficiency'!L16,'DOE Stack Loss Data'!$C$3:$V$3)+1)-INDEX('DOE Stack Loss Data'!$C$4:$V$43,MATCH('Combustion Reports'!J$34,'DOE Stack Loss Data'!$B$4:$B$43),MATCH('Proposed Efficiency'!L16,'DOE Stack Loss Data'!$C$3:$V$3)+1))/10*('Combustion Reports'!J$34-INDEX('DOE Stack Loss Data'!$B$4:$B$43,MATCH('Combustion Reports'!J$34,'DOE Stack Loss Data'!$B$4:$B$43),1))+INDEX('DOE Stack Loss Data'!$C$4:$V$43,MATCH('Combustion Reports'!J$34,'DOE Stack Loss Data'!$B$4:$B$43),MATCH('Proposed Efficiency'!L16,'DOE Stack Loss Data'!$C$3:$V$3)+1)-((INDEX('DOE Stack Loss Data'!$C$4:$V$43,MATCH('Combustion Reports'!J$34,'DOE Stack Loss Data'!$B$4:$B$43)+1,MATCH('Proposed Efficiency'!L16,'DOE Stack Loss Data'!$C$3:$V$3))-INDEX('DOE Stack Loss Data'!$C$4:$V$43,MATCH('Combustion Reports'!J$34,'DOE Stack Loss Data'!$B$4:$B$43),MATCH('Proposed Efficiency'!L16,'DOE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Efficiency'!L16,'DOE Stack Loss Data'!$C$3:$V$3))))/(INDEX('DOE Stack Loss Data'!$C$3:$V$3,1,MATCH('Proposed Efficiency'!L16,'DOE Stack Loss Data'!$C$3:$V$3)+1)-INDEX('DOE Stack Loss Data'!$C$3:$V$3,1,MATCH('Proposed Efficiency'!L16,'DOE Stack Loss Data'!$C$3:$V$3)))*('Proposed Efficiency'!L16-INDEX('DOE Stack Loss Data'!$C$3:$V$3,1,MATCH('Proposed Efficiency'!L16,'DOE Stack Loss Data'!$C$3:$V$3)))+(INDEX('DOE Stack Loss Data'!$C$4:$V$43,MATCH('Combustion Reports'!J$34,'DOE Stack Loss Data'!$B$4:$B$43)+1,MATCH('Proposed Efficiency'!L16,'DOE Stack Loss Data'!$C$3:$V$3))-INDEX('DOE Stack Loss Data'!$C$4:$V$43,MATCH('Combustion Reports'!J$34,'DOE Stack Loss Data'!$B$4:$B$43),MATCH('Proposed Efficiency'!L16,'DOE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Efficiency'!L16,'DOE Stack Loss Data'!$C$3:$V$3)))</f>
        <v>#N/A</v>
      </c>
      <c r="M40" s="237" t="e">
        <f>1-(((INDEX('DOE Stack Loss Data'!$C$4:$V$43,MATCH('Combustion Reports'!K$34,'DOE Stack Loss Data'!$B$4:$B$43)+1,MATCH('Proposed Efficiency'!M16,'DOE Stack Loss Data'!$C$3:$V$3)+1)-INDEX('DOE Stack Loss Data'!$C$4:$V$43,MATCH('Combustion Reports'!K$34,'DOE Stack Loss Data'!$B$4:$B$43),MATCH('Proposed Efficiency'!M16,'DOE Stack Loss Data'!$C$3:$V$3)+1))/10*('Combustion Reports'!K$34-INDEX('DOE Stack Loss Data'!$B$4:$B$43,MATCH('Combustion Reports'!K$34,'DOE Stack Loss Data'!$B$4:$B$43),1))+INDEX('DOE Stack Loss Data'!$C$4:$V$43,MATCH('Combustion Reports'!K$34,'DOE Stack Loss Data'!$B$4:$B$43),MATCH('Proposed Efficiency'!M16,'DOE Stack Loss Data'!$C$3:$V$3)+1)-((INDEX('DOE Stack Loss Data'!$C$4:$V$43,MATCH('Combustion Reports'!K$34,'DOE Stack Loss Data'!$B$4:$B$43)+1,MATCH('Proposed Efficiency'!M16,'DOE Stack Loss Data'!$C$3:$V$3))-INDEX('DOE Stack Loss Data'!$C$4:$V$43,MATCH('Combustion Reports'!K$34,'DOE Stack Loss Data'!$B$4:$B$43),MATCH('Proposed Efficiency'!M16,'DOE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Efficiency'!M16,'DOE Stack Loss Data'!$C$3:$V$3))))/(INDEX('DOE Stack Loss Data'!$C$3:$V$3,1,MATCH('Proposed Efficiency'!M16,'DOE Stack Loss Data'!$C$3:$V$3)+1)-INDEX('DOE Stack Loss Data'!$C$3:$V$3,1,MATCH('Proposed Efficiency'!M16,'DOE Stack Loss Data'!$C$3:$V$3)))*('Proposed Efficiency'!M16-INDEX('DOE Stack Loss Data'!$C$3:$V$3,1,MATCH('Proposed Efficiency'!M16,'DOE Stack Loss Data'!$C$3:$V$3)))+(INDEX('DOE Stack Loss Data'!$C$4:$V$43,MATCH('Combustion Reports'!K$34,'DOE Stack Loss Data'!$B$4:$B$43)+1,MATCH('Proposed Efficiency'!M16,'DOE Stack Loss Data'!$C$3:$V$3))-INDEX('DOE Stack Loss Data'!$C$4:$V$43,MATCH('Combustion Reports'!K$34,'DOE Stack Loss Data'!$B$4:$B$43),MATCH('Proposed Efficiency'!M16,'DOE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Efficiency'!M16,'DOE Stack Loss Data'!$C$3:$V$3)))</f>
        <v>#N/A</v>
      </c>
      <c r="N40" s="238" t="e">
        <f>1-(((INDEX('DOE Stack Loss Data'!$C$4:$V$43,MATCH('Combustion Reports'!L$34,'DOE Stack Loss Data'!$B$4:$B$43)+1,MATCH('Proposed Efficiency'!N16,'DOE Stack Loss Data'!$C$3:$V$3)+1)-INDEX('DOE Stack Loss Data'!$C$4:$V$43,MATCH('Combustion Reports'!L$34,'DOE Stack Loss Data'!$B$4:$B$43),MATCH('Proposed Efficiency'!N16,'DOE Stack Loss Data'!$C$3:$V$3)+1))/10*('Combustion Reports'!L$34-INDEX('DOE Stack Loss Data'!$B$4:$B$43,MATCH('Combustion Reports'!L$34,'DOE Stack Loss Data'!$B$4:$B$43),1))+INDEX('DOE Stack Loss Data'!$C$4:$V$43,MATCH('Combustion Reports'!L$34,'DOE Stack Loss Data'!$B$4:$B$43),MATCH('Proposed Efficiency'!N16,'DOE Stack Loss Data'!$C$3:$V$3)+1)-((INDEX('DOE Stack Loss Data'!$C$4:$V$43,MATCH('Combustion Reports'!L$34,'DOE Stack Loss Data'!$B$4:$B$43)+1,MATCH('Proposed Efficiency'!N16,'DOE Stack Loss Data'!$C$3:$V$3))-INDEX('DOE Stack Loss Data'!$C$4:$V$43,MATCH('Combustion Reports'!L$34,'DOE Stack Loss Data'!$B$4:$B$43),MATCH('Proposed Efficiency'!N16,'DOE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Efficiency'!N16,'DOE Stack Loss Data'!$C$3:$V$3))))/(INDEX('DOE Stack Loss Data'!$C$3:$V$3,1,MATCH('Proposed Efficiency'!N16,'DOE Stack Loss Data'!$C$3:$V$3)+1)-INDEX('DOE Stack Loss Data'!$C$3:$V$3,1,MATCH('Proposed Efficiency'!N16,'DOE Stack Loss Data'!$C$3:$V$3)))*('Proposed Efficiency'!N16-INDEX('DOE Stack Loss Data'!$C$3:$V$3,1,MATCH('Proposed Efficiency'!N16,'DOE Stack Loss Data'!$C$3:$V$3)))+(INDEX('DOE Stack Loss Data'!$C$4:$V$43,MATCH('Combustion Reports'!L$34,'DOE Stack Loss Data'!$B$4:$B$43)+1,MATCH('Proposed Efficiency'!N16,'DOE Stack Loss Data'!$C$3:$V$3))-INDEX('DOE Stack Loss Data'!$C$4:$V$43,MATCH('Combustion Reports'!L$34,'DOE Stack Loss Data'!$B$4:$B$43),MATCH('Proposed Efficiency'!N16,'DOE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Efficiency'!N16,'DOE Stack Loss Data'!$C$3:$V$3)))</f>
        <v>#N/A</v>
      </c>
      <c r="P40" s="236">
        <v>45</v>
      </c>
      <c r="Q40" s="234">
        <v>525</v>
      </c>
      <c r="R40" s="233">
        <f t="shared" si="5"/>
        <v>50</v>
      </c>
      <c r="S40" s="237" t="e">
        <f>1-(((INDEX('DOE Stack Loss Data'!$C$4:$V$43,MATCH('Combustion Reports'!$C$40,'DOE Stack Loss Data'!$B$4:$B$43)+1,MATCH('Proposed Efficiency'!S16,'DOE Stack Loss Data'!$C$3:$V$3)+1)-INDEX('DOE Stack Loss Data'!$C$4:$V$43,MATCH('Combustion Reports'!$C$40,'DOE Stack Loss Data'!$B$4:$B$43),MATCH('Proposed Efficiency'!S16,'DOE Stack Loss Data'!$C$3:$V$3)+1))/10*('Combustion Reports'!$C$40-INDEX('DOE Stack Loss Data'!$B$4:$B$43,MATCH('Combustion Reports'!$C$40,'DOE Stack Loss Data'!$B$4:$B$43),1))+INDEX('DOE Stack Loss Data'!$C$4:$V$43,MATCH('Combustion Reports'!$C$40,'DOE Stack Loss Data'!$B$4:$B$43),MATCH('Proposed Efficiency'!S16,'DOE Stack Loss Data'!$C$3:$V$3)+1)-((INDEX('DOE Stack Loss Data'!$C$4:$V$43,MATCH('Combustion Reports'!$C$40,'DOE Stack Loss Data'!$B$4:$B$43)+1,MATCH('Proposed Efficiency'!S16,'DOE Stack Loss Data'!$C$3:$V$3))-INDEX('DOE Stack Loss Data'!$C$4:$V$43,MATCH('Combustion Reports'!$C$40,'DOE Stack Loss Data'!$B$4:$B$43),MATCH('Proposed Efficiency'!S16,'DOE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Efficiency'!S16,'DOE Stack Loss Data'!$C$3:$V$3))))/(INDEX('DOE Stack Loss Data'!$C$3:$V$3,1,MATCH('Proposed Efficiency'!S16,'DOE Stack Loss Data'!$C$3:$V$3)+1)-INDEX('DOE Stack Loss Data'!$C$3:$V$3,1,MATCH('Proposed Efficiency'!S16,'DOE Stack Loss Data'!$C$3:$V$3)))*('Proposed Efficiency'!S16-INDEX('DOE Stack Loss Data'!$C$3:$V$3,1,MATCH('Proposed Efficiency'!S16,'DOE Stack Loss Data'!$C$3:$V$3)))+(INDEX('DOE Stack Loss Data'!$C$4:$V$43,MATCH('Combustion Reports'!$C$40,'DOE Stack Loss Data'!$B$4:$B$43)+1,MATCH('Proposed Efficiency'!S16,'DOE Stack Loss Data'!$C$3:$V$3))-INDEX('DOE Stack Loss Data'!$C$4:$V$43,MATCH('Combustion Reports'!$C$40,'DOE Stack Loss Data'!$B$4:$B$43),MATCH('Proposed Efficiency'!S16,'DOE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Efficiency'!S16,'DOE Stack Loss Data'!$C$3:$V$3)))</f>
        <v>#N/A</v>
      </c>
      <c r="T40" s="237" t="e">
        <f>1-(((INDEX('DOE Stack Loss Data'!$C$4:$V$43,MATCH('Combustion Reports'!$C$40,'DOE Stack Loss Data'!$B$4:$B$43)+1,MATCH('Proposed Efficiency'!T16,'DOE Stack Loss Data'!$C$3:$V$3)+1)-INDEX('DOE Stack Loss Data'!$C$4:$V$43,MATCH('Combustion Reports'!$C$40,'DOE Stack Loss Data'!$B$4:$B$43),MATCH('Proposed Efficiency'!T16,'DOE Stack Loss Data'!$C$3:$V$3)+1))/10*('Combustion Reports'!$C$40-INDEX('DOE Stack Loss Data'!$B$4:$B$43,MATCH('Combustion Reports'!$C$40,'DOE Stack Loss Data'!$B$4:$B$43),1))+INDEX('DOE Stack Loss Data'!$C$4:$V$43,MATCH('Combustion Reports'!$C$40,'DOE Stack Loss Data'!$B$4:$B$43),MATCH('Proposed Efficiency'!T16,'DOE Stack Loss Data'!$C$3:$V$3)+1)-((INDEX('DOE Stack Loss Data'!$C$4:$V$43,MATCH('Combustion Reports'!$C$40,'DOE Stack Loss Data'!$B$4:$B$43)+1,MATCH('Proposed Efficiency'!T16,'DOE Stack Loss Data'!$C$3:$V$3))-INDEX('DOE Stack Loss Data'!$C$4:$V$43,MATCH('Combustion Reports'!$C$40,'DOE Stack Loss Data'!$B$4:$B$43),MATCH('Proposed Efficiency'!T16,'DOE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Efficiency'!T16,'DOE Stack Loss Data'!$C$3:$V$3))))/(INDEX('DOE Stack Loss Data'!$C$3:$V$3,1,MATCH('Proposed Efficiency'!T16,'DOE Stack Loss Data'!$C$3:$V$3)+1)-INDEX('DOE Stack Loss Data'!$C$3:$V$3,1,MATCH('Proposed Efficiency'!T16,'DOE Stack Loss Data'!$C$3:$V$3)))*('Proposed Efficiency'!T16-INDEX('DOE Stack Loss Data'!$C$3:$V$3,1,MATCH('Proposed Efficiency'!T16,'DOE Stack Loss Data'!$C$3:$V$3)))+(INDEX('DOE Stack Loss Data'!$C$4:$V$43,MATCH('Combustion Reports'!$C$40,'DOE Stack Loss Data'!$B$4:$B$43)+1,MATCH('Proposed Efficiency'!T16,'DOE Stack Loss Data'!$C$3:$V$3))-INDEX('DOE Stack Loss Data'!$C$4:$V$43,MATCH('Combustion Reports'!$C$40,'DOE Stack Loss Data'!$B$4:$B$43),MATCH('Proposed Efficiency'!T16,'DOE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Efficiency'!T16,'DOE Stack Loss Data'!$C$3:$V$3)))</f>
        <v>#N/A</v>
      </c>
      <c r="U40" s="237" t="e">
        <f>1-(((INDEX('DOE Stack Loss Data'!$C$4:$V$43,MATCH('Combustion Reports'!$C$40,'DOE Stack Loss Data'!$B$4:$B$43)+1,MATCH('Proposed Efficiency'!U16,'DOE Stack Loss Data'!$C$3:$V$3)+1)-INDEX('DOE Stack Loss Data'!$C$4:$V$43,MATCH('Combustion Reports'!$C$40,'DOE Stack Loss Data'!$B$4:$B$43),MATCH('Proposed Efficiency'!U16,'DOE Stack Loss Data'!$C$3:$V$3)+1))/10*('Combustion Reports'!$C$40-INDEX('DOE Stack Loss Data'!$B$4:$B$43,MATCH('Combustion Reports'!$C$40,'DOE Stack Loss Data'!$B$4:$B$43),1))+INDEX('DOE Stack Loss Data'!$C$4:$V$43,MATCH('Combustion Reports'!$C$40,'DOE Stack Loss Data'!$B$4:$B$43),MATCH('Proposed Efficiency'!U16,'DOE Stack Loss Data'!$C$3:$V$3)+1)-((INDEX('DOE Stack Loss Data'!$C$4:$V$43,MATCH('Combustion Reports'!$C$40,'DOE Stack Loss Data'!$B$4:$B$43)+1,MATCH('Proposed Efficiency'!U16,'DOE Stack Loss Data'!$C$3:$V$3))-INDEX('DOE Stack Loss Data'!$C$4:$V$43,MATCH('Combustion Reports'!$C$40,'DOE Stack Loss Data'!$B$4:$B$43),MATCH('Proposed Efficiency'!U16,'DOE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Efficiency'!U16,'DOE Stack Loss Data'!$C$3:$V$3))))/(INDEX('DOE Stack Loss Data'!$C$3:$V$3,1,MATCH('Proposed Efficiency'!U16,'DOE Stack Loss Data'!$C$3:$V$3)+1)-INDEX('DOE Stack Loss Data'!$C$3:$V$3,1,MATCH('Proposed Efficiency'!U16,'DOE Stack Loss Data'!$C$3:$V$3)))*('Proposed Efficiency'!U16-INDEX('DOE Stack Loss Data'!$C$3:$V$3,1,MATCH('Proposed Efficiency'!U16,'DOE Stack Loss Data'!$C$3:$V$3)))+(INDEX('DOE Stack Loss Data'!$C$4:$V$43,MATCH('Combustion Reports'!$C$40,'DOE Stack Loss Data'!$B$4:$B$43)+1,MATCH('Proposed Efficiency'!U16,'DOE Stack Loss Data'!$C$3:$V$3))-INDEX('DOE Stack Loss Data'!$C$4:$V$43,MATCH('Combustion Reports'!$C$40,'DOE Stack Loss Data'!$B$4:$B$43),MATCH('Proposed Efficiency'!U16,'DOE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Efficiency'!U16,'DOE Stack Loss Data'!$C$3:$V$3)))</f>
        <v>#N/A</v>
      </c>
      <c r="V40" s="237" t="e">
        <f>1-(((INDEX('DOE Stack Loss Data'!$C$4:$V$43,MATCH('Combustion Reports'!$C$40,'DOE Stack Loss Data'!$B$4:$B$43)+1,MATCH('Proposed Efficiency'!V16,'DOE Stack Loss Data'!$C$3:$V$3)+1)-INDEX('DOE Stack Loss Data'!$C$4:$V$43,MATCH('Combustion Reports'!$C$40,'DOE Stack Loss Data'!$B$4:$B$43),MATCH('Proposed Efficiency'!V16,'DOE Stack Loss Data'!$C$3:$V$3)+1))/10*('Combustion Reports'!$C$40-INDEX('DOE Stack Loss Data'!$B$4:$B$43,MATCH('Combustion Reports'!$C$40,'DOE Stack Loss Data'!$B$4:$B$43),1))+INDEX('DOE Stack Loss Data'!$C$4:$V$43,MATCH('Combustion Reports'!$C$40,'DOE Stack Loss Data'!$B$4:$B$43),MATCH('Proposed Efficiency'!V16,'DOE Stack Loss Data'!$C$3:$V$3)+1)-((INDEX('DOE Stack Loss Data'!$C$4:$V$43,MATCH('Combustion Reports'!$C$40,'DOE Stack Loss Data'!$B$4:$B$43)+1,MATCH('Proposed Efficiency'!V16,'DOE Stack Loss Data'!$C$3:$V$3))-INDEX('DOE Stack Loss Data'!$C$4:$V$43,MATCH('Combustion Reports'!$C$40,'DOE Stack Loss Data'!$B$4:$B$43),MATCH('Proposed Efficiency'!V16,'DOE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Efficiency'!V16,'DOE Stack Loss Data'!$C$3:$V$3))))/(INDEX('DOE Stack Loss Data'!$C$3:$V$3,1,MATCH('Proposed Efficiency'!V16,'DOE Stack Loss Data'!$C$3:$V$3)+1)-INDEX('DOE Stack Loss Data'!$C$3:$V$3,1,MATCH('Proposed Efficiency'!V16,'DOE Stack Loss Data'!$C$3:$V$3)))*('Proposed Efficiency'!V16-INDEX('DOE Stack Loss Data'!$C$3:$V$3,1,MATCH('Proposed Efficiency'!V16,'DOE Stack Loss Data'!$C$3:$V$3)))+(INDEX('DOE Stack Loss Data'!$C$4:$V$43,MATCH('Combustion Reports'!$C$40,'DOE Stack Loss Data'!$B$4:$B$43)+1,MATCH('Proposed Efficiency'!V16,'DOE Stack Loss Data'!$C$3:$V$3))-INDEX('DOE Stack Loss Data'!$C$4:$V$43,MATCH('Combustion Reports'!$C$40,'DOE Stack Loss Data'!$B$4:$B$43),MATCH('Proposed Efficiency'!V16,'DOE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Efficiency'!V16,'DOE Stack Loss Data'!$C$3:$V$3)))</f>
        <v>#N/A</v>
      </c>
      <c r="W40" s="237" t="e">
        <f>1-(((INDEX('DOE Stack Loss Data'!$C$4:$V$43,MATCH('Combustion Reports'!$C$40,'DOE Stack Loss Data'!$B$4:$B$43)+1,MATCH('Proposed Efficiency'!W16,'DOE Stack Loss Data'!$C$3:$V$3)+1)-INDEX('DOE Stack Loss Data'!$C$4:$V$43,MATCH('Combustion Reports'!$C$40,'DOE Stack Loss Data'!$B$4:$B$43),MATCH('Proposed Efficiency'!W16,'DOE Stack Loss Data'!$C$3:$V$3)+1))/10*('Combustion Reports'!$C$40-INDEX('DOE Stack Loss Data'!$B$4:$B$43,MATCH('Combustion Reports'!$C$40,'DOE Stack Loss Data'!$B$4:$B$43),1))+INDEX('DOE Stack Loss Data'!$C$4:$V$43,MATCH('Combustion Reports'!$C$40,'DOE Stack Loss Data'!$B$4:$B$43),MATCH('Proposed Efficiency'!W16,'DOE Stack Loss Data'!$C$3:$V$3)+1)-((INDEX('DOE Stack Loss Data'!$C$4:$V$43,MATCH('Combustion Reports'!$C$40,'DOE Stack Loss Data'!$B$4:$B$43)+1,MATCH('Proposed Efficiency'!W16,'DOE Stack Loss Data'!$C$3:$V$3))-INDEX('DOE Stack Loss Data'!$C$4:$V$43,MATCH('Combustion Reports'!$C$40,'DOE Stack Loss Data'!$B$4:$B$43),MATCH('Proposed Efficiency'!W16,'DOE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Efficiency'!W16,'DOE Stack Loss Data'!$C$3:$V$3))))/(INDEX('DOE Stack Loss Data'!$C$3:$V$3,1,MATCH('Proposed Efficiency'!W16,'DOE Stack Loss Data'!$C$3:$V$3)+1)-INDEX('DOE Stack Loss Data'!$C$3:$V$3,1,MATCH('Proposed Efficiency'!W16,'DOE Stack Loss Data'!$C$3:$V$3)))*('Proposed Efficiency'!W16-INDEX('DOE Stack Loss Data'!$C$3:$V$3,1,MATCH('Proposed Efficiency'!W16,'DOE Stack Loss Data'!$C$3:$V$3)))+(INDEX('DOE Stack Loss Data'!$C$4:$V$43,MATCH('Combustion Reports'!$C$40,'DOE Stack Loss Data'!$B$4:$B$43)+1,MATCH('Proposed Efficiency'!W16,'DOE Stack Loss Data'!$C$3:$V$3))-INDEX('DOE Stack Loss Data'!$C$4:$V$43,MATCH('Combustion Reports'!$C$40,'DOE Stack Loss Data'!$B$4:$B$43),MATCH('Proposed Efficiency'!W16,'DOE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Efficiency'!W16,'DOE Stack Loss Data'!$C$3:$V$3)))</f>
        <v>#N/A</v>
      </c>
      <c r="X40" s="237" t="e">
        <f>1-(((INDEX('DOE Stack Loss Data'!$C$4:$V$43,MATCH('Combustion Reports'!$C$40,'DOE Stack Loss Data'!$B$4:$B$43)+1,MATCH('Proposed Efficiency'!X16,'DOE Stack Loss Data'!$C$3:$V$3)+1)-INDEX('DOE Stack Loss Data'!$C$4:$V$43,MATCH('Combustion Reports'!$C$40,'DOE Stack Loss Data'!$B$4:$B$43),MATCH('Proposed Efficiency'!X16,'DOE Stack Loss Data'!$C$3:$V$3)+1))/10*('Combustion Reports'!$C$40-INDEX('DOE Stack Loss Data'!$B$4:$B$43,MATCH('Combustion Reports'!$C$40,'DOE Stack Loss Data'!$B$4:$B$43),1))+INDEX('DOE Stack Loss Data'!$C$4:$V$43,MATCH('Combustion Reports'!$C$40,'DOE Stack Loss Data'!$B$4:$B$43),MATCH('Proposed Efficiency'!X16,'DOE Stack Loss Data'!$C$3:$V$3)+1)-((INDEX('DOE Stack Loss Data'!$C$4:$V$43,MATCH('Combustion Reports'!$C$40,'DOE Stack Loss Data'!$B$4:$B$43)+1,MATCH('Proposed Efficiency'!X16,'DOE Stack Loss Data'!$C$3:$V$3))-INDEX('DOE Stack Loss Data'!$C$4:$V$43,MATCH('Combustion Reports'!$C$40,'DOE Stack Loss Data'!$B$4:$B$43),MATCH('Proposed Efficiency'!X16,'DOE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Efficiency'!X16,'DOE Stack Loss Data'!$C$3:$V$3))))/(INDEX('DOE Stack Loss Data'!$C$3:$V$3,1,MATCH('Proposed Efficiency'!X16,'DOE Stack Loss Data'!$C$3:$V$3)+1)-INDEX('DOE Stack Loss Data'!$C$3:$V$3,1,MATCH('Proposed Efficiency'!X16,'DOE Stack Loss Data'!$C$3:$V$3)))*('Proposed Efficiency'!X16-INDEX('DOE Stack Loss Data'!$C$3:$V$3,1,MATCH('Proposed Efficiency'!X16,'DOE Stack Loss Data'!$C$3:$V$3)))+(INDEX('DOE Stack Loss Data'!$C$4:$V$43,MATCH('Combustion Reports'!$C$40,'DOE Stack Loss Data'!$B$4:$B$43)+1,MATCH('Proposed Efficiency'!X16,'DOE Stack Loss Data'!$C$3:$V$3))-INDEX('DOE Stack Loss Data'!$C$4:$V$43,MATCH('Combustion Reports'!$C$40,'DOE Stack Loss Data'!$B$4:$B$43),MATCH('Proposed Efficiency'!X16,'DOE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Efficiency'!X16,'DOE Stack Loss Data'!$C$3:$V$3)))</f>
        <v>#N/A</v>
      </c>
      <c r="Y40" s="237" t="e">
        <f>1-(((INDEX('DOE Stack Loss Data'!$C$4:$V$43,MATCH('Combustion Reports'!$C$40,'DOE Stack Loss Data'!$B$4:$B$43)+1,MATCH('Proposed Efficiency'!Y16,'DOE Stack Loss Data'!$C$3:$V$3)+1)-INDEX('DOE Stack Loss Data'!$C$4:$V$43,MATCH('Combustion Reports'!$C$40,'DOE Stack Loss Data'!$B$4:$B$43),MATCH('Proposed Efficiency'!Y16,'DOE Stack Loss Data'!$C$3:$V$3)+1))/10*('Combustion Reports'!$C$40-INDEX('DOE Stack Loss Data'!$B$4:$B$43,MATCH('Combustion Reports'!$C$40,'DOE Stack Loss Data'!$B$4:$B$43),1))+INDEX('DOE Stack Loss Data'!$C$4:$V$43,MATCH('Combustion Reports'!$C$40,'DOE Stack Loss Data'!$B$4:$B$43),MATCH('Proposed Efficiency'!Y16,'DOE Stack Loss Data'!$C$3:$V$3)+1)-((INDEX('DOE Stack Loss Data'!$C$4:$V$43,MATCH('Combustion Reports'!$C$40,'DOE Stack Loss Data'!$B$4:$B$43)+1,MATCH('Proposed Efficiency'!Y16,'DOE Stack Loss Data'!$C$3:$V$3))-INDEX('DOE Stack Loss Data'!$C$4:$V$43,MATCH('Combustion Reports'!$C$40,'DOE Stack Loss Data'!$B$4:$B$43),MATCH('Proposed Efficiency'!Y16,'DOE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Efficiency'!Y16,'DOE Stack Loss Data'!$C$3:$V$3))))/(INDEX('DOE Stack Loss Data'!$C$3:$V$3,1,MATCH('Proposed Efficiency'!Y16,'DOE Stack Loss Data'!$C$3:$V$3)+1)-INDEX('DOE Stack Loss Data'!$C$3:$V$3,1,MATCH('Proposed Efficiency'!Y16,'DOE Stack Loss Data'!$C$3:$V$3)))*('Proposed Efficiency'!Y16-INDEX('DOE Stack Loss Data'!$C$3:$V$3,1,MATCH('Proposed Efficiency'!Y16,'DOE Stack Loss Data'!$C$3:$V$3)))+(INDEX('DOE Stack Loss Data'!$C$4:$V$43,MATCH('Combustion Reports'!$C$40,'DOE Stack Loss Data'!$B$4:$B$43)+1,MATCH('Proposed Efficiency'!Y16,'DOE Stack Loss Data'!$C$3:$V$3))-INDEX('DOE Stack Loss Data'!$C$4:$V$43,MATCH('Combustion Reports'!$C$40,'DOE Stack Loss Data'!$B$4:$B$43),MATCH('Proposed Efficiency'!Y16,'DOE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Efficiency'!Y16,'DOE Stack Loss Data'!$C$3:$V$3)))</f>
        <v>#N/A</v>
      </c>
      <c r="Z40" s="237" t="e">
        <f>1-(((INDEX('DOE Stack Loss Data'!$C$4:$V$43,MATCH('Combustion Reports'!$C$40,'DOE Stack Loss Data'!$B$4:$B$43)+1,MATCH('Proposed Efficiency'!Z16,'DOE Stack Loss Data'!$C$3:$V$3)+1)-INDEX('DOE Stack Loss Data'!$C$4:$V$43,MATCH('Combustion Reports'!$C$40,'DOE Stack Loss Data'!$B$4:$B$43),MATCH('Proposed Efficiency'!Z16,'DOE Stack Loss Data'!$C$3:$V$3)+1))/10*('Combustion Reports'!$C$40-INDEX('DOE Stack Loss Data'!$B$4:$B$43,MATCH('Combustion Reports'!$C$40,'DOE Stack Loss Data'!$B$4:$B$43),1))+INDEX('DOE Stack Loss Data'!$C$4:$V$43,MATCH('Combustion Reports'!$C$40,'DOE Stack Loss Data'!$B$4:$B$43),MATCH('Proposed Efficiency'!Z16,'DOE Stack Loss Data'!$C$3:$V$3)+1)-((INDEX('DOE Stack Loss Data'!$C$4:$V$43,MATCH('Combustion Reports'!$C$40,'DOE Stack Loss Data'!$B$4:$B$43)+1,MATCH('Proposed Efficiency'!Z16,'DOE Stack Loss Data'!$C$3:$V$3))-INDEX('DOE Stack Loss Data'!$C$4:$V$43,MATCH('Combustion Reports'!$C$40,'DOE Stack Loss Data'!$B$4:$B$43),MATCH('Proposed Efficiency'!Z16,'DOE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Efficiency'!Z16,'DOE Stack Loss Data'!$C$3:$V$3))))/(INDEX('DOE Stack Loss Data'!$C$3:$V$3,1,MATCH('Proposed Efficiency'!Z16,'DOE Stack Loss Data'!$C$3:$V$3)+1)-INDEX('DOE Stack Loss Data'!$C$3:$V$3,1,MATCH('Proposed Efficiency'!Z16,'DOE Stack Loss Data'!$C$3:$V$3)))*('Proposed Efficiency'!Z16-INDEX('DOE Stack Loss Data'!$C$3:$V$3,1,MATCH('Proposed Efficiency'!Z16,'DOE Stack Loss Data'!$C$3:$V$3)))+(INDEX('DOE Stack Loss Data'!$C$4:$V$43,MATCH('Combustion Reports'!$C$40,'DOE Stack Loss Data'!$B$4:$B$43)+1,MATCH('Proposed Efficiency'!Z16,'DOE Stack Loss Data'!$C$3:$V$3))-INDEX('DOE Stack Loss Data'!$C$4:$V$43,MATCH('Combustion Reports'!$C$40,'DOE Stack Loss Data'!$B$4:$B$43),MATCH('Proposed Efficiency'!Z16,'DOE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Efficiency'!Z16,'DOE Stack Loss Data'!$C$3:$V$3)))</f>
        <v>#N/A</v>
      </c>
      <c r="AA40" s="237" t="e">
        <f>1-(((INDEX('DOE Stack Loss Data'!$C$4:$V$43,MATCH('Combustion Reports'!$C$40,'DOE Stack Loss Data'!$B$4:$B$43)+1,MATCH('Proposed Efficiency'!AA16,'DOE Stack Loss Data'!$C$3:$V$3)+1)-INDEX('DOE Stack Loss Data'!$C$4:$V$43,MATCH('Combustion Reports'!$C$40,'DOE Stack Loss Data'!$B$4:$B$43),MATCH('Proposed Efficiency'!AA16,'DOE Stack Loss Data'!$C$3:$V$3)+1))/10*('Combustion Reports'!$C$40-INDEX('DOE Stack Loss Data'!$B$4:$B$43,MATCH('Combustion Reports'!$C$40,'DOE Stack Loss Data'!$B$4:$B$43),1))+INDEX('DOE Stack Loss Data'!$C$4:$V$43,MATCH('Combustion Reports'!$C$40,'DOE Stack Loss Data'!$B$4:$B$43),MATCH('Proposed Efficiency'!AA16,'DOE Stack Loss Data'!$C$3:$V$3)+1)-((INDEX('DOE Stack Loss Data'!$C$4:$V$43,MATCH('Combustion Reports'!$C$40,'DOE Stack Loss Data'!$B$4:$B$43)+1,MATCH('Proposed Efficiency'!AA16,'DOE Stack Loss Data'!$C$3:$V$3))-INDEX('DOE Stack Loss Data'!$C$4:$V$43,MATCH('Combustion Reports'!$C$40,'DOE Stack Loss Data'!$B$4:$B$43),MATCH('Proposed Efficiency'!AA16,'DOE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Efficiency'!AA16,'DOE Stack Loss Data'!$C$3:$V$3))))/(INDEX('DOE Stack Loss Data'!$C$3:$V$3,1,MATCH('Proposed Efficiency'!AA16,'DOE Stack Loss Data'!$C$3:$V$3)+1)-INDEX('DOE Stack Loss Data'!$C$3:$V$3,1,MATCH('Proposed Efficiency'!AA16,'DOE Stack Loss Data'!$C$3:$V$3)))*('Proposed Efficiency'!AA16-INDEX('DOE Stack Loss Data'!$C$3:$V$3,1,MATCH('Proposed Efficiency'!AA16,'DOE Stack Loss Data'!$C$3:$V$3)))+(INDEX('DOE Stack Loss Data'!$C$4:$V$43,MATCH('Combustion Reports'!$C$40,'DOE Stack Loss Data'!$B$4:$B$43)+1,MATCH('Proposed Efficiency'!AA16,'DOE Stack Loss Data'!$C$3:$V$3))-INDEX('DOE Stack Loss Data'!$C$4:$V$43,MATCH('Combustion Reports'!$C$40,'DOE Stack Loss Data'!$B$4:$B$43),MATCH('Proposed Efficiency'!AA16,'DOE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Efficiency'!AA16,'DOE Stack Loss Data'!$C$3:$V$3)))</f>
        <v>#N/A</v>
      </c>
      <c r="AB40" s="238" t="e">
        <f>1-(((INDEX('DOE Stack Loss Data'!$C$4:$V$43,MATCH('Combustion Reports'!$C$40,'DOE Stack Loss Data'!$B$4:$B$43)+1,MATCH('Proposed Efficiency'!AB16,'DOE Stack Loss Data'!$C$3:$V$3)+1)-INDEX('DOE Stack Loss Data'!$C$4:$V$43,MATCH('Combustion Reports'!$C$40,'DOE Stack Loss Data'!$B$4:$B$43),MATCH('Proposed Efficiency'!AB16,'DOE Stack Loss Data'!$C$3:$V$3)+1))/10*('Combustion Reports'!$C$40-INDEX('DOE Stack Loss Data'!$B$4:$B$43,MATCH('Combustion Reports'!$C$40,'DOE Stack Loss Data'!$B$4:$B$43),1))+INDEX('DOE Stack Loss Data'!$C$4:$V$43,MATCH('Combustion Reports'!$C$40,'DOE Stack Loss Data'!$B$4:$B$43),MATCH('Proposed Efficiency'!AB16,'DOE Stack Loss Data'!$C$3:$V$3)+1)-((INDEX('DOE Stack Loss Data'!$C$4:$V$43,MATCH('Combustion Reports'!$C$40,'DOE Stack Loss Data'!$B$4:$B$43)+1,MATCH('Proposed Efficiency'!AB16,'DOE Stack Loss Data'!$C$3:$V$3))-INDEX('DOE Stack Loss Data'!$C$4:$V$43,MATCH('Combustion Reports'!$C$40,'DOE Stack Loss Data'!$B$4:$B$43),MATCH('Proposed Efficiency'!AB16,'DOE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Efficiency'!AB16,'DOE Stack Loss Data'!$C$3:$V$3))))/(INDEX('DOE Stack Loss Data'!$C$3:$V$3,1,MATCH('Proposed Efficiency'!AB16,'DOE Stack Loss Data'!$C$3:$V$3)+1)-INDEX('DOE Stack Loss Data'!$C$3:$V$3,1,MATCH('Proposed Efficiency'!AB16,'DOE Stack Loss Data'!$C$3:$V$3)))*('Proposed Efficiency'!AB16-INDEX('DOE Stack Loss Data'!$C$3:$V$3,1,MATCH('Proposed Efficiency'!AB16,'DOE Stack Loss Data'!$C$3:$V$3)))+(INDEX('DOE Stack Loss Data'!$C$4:$V$43,MATCH('Combustion Reports'!$C$40,'DOE Stack Loss Data'!$B$4:$B$43)+1,MATCH('Proposed Efficiency'!AB16,'DOE Stack Loss Data'!$C$3:$V$3))-INDEX('DOE Stack Loss Data'!$C$4:$V$43,MATCH('Combustion Reports'!$C$40,'DOE Stack Loss Data'!$B$4:$B$43),MATCH('Proposed Efficiency'!AB16,'DOE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Efficiency'!AB16,'DOE Stack Loss Data'!$C$3:$V$3)))</f>
        <v>#N/A</v>
      </c>
      <c r="AD40" s="236">
        <v>45</v>
      </c>
      <c r="AE40" s="234">
        <v>525</v>
      </c>
      <c r="AF40" s="233">
        <f t="shared" si="6"/>
        <v>50</v>
      </c>
      <c r="AG40" s="237" t="e">
        <f>1-(((INDEX('DOE Stack Loss Data'!$C$4:$V$43,MATCH('Combustion Reports'!C$46,'DOE Stack Loss Data'!$B$4:$B$43)+1,MATCH('Proposed Efficiency'!AG16,'DOE Stack Loss Data'!$C$3:$V$3)+1)-INDEX('DOE Stack Loss Data'!$C$4:$V$43,MATCH('Combustion Reports'!C$46,'DOE Stack Loss Data'!$B$4:$B$43),MATCH('Proposed Efficiency'!AG16,'DOE Stack Loss Data'!$C$3:$V$3)+1))/10*('Combustion Reports'!C$46-INDEX('DOE Stack Loss Data'!$B$4:$B$43,MATCH('Combustion Reports'!C$46,'DOE Stack Loss Data'!$B$4:$B$43),1))+INDEX('DOE Stack Loss Data'!$C$4:$V$43,MATCH('Combustion Reports'!C$46,'DOE Stack Loss Data'!$B$4:$B$43),MATCH('Proposed Efficiency'!AG16,'DOE Stack Loss Data'!$C$3:$V$3)+1)-((INDEX('DOE Stack Loss Data'!$C$4:$V$43,MATCH('Combustion Reports'!C$46,'DOE Stack Loss Data'!$B$4:$B$43)+1,MATCH('Proposed Efficiency'!AG16,'DOE Stack Loss Data'!$C$3:$V$3))-INDEX('DOE Stack Loss Data'!$C$4:$V$43,MATCH('Combustion Reports'!C$46,'DOE Stack Loss Data'!$B$4:$B$43),MATCH('Proposed Efficiency'!AG16,'DOE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Efficiency'!AG16,'DOE Stack Loss Data'!$C$3:$V$3))))/(INDEX('DOE Stack Loss Data'!$C$3:$V$3,1,MATCH('Proposed Efficiency'!AG16,'DOE Stack Loss Data'!$C$3:$V$3)+1)-INDEX('DOE Stack Loss Data'!$C$3:$V$3,1,MATCH('Proposed Efficiency'!AG16,'DOE Stack Loss Data'!$C$3:$V$3)))*('Proposed Efficiency'!AG16-INDEX('DOE Stack Loss Data'!$C$3:$V$3,1,MATCH('Proposed Efficiency'!AG16,'DOE Stack Loss Data'!$C$3:$V$3)))+(INDEX('DOE Stack Loss Data'!$C$4:$V$43,MATCH('Combustion Reports'!C$46,'DOE Stack Loss Data'!$B$4:$B$43)+1,MATCH('Proposed Efficiency'!AG16,'DOE Stack Loss Data'!$C$3:$V$3))-INDEX('DOE Stack Loss Data'!$C$4:$V$43,MATCH('Combustion Reports'!C$46,'DOE Stack Loss Data'!$B$4:$B$43),MATCH('Proposed Efficiency'!AG16,'DOE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Efficiency'!AG16,'DOE Stack Loss Data'!$C$3:$V$3)))</f>
        <v>#N/A</v>
      </c>
      <c r="AH40" s="237" t="e">
        <f>1-(((INDEX('DOE Stack Loss Data'!$C$4:$V$43,MATCH('Combustion Reports'!D$46,'DOE Stack Loss Data'!$B$4:$B$43)+1,MATCH('Proposed Efficiency'!AH16,'DOE Stack Loss Data'!$C$3:$V$3)+1)-INDEX('DOE Stack Loss Data'!$C$4:$V$43,MATCH('Combustion Reports'!D$46,'DOE Stack Loss Data'!$B$4:$B$43),MATCH('Proposed Efficiency'!AH16,'DOE Stack Loss Data'!$C$3:$V$3)+1))/10*('Combustion Reports'!D$46-INDEX('DOE Stack Loss Data'!$B$4:$B$43,MATCH('Combustion Reports'!D$46,'DOE Stack Loss Data'!$B$4:$B$43),1))+INDEX('DOE Stack Loss Data'!$C$4:$V$43,MATCH('Combustion Reports'!D$46,'DOE Stack Loss Data'!$B$4:$B$43),MATCH('Proposed Efficiency'!AH16,'DOE Stack Loss Data'!$C$3:$V$3)+1)-((INDEX('DOE Stack Loss Data'!$C$4:$V$43,MATCH('Combustion Reports'!D$46,'DOE Stack Loss Data'!$B$4:$B$43)+1,MATCH('Proposed Efficiency'!AH16,'DOE Stack Loss Data'!$C$3:$V$3))-INDEX('DOE Stack Loss Data'!$C$4:$V$43,MATCH('Combustion Reports'!D$46,'DOE Stack Loss Data'!$B$4:$B$43),MATCH('Proposed Efficiency'!AH16,'DOE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Efficiency'!AH16,'DOE Stack Loss Data'!$C$3:$V$3))))/(INDEX('DOE Stack Loss Data'!$C$3:$V$3,1,MATCH('Proposed Efficiency'!AH16,'DOE Stack Loss Data'!$C$3:$V$3)+1)-INDEX('DOE Stack Loss Data'!$C$3:$V$3,1,MATCH('Proposed Efficiency'!AH16,'DOE Stack Loss Data'!$C$3:$V$3)))*('Proposed Efficiency'!AH16-INDEX('DOE Stack Loss Data'!$C$3:$V$3,1,MATCH('Proposed Efficiency'!AH16,'DOE Stack Loss Data'!$C$3:$V$3)))+(INDEX('DOE Stack Loss Data'!$C$4:$V$43,MATCH('Combustion Reports'!D$46,'DOE Stack Loss Data'!$B$4:$B$43)+1,MATCH('Proposed Efficiency'!AH16,'DOE Stack Loss Data'!$C$3:$V$3))-INDEX('DOE Stack Loss Data'!$C$4:$V$43,MATCH('Combustion Reports'!D$46,'DOE Stack Loss Data'!$B$4:$B$43),MATCH('Proposed Efficiency'!AH16,'DOE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Efficiency'!AH16,'DOE Stack Loss Data'!$C$3:$V$3)))</f>
        <v>#N/A</v>
      </c>
      <c r="AI40" s="237" t="e">
        <f>1-(((INDEX('DOE Stack Loss Data'!$C$4:$V$43,MATCH('Combustion Reports'!E$46,'DOE Stack Loss Data'!$B$4:$B$43)+1,MATCH('Proposed Efficiency'!AI16,'DOE Stack Loss Data'!$C$3:$V$3)+1)-INDEX('DOE Stack Loss Data'!$C$4:$V$43,MATCH('Combustion Reports'!E$46,'DOE Stack Loss Data'!$B$4:$B$43),MATCH('Proposed Efficiency'!AI16,'DOE Stack Loss Data'!$C$3:$V$3)+1))/10*('Combustion Reports'!E$46-INDEX('DOE Stack Loss Data'!$B$4:$B$43,MATCH('Combustion Reports'!E$46,'DOE Stack Loss Data'!$B$4:$B$43),1))+INDEX('DOE Stack Loss Data'!$C$4:$V$43,MATCH('Combustion Reports'!E$46,'DOE Stack Loss Data'!$B$4:$B$43),MATCH('Proposed Efficiency'!AI16,'DOE Stack Loss Data'!$C$3:$V$3)+1)-((INDEX('DOE Stack Loss Data'!$C$4:$V$43,MATCH('Combustion Reports'!E$46,'DOE Stack Loss Data'!$B$4:$B$43)+1,MATCH('Proposed Efficiency'!AI16,'DOE Stack Loss Data'!$C$3:$V$3))-INDEX('DOE Stack Loss Data'!$C$4:$V$43,MATCH('Combustion Reports'!E$46,'DOE Stack Loss Data'!$B$4:$B$43),MATCH('Proposed Efficiency'!AI16,'DOE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Efficiency'!AI16,'DOE Stack Loss Data'!$C$3:$V$3))))/(INDEX('DOE Stack Loss Data'!$C$3:$V$3,1,MATCH('Proposed Efficiency'!AI16,'DOE Stack Loss Data'!$C$3:$V$3)+1)-INDEX('DOE Stack Loss Data'!$C$3:$V$3,1,MATCH('Proposed Efficiency'!AI16,'DOE Stack Loss Data'!$C$3:$V$3)))*('Proposed Efficiency'!AI16-INDEX('DOE Stack Loss Data'!$C$3:$V$3,1,MATCH('Proposed Efficiency'!AI16,'DOE Stack Loss Data'!$C$3:$V$3)))+(INDEX('DOE Stack Loss Data'!$C$4:$V$43,MATCH('Combustion Reports'!E$46,'DOE Stack Loss Data'!$B$4:$B$43)+1,MATCH('Proposed Efficiency'!AI16,'DOE Stack Loss Data'!$C$3:$V$3))-INDEX('DOE Stack Loss Data'!$C$4:$V$43,MATCH('Combustion Reports'!E$46,'DOE Stack Loss Data'!$B$4:$B$43),MATCH('Proposed Efficiency'!AI16,'DOE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Efficiency'!AI16,'DOE Stack Loss Data'!$C$3:$V$3)))</f>
        <v>#N/A</v>
      </c>
      <c r="AJ40" s="237" t="e">
        <f>1-(((INDEX('DOE Stack Loss Data'!$C$4:$V$43,MATCH('Combustion Reports'!F$46,'DOE Stack Loss Data'!$B$4:$B$43)+1,MATCH('Proposed Efficiency'!AJ16,'DOE Stack Loss Data'!$C$3:$V$3)+1)-INDEX('DOE Stack Loss Data'!$C$4:$V$43,MATCH('Combustion Reports'!F$46,'DOE Stack Loss Data'!$B$4:$B$43),MATCH('Proposed Efficiency'!AJ16,'DOE Stack Loss Data'!$C$3:$V$3)+1))/10*('Combustion Reports'!F$46-INDEX('DOE Stack Loss Data'!$B$4:$B$43,MATCH('Combustion Reports'!F$46,'DOE Stack Loss Data'!$B$4:$B$43),1))+INDEX('DOE Stack Loss Data'!$C$4:$V$43,MATCH('Combustion Reports'!F$46,'DOE Stack Loss Data'!$B$4:$B$43),MATCH('Proposed Efficiency'!AJ16,'DOE Stack Loss Data'!$C$3:$V$3)+1)-((INDEX('DOE Stack Loss Data'!$C$4:$V$43,MATCH('Combustion Reports'!F$46,'DOE Stack Loss Data'!$B$4:$B$43)+1,MATCH('Proposed Efficiency'!AJ16,'DOE Stack Loss Data'!$C$3:$V$3))-INDEX('DOE Stack Loss Data'!$C$4:$V$43,MATCH('Combustion Reports'!F$46,'DOE Stack Loss Data'!$B$4:$B$43),MATCH('Proposed Efficiency'!AJ16,'DOE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Efficiency'!AJ16,'DOE Stack Loss Data'!$C$3:$V$3))))/(INDEX('DOE Stack Loss Data'!$C$3:$V$3,1,MATCH('Proposed Efficiency'!AJ16,'DOE Stack Loss Data'!$C$3:$V$3)+1)-INDEX('DOE Stack Loss Data'!$C$3:$V$3,1,MATCH('Proposed Efficiency'!AJ16,'DOE Stack Loss Data'!$C$3:$V$3)))*('Proposed Efficiency'!AJ16-INDEX('DOE Stack Loss Data'!$C$3:$V$3,1,MATCH('Proposed Efficiency'!AJ16,'DOE Stack Loss Data'!$C$3:$V$3)))+(INDEX('DOE Stack Loss Data'!$C$4:$V$43,MATCH('Combustion Reports'!F$46,'DOE Stack Loss Data'!$B$4:$B$43)+1,MATCH('Proposed Efficiency'!AJ16,'DOE Stack Loss Data'!$C$3:$V$3))-INDEX('DOE Stack Loss Data'!$C$4:$V$43,MATCH('Combustion Reports'!F$46,'DOE Stack Loss Data'!$B$4:$B$43),MATCH('Proposed Efficiency'!AJ16,'DOE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Efficiency'!AJ16,'DOE Stack Loss Data'!$C$3:$V$3)))</f>
        <v>#N/A</v>
      </c>
      <c r="AK40" s="237" t="e">
        <f>1-(((INDEX('DOE Stack Loss Data'!$C$4:$V$43,MATCH('Combustion Reports'!G$46,'DOE Stack Loss Data'!$B$4:$B$43)+1,MATCH('Proposed Efficiency'!AK16,'DOE Stack Loss Data'!$C$3:$V$3)+1)-INDEX('DOE Stack Loss Data'!$C$4:$V$43,MATCH('Combustion Reports'!G$46,'DOE Stack Loss Data'!$B$4:$B$43),MATCH('Proposed Efficiency'!AK16,'DOE Stack Loss Data'!$C$3:$V$3)+1))/10*('Combustion Reports'!G$46-INDEX('DOE Stack Loss Data'!$B$4:$B$43,MATCH('Combustion Reports'!G$46,'DOE Stack Loss Data'!$B$4:$B$43),1))+INDEX('DOE Stack Loss Data'!$C$4:$V$43,MATCH('Combustion Reports'!G$46,'DOE Stack Loss Data'!$B$4:$B$43),MATCH('Proposed Efficiency'!AK16,'DOE Stack Loss Data'!$C$3:$V$3)+1)-((INDEX('DOE Stack Loss Data'!$C$4:$V$43,MATCH('Combustion Reports'!G$46,'DOE Stack Loss Data'!$B$4:$B$43)+1,MATCH('Proposed Efficiency'!AK16,'DOE Stack Loss Data'!$C$3:$V$3))-INDEX('DOE Stack Loss Data'!$C$4:$V$43,MATCH('Combustion Reports'!G$46,'DOE Stack Loss Data'!$B$4:$B$43),MATCH('Proposed Efficiency'!AK16,'DOE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Efficiency'!AK16,'DOE Stack Loss Data'!$C$3:$V$3))))/(INDEX('DOE Stack Loss Data'!$C$3:$V$3,1,MATCH('Proposed Efficiency'!AK16,'DOE Stack Loss Data'!$C$3:$V$3)+1)-INDEX('DOE Stack Loss Data'!$C$3:$V$3,1,MATCH('Proposed Efficiency'!AK16,'DOE Stack Loss Data'!$C$3:$V$3)))*('Proposed Efficiency'!AK16-INDEX('DOE Stack Loss Data'!$C$3:$V$3,1,MATCH('Proposed Efficiency'!AK16,'DOE Stack Loss Data'!$C$3:$V$3)))+(INDEX('DOE Stack Loss Data'!$C$4:$V$43,MATCH('Combustion Reports'!G$46,'DOE Stack Loss Data'!$B$4:$B$43)+1,MATCH('Proposed Efficiency'!AK16,'DOE Stack Loss Data'!$C$3:$V$3))-INDEX('DOE Stack Loss Data'!$C$4:$V$43,MATCH('Combustion Reports'!G$46,'DOE Stack Loss Data'!$B$4:$B$43),MATCH('Proposed Efficiency'!AK16,'DOE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Efficiency'!AK16,'DOE Stack Loss Data'!$C$3:$V$3)))</f>
        <v>#N/A</v>
      </c>
      <c r="AL40" s="237" t="e">
        <f>1-(((INDEX('DOE Stack Loss Data'!$C$4:$V$43,MATCH('Combustion Reports'!H$46,'DOE Stack Loss Data'!$B$4:$B$43)+1,MATCH('Proposed Efficiency'!AL16,'DOE Stack Loss Data'!$C$3:$V$3)+1)-INDEX('DOE Stack Loss Data'!$C$4:$V$43,MATCH('Combustion Reports'!H$46,'DOE Stack Loss Data'!$B$4:$B$43),MATCH('Proposed Efficiency'!AL16,'DOE Stack Loss Data'!$C$3:$V$3)+1))/10*('Combustion Reports'!H$46-INDEX('DOE Stack Loss Data'!$B$4:$B$43,MATCH('Combustion Reports'!H$46,'DOE Stack Loss Data'!$B$4:$B$43),1))+INDEX('DOE Stack Loss Data'!$C$4:$V$43,MATCH('Combustion Reports'!H$46,'DOE Stack Loss Data'!$B$4:$B$43),MATCH('Proposed Efficiency'!AL16,'DOE Stack Loss Data'!$C$3:$V$3)+1)-((INDEX('DOE Stack Loss Data'!$C$4:$V$43,MATCH('Combustion Reports'!H$46,'DOE Stack Loss Data'!$B$4:$B$43)+1,MATCH('Proposed Efficiency'!AL16,'DOE Stack Loss Data'!$C$3:$V$3))-INDEX('DOE Stack Loss Data'!$C$4:$V$43,MATCH('Combustion Reports'!H$46,'DOE Stack Loss Data'!$B$4:$B$43),MATCH('Proposed Efficiency'!AL16,'DOE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Efficiency'!AL16,'DOE Stack Loss Data'!$C$3:$V$3))))/(INDEX('DOE Stack Loss Data'!$C$3:$V$3,1,MATCH('Proposed Efficiency'!AL16,'DOE Stack Loss Data'!$C$3:$V$3)+1)-INDEX('DOE Stack Loss Data'!$C$3:$V$3,1,MATCH('Proposed Efficiency'!AL16,'DOE Stack Loss Data'!$C$3:$V$3)))*('Proposed Efficiency'!AL16-INDEX('DOE Stack Loss Data'!$C$3:$V$3,1,MATCH('Proposed Efficiency'!AL16,'DOE Stack Loss Data'!$C$3:$V$3)))+(INDEX('DOE Stack Loss Data'!$C$4:$V$43,MATCH('Combustion Reports'!H$46,'DOE Stack Loss Data'!$B$4:$B$43)+1,MATCH('Proposed Efficiency'!AL16,'DOE Stack Loss Data'!$C$3:$V$3))-INDEX('DOE Stack Loss Data'!$C$4:$V$43,MATCH('Combustion Reports'!H$46,'DOE Stack Loss Data'!$B$4:$B$43),MATCH('Proposed Efficiency'!AL16,'DOE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Efficiency'!AL16,'DOE Stack Loss Data'!$C$3:$V$3)))</f>
        <v>#N/A</v>
      </c>
      <c r="AM40" s="237" t="e">
        <f>1-(((INDEX('DOE Stack Loss Data'!$C$4:$V$43,MATCH('Combustion Reports'!I$46,'DOE Stack Loss Data'!$B$4:$B$43)+1,MATCH('Proposed Efficiency'!AM16,'DOE Stack Loss Data'!$C$3:$V$3)+1)-INDEX('DOE Stack Loss Data'!$C$4:$V$43,MATCH('Combustion Reports'!I$46,'DOE Stack Loss Data'!$B$4:$B$43),MATCH('Proposed Efficiency'!AM16,'DOE Stack Loss Data'!$C$3:$V$3)+1))/10*('Combustion Reports'!I$46-INDEX('DOE Stack Loss Data'!$B$4:$B$43,MATCH('Combustion Reports'!I$46,'DOE Stack Loss Data'!$B$4:$B$43),1))+INDEX('DOE Stack Loss Data'!$C$4:$V$43,MATCH('Combustion Reports'!I$46,'DOE Stack Loss Data'!$B$4:$B$43),MATCH('Proposed Efficiency'!AM16,'DOE Stack Loss Data'!$C$3:$V$3)+1)-((INDEX('DOE Stack Loss Data'!$C$4:$V$43,MATCH('Combustion Reports'!I$46,'DOE Stack Loss Data'!$B$4:$B$43)+1,MATCH('Proposed Efficiency'!AM16,'DOE Stack Loss Data'!$C$3:$V$3))-INDEX('DOE Stack Loss Data'!$C$4:$V$43,MATCH('Combustion Reports'!I$46,'DOE Stack Loss Data'!$B$4:$B$43),MATCH('Proposed Efficiency'!AM16,'DOE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Efficiency'!AM16,'DOE Stack Loss Data'!$C$3:$V$3))))/(INDEX('DOE Stack Loss Data'!$C$3:$V$3,1,MATCH('Proposed Efficiency'!AM16,'DOE Stack Loss Data'!$C$3:$V$3)+1)-INDEX('DOE Stack Loss Data'!$C$3:$V$3,1,MATCH('Proposed Efficiency'!AM16,'DOE Stack Loss Data'!$C$3:$V$3)))*('Proposed Efficiency'!AM16-INDEX('DOE Stack Loss Data'!$C$3:$V$3,1,MATCH('Proposed Efficiency'!AM16,'DOE Stack Loss Data'!$C$3:$V$3)))+(INDEX('DOE Stack Loss Data'!$C$4:$V$43,MATCH('Combustion Reports'!I$46,'DOE Stack Loss Data'!$B$4:$B$43)+1,MATCH('Proposed Efficiency'!AM16,'DOE Stack Loss Data'!$C$3:$V$3))-INDEX('DOE Stack Loss Data'!$C$4:$V$43,MATCH('Combustion Reports'!I$46,'DOE Stack Loss Data'!$B$4:$B$43),MATCH('Proposed Efficiency'!AM16,'DOE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Efficiency'!AM16,'DOE Stack Loss Data'!$C$3:$V$3)))</f>
        <v>#N/A</v>
      </c>
      <c r="AN40" s="237" t="e">
        <f>1-(((INDEX('DOE Stack Loss Data'!$C$4:$V$43,MATCH('Combustion Reports'!J$46,'DOE Stack Loss Data'!$B$4:$B$43)+1,MATCH('Proposed Efficiency'!AN16,'DOE Stack Loss Data'!$C$3:$V$3)+1)-INDEX('DOE Stack Loss Data'!$C$4:$V$43,MATCH('Combustion Reports'!J$46,'DOE Stack Loss Data'!$B$4:$B$43),MATCH('Proposed Efficiency'!AN16,'DOE Stack Loss Data'!$C$3:$V$3)+1))/10*('Combustion Reports'!J$46-INDEX('DOE Stack Loss Data'!$B$4:$B$43,MATCH('Combustion Reports'!J$46,'DOE Stack Loss Data'!$B$4:$B$43),1))+INDEX('DOE Stack Loss Data'!$C$4:$V$43,MATCH('Combustion Reports'!J$46,'DOE Stack Loss Data'!$B$4:$B$43),MATCH('Proposed Efficiency'!AN16,'DOE Stack Loss Data'!$C$3:$V$3)+1)-((INDEX('DOE Stack Loss Data'!$C$4:$V$43,MATCH('Combustion Reports'!J$46,'DOE Stack Loss Data'!$B$4:$B$43)+1,MATCH('Proposed Efficiency'!AN16,'DOE Stack Loss Data'!$C$3:$V$3))-INDEX('DOE Stack Loss Data'!$C$4:$V$43,MATCH('Combustion Reports'!J$46,'DOE Stack Loss Data'!$B$4:$B$43),MATCH('Proposed Efficiency'!AN16,'DOE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Efficiency'!AN16,'DOE Stack Loss Data'!$C$3:$V$3))))/(INDEX('DOE Stack Loss Data'!$C$3:$V$3,1,MATCH('Proposed Efficiency'!AN16,'DOE Stack Loss Data'!$C$3:$V$3)+1)-INDEX('DOE Stack Loss Data'!$C$3:$V$3,1,MATCH('Proposed Efficiency'!AN16,'DOE Stack Loss Data'!$C$3:$V$3)))*('Proposed Efficiency'!AN16-INDEX('DOE Stack Loss Data'!$C$3:$V$3,1,MATCH('Proposed Efficiency'!AN16,'DOE Stack Loss Data'!$C$3:$V$3)))+(INDEX('DOE Stack Loss Data'!$C$4:$V$43,MATCH('Combustion Reports'!J$46,'DOE Stack Loss Data'!$B$4:$B$43)+1,MATCH('Proposed Efficiency'!AN16,'DOE Stack Loss Data'!$C$3:$V$3))-INDEX('DOE Stack Loss Data'!$C$4:$V$43,MATCH('Combustion Reports'!J$46,'DOE Stack Loss Data'!$B$4:$B$43),MATCH('Proposed Efficiency'!AN16,'DOE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Efficiency'!AN16,'DOE Stack Loss Data'!$C$3:$V$3)))</f>
        <v>#N/A</v>
      </c>
      <c r="AO40" s="237" t="e">
        <f>1-(((INDEX('DOE Stack Loss Data'!$C$4:$V$43,MATCH('Combustion Reports'!K$46,'DOE Stack Loss Data'!$B$4:$B$43)+1,MATCH('Proposed Efficiency'!AO16,'DOE Stack Loss Data'!$C$3:$V$3)+1)-INDEX('DOE Stack Loss Data'!$C$4:$V$43,MATCH('Combustion Reports'!K$46,'DOE Stack Loss Data'!$B$4:$B$43),MATCH('Proposed Efficiency'!AO16,'DOE Stack Loss Data'!$C$3:$V$3)+1))/10*('Combustion Reports'!K$46-INDEX('DOE Stack Loss Data'!$B$4:$B$43,MATCH('Combustion Reports'!K$46,'DOE Stack Loss Data'!$B$4:$B$43),1))+INDEX('DOE Stack Loss Data'!$C$4:$V$43,MATCH('Combustion Reports'!K$46,'DOE Stack Loss Data'!$B$4:$B$43),MATCH('Proposed Efficiency'!AO16,'DOE Stack Loss Data'!$C$3:$V$3)+1)-((INDEX('DOE Stack Loss Data'!$C$4:$V$43,MATCH('Combustion Reports'!K$46,'DOE Stack Loss Data'!$B$4:$B$43)+1,MATCH('Proposed Efficiency'!AO16,'DOE Stack Loss Data'!$C$3:$V$3))-INDEX('DOE Stack Loss Data'!$C$4:$V$43,MATCH('Combustion Reports'!K$46,'DOE Stack Loss Data'!$B$4:$B$43),MATCH('Proposed Efficiency'!AO16,'DOE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Efficiency'!AO16,'DOE Stack Loss Data'!$C$3:$V$3))))/(INDEX('DOE Stack Loss Data'!$C$3:$V$3,1,MATCH('Proposed Efficiency'!AO16,'DOE Stack Loss Data'!$C$3:$V$3)+1)-INDEX('DOE Stack Loss Data'!$C$3:$V$3,1,MATCH('Proposed Efficiency'!AO16,'DOE Stack Loss Data'!$C$3:$V$3)))*('Proposed Efficiency'!AO16-INDEX('DOE Stack Loss Data'!$C$3:$V$3,1,MATCH('Proposed Efficiency'!AO16,'DOE Stack Loss Data'!$C$3:$V$3)))+(INDEX('DOE Stack Loss Data'!$C$4:$V$43,MATCH('Combustion Reports'!K$46,'DOE Stack Loss Data'!$B$4:$B$43)+1,MATCH('Proposed Efficiency'!AO16,'DOE Stack Loss Data'!$C$3:$V$3))-INDEX('DOE Stack Loss Data'!$C$4:$V$43,MATCH('Combustion Reports'!K$46,'DOE Stack Loss Data'!$B$4:$B$43),MATCH('Proposed Efficiency'!AO16,'DOE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Efficiency'!AO16,'DOE Stack Loss Data'!$C$3:$V$3)))</f>
        <v>#N/A</v>
      </c>
      <c r="AP40" s="238" t="e">
        <f>1-(((INDEX('DOE Stack Loss Data'!$C$4:$V$43,MATCH('Combustion Reports'!L$46,'DOE Stack Loss Data'!$B$4:$B$43)+1,MATCH('Proposed Efficiency'!AP16,'DOE Stack Loss Data'!$C$3:$V$3)+1)-INDEX('DOE Stack Loss Data'!$C$4:$V$43,MATCH('Combustion Reports'!L$46,'DOE Stack Loss Data'!$B$4:$B$43),MATCH('Proposed Efficiency'!AP16,'DOE Stack Loss Data'!$C$3:$V$3)+1))/10*('Combustion Reports'!L$46-INDEX('DOE Stack Loss Data'!$B$4:$B$43,MATCH('Combustion Reports'!L$46,'DOE Stack Loss Data'!$B$4:$B$43),1))+INDEX('DOE Stack Loss Data'!$C$4:$V$43,MATCH('Combustion Reports'!L$46,'DOE Stack Loss Data'!$B$4:$B$43),MATCH('Proposed Efficiency'!AP16,'DOE Stack Loss Data'!$C$3:$V$3)+1)-((INDEX('DOE Stack Loss Data'!$C$4:$V$43,MATCH('Combustion Reports'!L$46,'DOE Stack Loss Data'!$B$4:$B$43)+1,MATCH('Proposed Efficiency'!AP16,'DOE Stack Loss Data'!$C$3:$V$3))-INDEX('DOE Stack Loss Data'!$C$4:$V$43,MATCH('Combustion Reports'!L$46,'DOE Stack Loss Data'!$B$4:$B$43),MATCH('Proposed Efficiency'!AP16,'DOE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Efficiency'!AP16,'DOE Stack Loss Data'!$C$3:$V$3))))/(INDEX('DOE Stack Loss Data'!$C$3:$V$3,1,MATCH('Proposed Efficiency'!AP16,'DOE Stack Loss Data'!$C$3:$V$3)+1)-INDEX('DOE Stack Loss Data'!$C$3:$V$3,1,MATCH('Proposed Efficiency'!AP16,'DOE Stack Loss Data'!$C$3:$V$3)))*('Proposed Efficiency'!AP16-INDEX('DOE Stack Loss Data'!$C$3:$V$3,1,MATCH('Proposed Efficiency'!AP16,'DOE Stack Loss Data'!$C$3:$V$3)))+(INDEX('DOE Stack Loss Data'!$C$4:$V$43,MATCH('Combustion Reports'!L$46,'DOE Stack Loss Data'!$B$4:$B$43)+1,MATCH('Proposed Efficiency'!AP16,'DOE Stack Loss Data'!$C$3:$V$3))-INDEX('DOE Stack Loss Data'!$C$4:$V$43,MATCH('Combustion Reports'!L$46,'DOE Stack Loss Data'!$B$4:$B$43),MATCH('Proposed Efficiency'!AP16,'DOE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Efficiency'!AP16,'DOE Stack Loss Data'!$C$3:$V$3)))</f>
        <v>#N/A</v>
      </c>
      <c r="AR40" s="236">
        <v>45</v>
      </c>
      <c r="AS40" s="234">
        <v>525</v>
      </c>
      <c r="AT40" s="233">
        <f t="shared" si="7"/>
        <v>50</v>
      </c>
      <c r="AU40" s="237" t="e">
        <f>1-(((INDEX('DOE Stack Loss Data'!$C$4:$V$43,MATCH('Combustion Reports'!C$52,'DOE Stack Loss Data'!$B$4:$B$43)+1,MATCH('Proposed Efficiency'!AU16,'DOE Stack Loss Data'!$C$3:$V$3)+1)-INDEX('DOE Stack Loss Data'!$C$4:$V$43,MATCH('Combustion Reports'!C$52,'DOE Stack Loss Data'!$B$4:$B$43),MATCH('Proposed Efficiency'!AU16,'DOE Stack Loss Data'!$C$3:$V$3)+1))/10*('Combustion Reports'!C$52-INDEX('DOE Stack Loss Data'!$B$4:$B$43,MATCH('Combustion Reports'!C$52,'DOE Stack Loss Data'!$B$4:$B$43),1))+INDEX('DOE Stack Loss Data'!$C$4:$V$43,MATCH('Combustion Reports'!C$52,'DOE Stack Loss Data'!$B$4:$B$43),MATCH('Proposed Efficiency'!AU16,'DOE Stack Loss Data'!$C$3:$V$3)+1)-((INDEX('DOE Stack Loss Data'!$C$4:$V$43,MATCH('Combustion Reports'!C$52,'DOE Stack Loss Data'!$B$4:$B$43)+1,MATCH('Proposed Efficiency'!AU16,'DOE Stack Loss Data'!$C$3:$V$3))-INDEX('DOE Stack Loss Data'!$C$4:$V$43,MATCH('Combustion Reports'!C$52,'DOE Stack Loss Data'!$B$4:$B$43),MATCH('Proposed Efficiency'!AU16,'DOE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Efficiency'!AU16,'DOE Stack Loss Data'!$C$3:$V$3))))/(INDEX('DOE Stack Loss Data'!$C$3:$V$3,1,MATCH('Proposed Efficiency'!AU16,'DOE Stack Loss Data'!$C$3:$V$3)+1)-INDEX('DOE Stack Loss Data'!$C$3:$V$3,1,MATCH('Proposed Efficiency'!AU16,'DOE Stack Loss Data'!$C$3:$V$3)))*('Proposed Efficiency'!AU16-INDEX('DOE Stack Loss Data'!$C$3:$V$3,1,MATCH('Proposed Efficiency'!AU16,'DOE Stack Loss Data'!$C$3:$V$3)))+(INDEX('DOE Stack Loss Data'!$C$4:$V$43,MATCH('Combustion Reports'!C$52,'DOE Stack Loss Data'!$B$4:$B$43)+1,MATCH('Proposed Efficiency'!AU16,'DOE Stack Loss Data'!$C$3:$V$3))-INDEX('DOE Stack Loss Data'!$C$4:$V$43,MATCH('Combustion Reports'!C$52,'DOE Stack Loss Data'!$B$4:$B$43),MATCH('Proposed Efficiency'!AU16,'DOE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Efficiency'!AU16,'DOE Stack Loss Data'!$C$3:$V$3)))</f>
        <v>#N/A</v>
      </c>
      <c r="AV40" s="237" t="e">
        <f>1-(((INDEX('DOE Stack Loss Data'!$C$4:$V$43,MATCH('Combustion Reports'!D$52,'DOE Stack Loss Data'!$B$4:$B$43)+1,MATCH('Proposed Efficiency'!AV16,'DOE Stack Loss Data'!$C$3:$V$3)+1)-INDEX('DOE Stack Loss Data'!$C$4:$V$43,MATCH('Combustion Reports'!D$52,'DOE Stack Loss Data'!$B$4:$B$43),MATCH('Proposed Efficiency'!AV16,'DOE Stack Loss Data'!$C$3:$V$3)+1))/10*('Combustion Reports'!D$52-INDEX('DOE Stack Loss Data'!$B$4:$B$43,MATCH('Combustion Reports'!D$52,'DOE Stack Loss Data'!$B$4:$B$43),1))+INDEX('DOE Stack Loss Data'!$C$4:$V$43,MATCH('Combustion Reports'!D$52,'DOE Stack Loss Data'!$B$4:$B$43),MATCH('Proposed Efficiency'!AV16,'DOE Stack Loss Data'!$C$3:$V$3)+1)-((INDEX('DOE Stack Loss Data'!$C$4:$V$43,MATCH('Combustion Reports'!D$52,'DOE Stack Loss Data'!$B$4:$B$43)+1,MATCH('Proposed Efficiency'!AV16,'DOE Stack Loss Data'!$C$3:$V$3))-INDEX('DOE Stack Loss Data'!$C$4:$V$43,MATCH('Combustion Reports'!D$52,'DOE Stack Loss Data'!$B$4:$B$43),MATCH('Proposed Efficiency'!AV16,'DOE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Efficiency'!AV16,'DOE Stack Loss Data'!$C$3:$V$3))))/(INDEX('DOE Stack Loss Data'!$C$3:$V$3,1,MATCH('Proposed Efficiency'!AV16,'DOE Stack Loss Data'!$C$3:$V$3)+1)-INDEX('DOE Stack Loss Data'!$C$3:$V$3,1,MATCH('Proposed Efficiency'!AV16,'DOE Stack Loss Data'!$C$3:$V$3)))*('Proposed Efficiency'!AV16-INDEX('DOE Stack Loss Data'!$C$3:$V$3,1,MATCH('Proposed Efficiency'!AV16,'DOE Stack Loss Data'!$C$3:$V$3)))+(INDEX('DOE Stack Loss Data'!$C$4:$V$43,MATCH('Combustion Reports'!D$52,'DOE Stack Loss Data'!$B$4:$B$43)+1,MATCH('Proposed Efficiency'!AV16,'DOE Stack Loss Data'!$C$3:$V$3))-INDEX('DOE Stack Loss Data'!$C$4:$V$43,MATCH('Combustion Reports'!D$52,'DOE Stack Loss Data'!$B$4:$B$43),MATCH('Proposed Efficiency'!AV16,'DOE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Efficiency'!AV16,'DOE Stack Loss Data'!$C$3:$V$3)))</f>
        <v>#N/A</v>
      </c>
      <c r="AW40" s="237" t="e">
        <f>1-(((INDEX('DOE Stack Loss Data'!$C$4:$V$43,MATCH('Combustion Reports'!E$52,'DOE Stack Loss Data'!$B$4:$B$43)+1,MATCH('Proposed Efficiency'!AW16,'DOE Stack Loss Data'!$C$3:$V$3)+1)-INDEX('DOE Stack Loss Data'!$C$4:$V$43,MATCH('Combustion Reports'!E$52,'DOE Stack Loss Data'!$B$4:$B$43),MATCH('Proposed Efficiency'!AW16,'DOE Stack Loss Data'!$C$3:$V$3)+1))/10*('Combustion Reports'!E$52-INDEX('DOE Stack Loss Data'!$B$4:$B$43,MATCH('Combustion Reports'!E$52,'DOE Stack Loss Data'!$B$4:$B$43),1))+INDEX('DOE Stack Loss Data'!$C$4:$V$43,MATCH('Combustion Reports'!E$52,'DOE Stack Loss Data'!$B$4:$B$43),MATCH('Proposed Efficiency'!AW16,'DOE Stack Loss Data'!$C$3:$V$3)+1)-((INDEX('DOE Stack Loss Data'!$C$4:$V$43,MATCH('Combustion Reports'!E$52,'DOE Stack Loss Data'!$B$4:$B$43)+1,MATCH('Proposed Efficiency'!AW16,'DOE Stack Loss Data'!$C$3:$V$3))-INDEX('DOE Stack Loss Data'!$C$4:$V$43,MATCH('Combustion Reports'!E$52,'DOE Stack Loss Data'!$B$4:$B$43),MATCH('Proposed Efficiency'!AW16,'DOE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Efficiency'!AW16,'DOE Stack Loss Data'!$C$3:$V$3))))/(INDEX('DOE Stack Loss Data'!$C$3:$V$3,1,MATCH('Proposed Efficiency'!AW16,'DOE Stack Loss Data'!$C$3:$V$3)+1)-INDEX('DOE Stack Loss Data'!$C$3:$V$3,1,MATCH('Proposed Efficiency'!AW16,'DOE Stack Loss Data'!$C$3:$V$3)))*('Proposed Efficiency'!AW16-INDEX('DOE Stack Loss Data'!$C$3:$V$3,1,MATCH('Proposed Efficiency'!AW16,'DOE Stack Loss Data'!$C$3:$V$3)))+(INDEX('DOE Stack Loss Data'!$C$4:$V$43,MATCH('Combustion Reports'!E$52,'DOE Stack Loss Data'!$B$4:$B$43)+1,MATCH('Proposed Efficiency'!AW16,'DOE Stack Loss Data'!$C$3:$V$3))-INDEX('DOE Stack Loss Data'!$C$4:$V$43,MATCH('Combustion Reports'!E$52,'DOE Stack Loss Data'!$B$4:$B$43),MATCH('Proposed Efficiency'!AW16,'DOE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Efficiency'!AW16,'DOE Stack Loss Data'!$C$3:$V$3)))</f>
        <v>#N/A</v>
      </c>
      <c r="AX40" s="237" t="e">
        <f>1-(((INDEX('DOE Stack Loss Data'!$C$4:$V$43,MATCH('Combustion Reports'!F$52,'DOE Stack Loss Data'!$B$4:$B$43)+1,MATCH('Proposed Efficiency'!AX16,'DOE Stack Loss Data'!$C$3:$V$3)+1)-INDEX('DOE Stack Loss Data'!$C$4:$V$43,MATCH('Combustion Reports'!F$52,'DOE Stack Loss Data'!$B$4:$B$43),MATCH('Proposed Efficiency'!AX16,'DOE Stack Loss Data'!$C$3:$V$3)+1))/10*('Combustion Reports'!F$52-INDEX('DOE Stack Loss Data'!$B$4:$B$43,MATCH('Combustion Reports'!F$52,'DOE Stack Loss Data'!$B$4:$B$43),1))+INDEX('DOE Stack Loss Data'!$C$4:$V$43,MATCH('Combustion Reports'!F$52,'DOE Stack Loss Data'!$B$4:$B$43),MATCH('Proposed Efficiency'!AX16,'DOE Stack Loss Data'!$C$3:$V$3)+1)-((INDEX('DOE Stack Loss Data'!$C$4:$V$43,MATCH('Combustion Reports'!F$52,'DOE Stack Loss Data'!$B$4:$B$43)+1,MATCH('Proposed Efficiency'!AX16,'DOE Stack Loss Data'!$C$3:$V$3))-INDEX('DOE Stack Loss Data'!$C$4:$V$43,MATCH('Combustion Reports'!F$52,'DOE Stack Loss Data'!$B$4:$B$43),MATCH('Proposed Efficiency'!AX16,'DOE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Efficiency'!AX16,'DOE Stack Loss Data'!$C$3:$V$3))))/(INDEX('DOE Stack Loss Data'!$C$3:$V$3,1,MATCH('Proposed Efficiency'!AX16,'DOE Stack Loss Data'!$C$3:$V$3)+1)-INDEX('DOE Stack Loss Data'!$C$3:$V$3,1,MATCH('Proposed Efficiency'!AX16,'DOE Stack Loss Data'!$C$3:$V$3)))*('Proposed Efficiency'!AX16-INDEX('DOE Stack Loss Data'!$C$3:$V$3,1,MATCH('Proposed Efficiency'!AX16,'DOE Stack Loss Data'!$C$3:$V$3)))+(INDEX('DOE Stack Loss Data'!$C$4:$V$43,MATCH('Combustion Reports'!F$52,'DOE Stack Loss Data'!$B$4:$B$43)+1,MATCH('Proposed Efficiency'!AX16,'DOE Stack Loss Data'!$C$3:$V$3))-INDEX('DOE Stack Loss Data'!$C$4:$V$43,MATCH('Combustion Reports'!F$52,'DOE Stack Loss Data'!$B$4:$B$43),MATCH('Proposed Efficiency'!AX16,'DOE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Efficiency'!AX16,'DOE Stack Loss Data'!$C$3:$V$3)))</f>
        <v>#N/A</v>
      </c>
      <c r="AY40" s="237" t="e">
        <f>1-(((INDEX('DOE Stack Loss Data'!$C$4:$V$43,MATCH('Combustion Reports'!G$52,'DOE Stack Loss Data'!$B$4:$B$43)+1,MATCH('Proposed Efficiency'!AY16,'DOE Stack Loss Data'!$C$3:$V$3)+1)-INDEX('DOE Stack Loss Data'!$C$4:$V$43,MATCH('Combustion Reports'!G$52,'DOE Stack Loss Data'!$B$4:$B$43),MATCH('Proposed Efficiency'!AY16,'DOE Stack Loss Data'!$C$3:$V$3)+1))/10*('Combustion Reports'!G$52-INDEX('DOE Stack Loss Data'!$B$4:$B$43,MATCH('Combustion Reports'!G$52,'DOE Stack Loss Data'!$B$4:$B$43),1))+INDEX('DOE Stack Loss Data'!$C$4:$V$43,MATCH('Combustion Reports'!G$52,'DOE Stack Loss Data'!$B$4:$B$43),MATCH('Proposed Efficiency'!AY16,'DOE Stack Loss Data'!$C$3:$V$3)+1)-((INDEX('DOE Stack Loss Data'!$C$4:$V$43,MATCH('Combustion Reports'!G$52,'DOE Stack Loss Data'!$B$4:$B$43)+1,MATCH('Proposed Efficiency'!AY16,'DOE Stack Loss Data'!$C$3:$V$3))-INDEX('DOE Stack Loss Data'!$C$4:$V$43,MATCH('Combustion Reports'!G$52,'DOE Stack Loss Data'!$B$4:$B$43),MATCH('Proposed Efficiency'!AY16,'DOE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Efficiency'!AY16,'DOE Stack Loss Data'!$C$3:$V$3))))/(INDEX('DOE Stack Loss Data'!$C$3:$V$3,1,MATCH('Proposed Efficiency'!AY16,'DOE Stack Loss Data'!$C$3:$V$3)+1)-INDEX('DOE Stack Loss Data'!$C$3:$V$3,1,MATCH('Proposed Efficiency'!AY16,'DOE Stack Loss Data'!$C$3:$V$3)))*('Proposed Efficiency'!AY16-INDEX('DOE Stack Loss Data'!$C$3:$V$3,1,MATCH('Proposed Efficiency'!AY16,'DOE Stack Loss Data'!$C$3:$V$3)))+(INDEX('DOE Stack Loss Data'!$C$4:$V$43,MATCH('Combustion Reports'!G$52,'DOE Stack Loss Data'!$B$4:$B$43)+1,MATCH('Proposed Efficiency'!AY16,'DOE Stack Loss Data'!$C$3:$V$3))-INDEX('DOE Stack Loss Data'!$C$4:$V$43,MATCH('Combustion Reports'!G$52,'DOE Stack Loss Data'!$B$4:$B$43),MATCH('Proposed Efficiency'!AY16,'DOE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Efficiency'!AY16,'DOE Stack Loss Data'!$C$3:$V$3)))</f>
        <v>#N/A</v>
      </c>
      <c r="AZ40" s="237" t="e">
        <f>1-(((INDEX('DOE Stack Loss Data'!$C$4:$V$43,MATCH('Combustion Reports'!H$52,'DOE Stack Loss Data'!$B$4:$B$43)+1,MATCH('Proposed Efficiency'!AZ16,'DOE Stack Loss Data'!$C$3:$V$3)+1)-INDEX('DOE Stack Loss Data'!$C$4:$V$43,MATCH('Combustion Reports'!H$52,'DOE Stack Loss Data'!$B$4:$B$43),MATCH('Proposed Efficiency'!AZ16,'DOE Stack Loss Data'!$C$3:$V$3)+1))/10*('Combustion Reports'!H$52-INDEX('DOE Stack Loss Data'!$B$4:$B$43,MATCH('Combustion Reports'!H$52,'DOE Stack Loss Data'!$B$4:$B$43),1))+INDEX('DOE Stack Loss Data'!$C$4:$V$43,MATCH('Combustion Reports'!H$52,'DOE Stack Loss Data'!$B$4:$B$43),MATCH('Proposed Efficiency'!AZ16,'DOE Stack Loss Data'!$C$3:$V$3)+1)-((INDEX('DOE Stack Loss Data'!$C$4:$V$43,MATCH('Combustion Reports'!H$52,'DOE Stack Loss Data'!$B$4:$B$43)+1,MATCH('Proposed Efficiency'!AZ16,'DOE Stack Loss Data'!$C$3:$V$3))-INDEX('DOE Stack Loss Data'!$C$4:$V$43,MATCH('Combustion Reports'!H$52,'DOE Stack Loss Data'!$B$4:$B$43),MATCH('Proposed Efficiency'!AZ16,'DOE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Efficiency'!AZ16,'DOE Stack Loss Data'!$C$3:$V$3))))/(INDEX('DOE Stack Loss Data'!$C$3:$V$3,1,MATCH('Proposed Efficiency'!AZ16,'DOE Stack Loss Data'!$C$3:$V$3)+1)-INDEX('DOE Stack Loss Data'!$C$3:$V$3,1,MATCH('Proposed Efficiency'!AZ16,'DOE Stack Loss Data'!$C$3:$V$3)))*('Proposed Efficiency'!AZ16-INDEX('DOE Stack Loss Data'!$C$3:$V$3,1,MATCH('Proposed Efficiency'!AZ16,'DOE Stack Loss Data'!$C$3:$V$3)))+(INDEX('DOE Stack Loss Data'!$C$4:$V$43,MATCH('Combustion Reports'!H$52,'DOE Stack Loss Data'!$B$4:$B$43)+1,MATCH('Proposed Efficiency'!AZ16,'DOE Stack Loss Data'!$C$3:$V$3))-INDEX('DOE Stack Loss Data'!$C$4:$V$43,MATCH('Combustion Reports'!H$52,'DOE Stack Loss Data'!$B$4:$B$43),MATCH('Proposed Efficiency'!AZ16,'DOE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Efficiency'!AZ16,'DOE Stack Loss Data'!$C$3:$V$3)))</f>
        <v>#N/A</v>
      </c>
      <c r="BA40" s="237" t="e">
        <f>1-(((INDEX('DOE Stack Loss Data'!$C$4:$V$43,MATCH('Combustion Reports'!I$52,'DOE Stack Loss Data'!$B$4:$B$43)+1,MATCH('Proposed Efficiency'!BA16,'DOE Stack Loss Data'!$C$3:$V$3)+1)-INDEX('DOE Stack Loss Data'!$C$4:$V$43,MATCH('Combustion Reports'!I$52,'DOE Stack Loss Data'!$B$4:$B$43),MATCH('Proposed Efficiency'!BA16,'DOE Stack Loss Data'!$C$3:$V$3)+1))/10*('Combustion Reports'!I$52-INDEX('DOE Stack Loss Data'!$B$4:$B$43,MATCH('Combustion Reports'!I$52,'DOE Stack Loss Data'!$B$4:$B$43),1))+INDEX('DOE Stack Loss Data'!$C$4:$V$43,MATCH('Combustion Reports'!I$52,'DOE Stack Loss Data'!$B$4:$B$43),MATCH('Proposed Efficiency'!BA16,'DOE Stack Loss Data'!$C$3:$V$3)+1)-((INDEX('DOE Stack Loss Data'!$C$4:$V$43,MATCH('Combustion Reports'!I$52,'DOE Stack Loss Data'!$B$4:$B$43)+1,MATCH('Proposed Efficiency'!BA16,'DOE Stack Loss Data'!$C$3:$V$3))-INDEX('DOE Stack Loss Data'!$C$4:$V$43,MATCH('Combustion Reports'!I$52,'DOE Stack Loss Data'!$B$4:$B$43),MATCH('Proposed Efficiency'!BA16,'DOE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Efficiency'!BA16,'DOE Stack Loss Data'!$C$3:$V$3))))/(INDEX('DOE Stack Loss Data'!$C$3:$V$3,1,MATCH('Proposed Efficiency'!BA16,'DOE Stack Loss Data'!$C$3:$V$3)+1)-INDEX('DOE Stack Loss Data'!$C$3:$V$3,1,MATCH('Proposed Efficiency'!BA16,'DOE Stack Loss Data'!$C$3:$V$3)))*('Proposed Efficiency'!BA16-INDEX('DOE Stack Loss Data'!$C$3:$V$3,1,MATCH('Proposed Efficiency'!BA16,'DOE Stack Loss Data'!$C$3:$V$3)))+(INDEX('DOE Stack Loss Data'!$C$4:$V$43,MATCH('Combustion Reports'!I$52,'DOE Stack Loss Data'!$B$4:$B$43)+1,MATCH('Proposed Efficiency'!BA16,'DOE Stack Loss Data'!$C$3:$V$3))-INDEX('DOE Stack Loss Data'!$C$4:$V$43,MATCH('Combustion Reports'!I$52,'DOE Stack Loss Data'!$B$4:$B$43),MATCH('Proposed Efficiency'!BA16,'DOE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Efficiency'!BA16,'DOE Stack Loss Data'!$C$3:$V$3)))</f>
        <v>#N/A</v>
      </c>
      <c r="BB40" s="237" t="e">
        <f>1-(((INDEX('DOE Stack Loss Data'!$C$4:$V$43,MATCH('Combustion Reports'!J$52,'DOE Stack Loss Data'!$B$4:$B$43)+1,MATCH('Proposed Efficiency'!BB16,'DOE Stack Loss Data'!$C$3:$V$3)+1)-INDEX('DOE Stack Loss Data'!$C$4:$V$43,MATCH('Combustion Reports'!J$52,'DOE Stack Loss Data'!$B$4:$B$43),MATCH('Proposed Efficiency'!BB16,'DOE Stack Loss Data'!$C$3:$V$3)+1))/10*('Combustion Reports'!J$52-INDEX('DOE Stack Loss Data'!$B$4:$B$43,MATCH('Combustion Reports'!J$52,'DOE Stack Loss Data'!$B$4:$B$43),1))+INDEX('DOE Stack Loss Data'!$C$4:$V$43,MATCH('Combustion Reports'!J$52,'DOE Stack Loss Data'!$B$4:$B$43),MATCH('Proposed Efficiency'!BB16,'DOE Stack Loss Data'!$C$3:$V$3)+1)-((INDEX('DOE Stack Loss Data'!$C$4:$V$43,MATCH('Combustion Reports'!J$52,'DOE Stack Loss Data'!$B$4:$B$43)+1,MATCH('Proposed Efficiency'!BB16,'DOE Stack Loss Data'!$C$3:$V$3))-INDEX('DOE Stack Loss Data'!$C$4:$V$43,MATCH('Combustion Reports'!J$52,'DOE Stack Loss Data'!$B$4:$B$43),MATCH('Proposed Efficiency'!BB16,'DOE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Efficiency'!BB16,'DOE Stack Loss Data'!$C$3:$V$3))))/(INDEX('DOE Stack Loss Data'!$C$3:$V$3,1,MATCH('Proposed Efficiency'!BB16,'DOE Stack Loss Data'!$C$3:$V$3)+1)-INDEX('DOE Stack Loss Data'!$C$3:$V$3,1,MATCH('Proposed Efficiency'!BB16,'DOE Stack Loss Data'!$C$3:$V$3)))*('Proposed Efficiency'!BB16-INDEX('DOE Stack Loss Data'!$C$3:$V$3,1,MATCH('Proposed Efficiency'!BB16,'DOE Stack Loss Data'!$C$3:$V$3)))+(INDEX('DOE Stack Loss Data'!$C$4:$V$43,MATCH('Combustion Reports'!J$52,'DOE Stack Loss Data'!$B$4:$B$43)+1,MATCH('Proposed Efficiency'!BB16,'DOE Stack Loss Data'!$C$3:$V$3))-INDEX('DOE Stack Loss Data'!$C$4:$V$43,MATCH('Combustion Reports'!J$52,'DOE Stack Loss Data'!$B$4:$B$43),MATCH('Proposed Efficiency'!BB16,'DOE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Efficiency'!BB16,'DOE Stack Loss Data'!$C$3:$V$3)))</f>
        <v>#N/A</v>
      </c>
      <c r="BC40" s="237" t="e">
        <f>1-(((INDEX('DOE Stack Loss Data'!$C$4:$V$43,MATCH('Combustion Reports'!K$52,'DOE Stack Loss Data'!$B$4:$B$43)+1,MATCH('Proposed Efficiency'!BC16,'DOE Stack Loss Data'!$C$3:$V$3)+1)-INDEX('DOE Stack Loss Data'!$C$4:$V$43,MATCH('Combustion Reports'!K$52,'DOE Stack Loss Data'!$B$4:$B$43),MATCH('Proposed Efficiency'!BC16,'DOE Stack Loss Data'!$C$3:$V$3)+1))/10*('Combustion Reports'!K$52-INDEX('DOE Stack Loss Data'!$B$4:$B$43,MATCH('Combustion Reports'!K$52,'DOE Stack Loss Data'!$B$4:$B$43),1))+INDEX('DOE Stack Loss Data'!$C$4:$V$43,MATCH('Combustion Reports'!K$52,'DOE Stack Loss Data'!$B$4:$B$43),MATCH('Proposed Efficiency'!BC16,'DOE Stack Loss Data'!$C$3:$V$3)+1)-((INDEX('DOE Stack Loss Data'!$C$4:$V$43,MATCH('Combustion Reports'!K$52,'DOE Stack Loss Data'!$B$4:$B$43)+1,MATCH('Proposed Efficiency'!BC16,'DOE Stack Loss Data'!$C$3:$V$3))-INDEX('DOE Stack Loss Data'!$C$4:$V$43,MATCH('Combustion Reports'!K$52,'DOE Stack Loss Data'!$B$4:$B$43),MATCH('Proposed Efficiency'!BC16,'DOE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Efficiency'!BC16,'DOE Stack Loss Data'!$C$3:$V$3))))/(INDEX('DOE Stack Loss Data'!$C$3:$V$3,1,MATCH('Proposed Efficiency'!BC16,'DOE Stack Loss Data'!$C$3:$V$3)+1)-INDEX('DOE Stack Loss Data'!$C$3:$V$3,1,MATCH('Proposed Efficiency'!BC16,'DOE Stack Loss Data'!$C$3:$V$3)))*('Proposed Efficiency'!BC16-INDEX('DOE Stack Loss Data'!$C$3:$V$3,1,MATCH('Proposed Efficiency'!BC16,'DOE Stack Loss Data'!$C$3:$V$3)))+(INDEX('DOE Stack Loss Data'!$C$4:$V$43,MATCH('Combustion Reports'!K$52,'DOE Stack Loss Data'!$B$4:$B$43)+1,MATCH('Proposed Efficiency'!BC16,'DOE Stack Loss Data'!$C$3:$V$3))-INDEX('DOE Stack Loss Data'!$C$4:$V$43,MATCH('Combustion Reports'!K$52,'DOE Stack Loss Data'!$B$4:$B$43),MATCH('Proposed Efficiency'!BC16,'DOE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Efficiency'!BC16,'DOE Stack Loss Data'!$C$3:$V$3)))</f>
        <v>#N/A</v>
      </c>
      <c r="BD40" s="238" t="e">
        <f>1-(((INDEX('DOE Stack Loss Data'!$C$4:$V$43,MATCH('Combustion Reports'!L$52,'DOE Stack Loss Data'!$B$4:$B$43)+1,MATCH('Proposed Efficiency'!BD16,'DOE Stack Loss Data'!$C$3:$V$3)+1)-INDEX('DOE Stack Loss Data'!$C$4:$V$43,MATCH('Combustion Reports'!L$52,'DOE Stack Loss Data'!$B$4:$B$43),MATCH('Proposed Efficiency'!BD16,'DOE Stack Loss Data'!$C$3:$V$3)+1))/10*('Combustion Reports'!L$52-INDEX('DOE Stack Loss Data'!$B$4:$B$43,MATCH('Combustion Reports'!L$52,'DOE Stack Loss Data'!$B$4:$B$43),1))+INDEX('DOE Stack Loss Data'!$C$4:$V$43,MATCH('Combustion Reports'!L$52,'DOE Stack Loss Data'!$B$4:$B$43),MATCH('Proposed Efficiency'!BD16,'DOE Stack Loss Data'!$C$3:$V$3)+1)-((INDEX('DOE Stack Loss Data'!$C$4:$V$43,MATCH('Combustion Reports'!L$52,'DOE Stack Loss Data'!$B$4:$B$43)+1,MATCH('Proposed Efficiency'!BD16,'DOE Stack Loss Data'!$C$3:$V$3))-INDEX('DOE Stack Loss Data'!$C$4:$V$43,MATCH('Combustion Reports'!L$52,'DOE Stack Loss Data'!$B$4:$B$43),MATCH('Proposed Efficiency'!BD16,'DOE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Efficiency'!BD16,'DOE Stack Loss Data'!$C$3:$V$3))))/(INDEX('DOE Stack Loss Data'!$C$3:$V$3,1,MATCH('Proposed Efficiency'!BD16,'DOE Stack Loss Data'!$C$3:$V$3)+1)-INDEX('DOE Stack Loss Data'!$C$3:$V$3,1,MATCH('Proposed Efficiency'!BD16,'DOE Stack Loss Data'!$C$3:$V$3)))*('Proposed Efficiency'!BD16-INDEX('DOE Stack Loss Data'!$C$3:$V$3,1,MATCH('Proposed Efficiency'!BD16,'DOE Stack Loss Data'!$C$3:$V$3)))+(INDEX('DOE Stack Loss Data'!$C$4:$V$43,MATCH('Combustion Reports'!L$52,'DOE Stack Loss Data'!$B$4:$B$43)+1,MATCH('Proposed Efficiency'!BD16,'DOE Stack Loss Data'!$C$3:$V$3))-INDEX('DOE Stack Loss Data'!$C$4:$V$43,MATCH('Combustion Reports'!L$52,'DOE Stack Loss Data'!$B$4:$B$43),MATCH('Proposed Efficiency'!BD16,'DOE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Efficiency'!BD16,'DOE Stack Loss Data'!$C$3:$V$3)))</f>
        <v>#N/A</v>
      </c>
    </row>
    <row r="41" spans="2:56">
      <c r="B41" s="236">
        <v>50</v>
      </c>
      <c r="C41" s="234">
        <v>583</v>
      </c>
      <c r="D41" s="233">
        <f t="shared" si="4"/>
        <v>50</v>
      </c>
      <c r="E41" s="237" t="e">
        <f>1-(((INDEX('DOE Stack Loss Data'!$C$4:$V$43,MATCH('Combustion Reports'!C$34,'DOE Stack Loss Data'!$B$4:$B$43)+1,MATCH('Proposed Efficiency'!E17,'DOE Stack Loss Data'!$C$3:$V$3)+1)-INDEX('DOE Stack Loss Data'!$C$4:$V$43,MATCH('Combustion Reports'!C$34,'DOE Stack Loss Data'!$B$4:$B$43),MATCH('Proposed Efficiency'!E17,'DOE Stack Loss Data'!$C$3:$V$3)+1))/10*('Combustion Reports'!C$34-INDEX('DOE Stack Loss Data'!$B$4:$B$43,MATCH('Combustion Reports'!C$34,'DOE Stack Loss Data'!$B$4:$B$43),1))+INDEX('DOE Stack Loss Data'!$C$4:$V$43,MATCH('Combustion Reports'!C$34,'DOE Stack Loss Data'!$B$4:$B$43),MATCH('Proposed Efficiency'!E17,'DOE Stack Loss Data'!$C$3:$V$3)+1)-((INDEX('DOE Stack Loss Data'!$C$4:$V$43,MATCH('Combustion Reports'!C$34,'DOE Stack Loss Data'!$B$4:$B$43)+1,MATCH('Proposed Efficiency'!E17,'DOE Stack Loss Data'!$C$3:$V$3))-INDEX('DOE Stack Loss Data'!$C$4:$V$43,MATCH('Combustion Reports'!C$34,'DOE Stack Loss Data'!$B$4:$B$43),MATCH('Proposed Efficiency'!E17,'DOE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Efficiency'!E17,'DOE Stack Loss Data'!$C$3:$V$3))))/(INDEX('DOE Stack Loss Data'!$C$3:$V$3,1,MATCH('Proposed Efficiency'!E17,'DOE Stack Loss Data'!$C$3:$V$3)+1)-INDEX('DOE Stack Loss Data'!$C$3:$V$3,1,MATCH('Proposed Efficiency'!E17,'DOE Stack Loss Data'!$C$3:$V$3)))*('Proposed Efficiency'!E17-INDEX('DOE Stack Loss Data'!$C$3:$V$3,1,MATCH('Proposed Efficiency'!E17,'DOE Stack Loss Data'!$C$3:$V$3)))+(INDEX('DOE Stack Loss Data'!$C$4:$V$43,MATCH('Combustion Reports'!C$34,'DOE Stack Loss Data'!$B$4:$B$43)+1,MATCH('Proposed Efficiency'!E17,'DOE Stack Loss Data'!$C$3:$V$3))-INDEX('DOE Stack Loss Data'!$C$4:$V$43,MATCH('Combustion Reports'!C$34,'DOE Stack Loss Data'!$B$4:$B$43),MATCH('Proposed Efficiency'!E17,'DOE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Efficiency'!E17,'DOE Stack Loss Data'!$C$3:$V$3)))</f>
        <v>#N/A</v>
      </c>
      <c r="F41" s="237" t="e">
        <f>1-(((INDEX('DOE Stack Loss Data'!$C$4:$V$43,MATCH('Combustion Reports'!D$34,'DOE Stack Loss Data'!$B$4:$B$43)+1,MATCH('Proposed Efficiency'!F17,'DOE Stack Loss Data'!$C$3:$V$3)+1)-INDEX('DOE Stack Loss Data'!$C$4:$V$43,MATCH('Combustion Reports'!D$34,'DOE Stack Loss Data'!$B$4:$B$43),MATCH('Proposed Efficiency'!F17,'DOE Stack Loss Data'!$C$3:$V$3)+1))/10*('Combustion Reports'!D$34-INDEX('DOE Stack Loss Data'!$B$4:$B$43,MATCH('Combustion Reports'!D$34,'DOE Stack Loss Data'!$B$4:$B$43),1))+INDEX('DOE Stack Loss Data'!$C$4:$V$43,MATCH('Combustion Reports'!D$34,'DOE Stack Loss Data'!$B$4:$B$43),MATCH('Proposed Efficiency'!F17,'DOE Stack Loss Data'!$C$3:$V$3)+1)-((INDEX('DOE Stack Loss Data'!$C$4:$V$43,MATCH('Combustion Reports'!D$34,'DOE Stack Loss Data'!$B$4:$B$43)+1,MATCH('Proposed Efficiency'!F17,'DOE Stack Loss Data'!$C$3:$V$3))-INDEX('DOE Stack Loss Data'!$C$4:$V$43,MATCH('Combustion Reports'!D$34,'DOE Stack Loss Data'!$B$4:$B$43),MATCH('Proposed Efficiency'!F17,'DOE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Efficiency'!F17,'DOE Stack Loss Data'!$C$3:$V$3))))/(INDEX('DOE Stack Loss Data'!$C$3:$V$3,1,MATCH('Proposed Efficiency'!F17,'DOE Stack Loss Data'!$C$3:$V$3)+1)-INDEX('DOE Stack Loss Data'!$C$3:$V$3,1,MATCH('Proposed Efficiency'!F17,'DOE Stack Loss Data'!$C$3:$V$3)))*('Proposed Efficiency'!F17-INDEX('DOE Stack Loss Data'!$C$3:$V$3,1,MATCH('Proposed Efficiency'!F17,'DOE Stack Loss Data'!$C$3:$V$3)))+(INDEX('DOE Stack Loss Data'!$C$4:$V$43,MATCH('Combustion Reports'!D$34,'DOE Stack Loss Data'!$B$4:$B$43)+1,MATCH('Proposed Efficiency'!F17,'DOE Stack Loss Data'!$C$3:$V$3))-INDEX('DOE Stack Loss Data'!$C$4:$V$43,MATCH('Combustion Reports'!D$34,'DOE Stack Loss Data'!$B$4:$B$43),MATCH('Proposed Efficiency'!F17,'DOE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Efficiency'!F17,'DOE Stack Loss Data'!$C$3:$V$3)))</f>
        <v>#N/A</v>
      </c>
      <c r="G41" s="237" t="e">
        <f>1-(((INDEX('DOE Stack Loss Data'!$C$4:$V$43,MATCH('Combustion Reports'!E$34,'DOE Stack Loss Data'!$B$4:$B$43)+1,MATCH('Proposed Efficiency'!G17,'DOE Stack Loss Data'!$C$3:$V$3)+1)-INDEX('DOE Stack Loss Data'!$C$4:$V$43,MATCH('Combustion Reports'!E$34,'DOE Stack Loss Data'!$B$4:$B$43),MATCH('Proposed Efficiency'!G17,'DOE Stack Loss Data'!$C$3:$V$3)+1))/10*('Combustion Reports'!E$34-INDEX('DOE Stack Loss Data'!$B$4:$B$43,MATCH('Combustion Reports'!E$34,'DOE Stack Loss Data'!$B$4:$B$43),1))+INDEX('DOE Stack Loss Data'!$C$4:$V$43,MATCH('Combustion Reports'!E$34,'DOE Stack Loss Data'!$B$4:$B$43),MATCH('Proposed Efficiency'!G17,'DOE Stack Loss Data'!$C$3:$V$3)+1)-((INDEX('DOE Stack Loss Data'!$C$4:$V$43,MATCH('Combustion Reports'!E$34,'DOE Stack Loss Data'!$B$4:$B$43)+1,MATCH('Proposed Efficiency'!G17,'DOE Stack Loss Data'!$C$3:$V$3))-INDEX('DOE Stack Loss Data'!$C$4:$V$43,MATCH('Combustion Reports'!E$34,'DOE Stack Loss Data'!$B$4:$B$43),MATCH('Proposed Efficiency'!G17,'DOE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Efficiency'!G17,'DOE Stack Loss Data'!$C$3:$V$3))))/(INDEX('DOE Stack Loss Data'!$C$3:$V$3,1,MATCH('Proposed Efficiency'!G17,'DOE Stack Loss Data'!$C$3:$V$3)+1)-INDEX('DOE Stack Loss Data'!$C$3:$V$3,1,MATCH('Proposed Efficiency'!G17,'DOE Stack Loss Data'!$C$3:$V$3)))*('Proposed Efficiency'!G17-INDEX('DOE Stack Loss Data'!$C$3:$V$3,1,MATCH('Proposed Efficiency'!G17,'DOE Stack Loss Data'!$C$3:$V$3)))+(INDEX('DOE Stack Loss Data'!$C$4:$V$43,MATCH('Combustion Reports'!E$34,'DOE Stack Loss Data'!$B$4:$B$43)+1,MATCH('Proposed Efficiency'!G17,'DOE Stack Loss Data'!$C$3:$V$3))-INDEX('DOE Stack Loss Data'!$C$4:$V$43,MATCH('Combustion Reports'!E$34,'DOE Stack Loss Data'!$B$4:$B$43),MATCH('Proposed Efficiency'!G17,'DOE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Efficiency'!G17,'DOE Stack Loss Data'!$C$3:$V$3)))</f>
        <v>#N/A</v>
      </c>
      <c r="H41" s="237" t="e">
        <f>1-(((INDEX('DOE Stack Loss Data'!$C$4:$V$43,MATCH('Combustion Reports'!F$34,'DOE Stack Loss Data'!$B$4:$B$43)+1,MATCH('Proposed Efficiency'!H17,'DOE Stack Loss Data'!$C$3:$V$3)+1)-INDEX('DOE Stack Loss Data'!$C$4:$V$43,MATCH('Combustion Reports'!F$34,'DOE Stack Loss Data'!$B$4:$B$43),MATCH('Proposed Efficiency'!H17,'DOE Stack Loss Data'!$C$3:$V$3)+1))/10*('Combustion Reports'!F$34-INDEX('DOE Stack Loss Data'!$B$4:$B$43,MATCH('Combustion Reports'!F$34,'DOE Stack Loss Data'!$B$4:$B$43),1))+INDEX('DOE Stack Loss Data'!$C$4:$V$43,MATCH('Combustion Reports'!F$34,'DOE Stack Loss Data'!$B$4:$B$43),MATCH('Proposed Efficiency'!H17,'DOE Stack Loss Data'!$C$3:$V$3)+1)-((INDEX('DOE Stack Loss Data'!$C$4:$V$43,MATCH('Combustion Reports'!F$34,'DOE Stack Loss Data'!$B$4:$B$43)+1,MATCH('Proposed Efficiency'!H17,'DOE Stack Loss Data'!$C$3:$V$3))-INDEX('DOE Stack Loss Data'!$C$4:$V$43,MATCH('Combustion Reports'!F$34,'DOE Stack Loss Data'!$B$4:$B$43),MATCH('Proposed Efficiency'!H17,'DOE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Efficiency'!H17,'DOE Stack Loss Data'!$C$3:$V$3))))/(INDEX('DOE Stack Loss Data'!$C$3:$V$3,1,MATCH('Proposed Efficiency'!H17,'DOE Stack Loss Data'!$C$3:$V$3)+1)-INDEX('DOE Stack Loss Data'!$C$3:$V$3,1,MATCH('Proposed Efficiency'!H17,'DOE Stack Loss Data'!$C$3:$V$3)))*('Proposed Efficiency'!H17-INDEX('DOE Stack Loss Data'!$C$3:$V$3,1,MATCH('Proposed Efficiency'!H17,'DOE Stack Loss Data'!$C$3:$V$3)))+(INDEX('DOE Stack Loss Data'!$C$4:$V$43,MATCH('Combustion Reports'!F$34,'DOE Stack Loss Data'!$B$4:$B$43)+1,MATCH('Proposed Efficiency'!H17,'DOE Stack Loss Data'!$C$3:$V$3))-INDEX('DOE Stack Loss Data'!$C$4:$V$43,MATCH('Combustion Reports'!F$34,'DOE Stack Loss Data'!$B$4:$B$43),MATCH('Proposed Efficiency'!H17,'DOE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Efficiency'!H17,'DOE Stack Loss Data'!$C$3:$V$3)))</f>
        <v>#N/A</v>
      </c>
      <c r="I41" s="237" t="e">
        <f>1-(((INDEX('DOE Stack Loss Data'!$C$4:$V$43,MATCH('Combustion Reports'!G$34,'DOE Stack Loss Data'!$B$4:$B$43)+1,MATCH('Proposed Efficiency'!I17,'DOE Stack Loss Data'!$C$3:$V$3)+1)-INDEX('DOE Stack Loss Data'!$C$4:$V$43,MATCH('Combustion Reports'!G$34,'DOE Stack Loss Data'!$B$4:$B$43),MATCH('Proposed Efficiency'!I17,'DOE Stack Loss Data'!$C$3:$V$3)+1))/10*('Combustion Reports'!G$34-INDEX('DOE Stack Loss Data'!$B$4:$B$43,MATCH('Combustion Reports'!G$34,'DOE Stack Loss Data'!$B$4:$B$43),1))+INDEX('DOE Stack Loss Data'!$C$4:$V$43,MATCH('Combustion Reports'!G$34,'DOE Stack Loss Data'!$B$4:$B$43),MATCH('Proposed Efficiency'!I17,'DOE Stack Loss Data'!$C$3:$V$3)+1)-((INDEX('DOE Stack Loss Data'!$C$4:$V$43,MATCH('Combustion Reports'!G$34,'DOE Stack Loss Data'!$B$4:$B$43)+1,MATCH('Proposed Efficiency'!I17,'DOE Stack Loss Data'!$C$3:$V$3))-INDEX('DOE Stack Loss Data'!$C$4:$V$43,MATCH('Combustion Reports'!G$34,'DOE Stack Loss Data'!$B$4:$B$43),MATCH('Proposed Efficiency'!I17,'DOE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Efficiency'!I17,'DOE Stack Loss Data'!$C$3:$V$3))))/(INDEX('DOE Stack Loss Data'!$C$3:$V$3,1,MATCH('Proposed Efficiency'!I17,'DOE Stack Loss Data'!$C$3:$V$3)+1)-INDEX('DOE Stack Loss Data'!$C$3:$V$3,1,MATCH('Proposed Efficiency'!I17,'DOE Stack Loss Data'!$C$3:$V$3)))*('Proposed Efficiency'!I17-INDEX('DOE Stack Loss Data'!$C$3:$V$3,1,MATCH('Proposed Efficiency'!I17,'DOE Stack Loss Data'!$C$3:$V$3)))+(INDEX('DOE Stack Loss Data'!$C$4:$V$43,MATCH('Combustion Reports'!G$34,'DOE Stack Loss Data'!$B$4:$B$43)+1,MATCH('Proposed Efficiency'!I17,'DOE Stack Loss Data'!$C$3:$V$3))-INDEX('DOE Stack Loss Data'!$C$4:$V$43,MATCH('Combustion Reports'!G$34,'DOE Stack Loss Data'!$B$4:$B$43),MATCH('Proposed Efficiency'!I17,'DOE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Efficiency'!I17,'DOE Stack Loss Data'!$C$3:$V$3)))</f>
        <v>#N/A</v>
      </c>
      <c r="J41" s="237" t="e">
        <f>1-(((INDEX('DOE Stack Loss Data'!$C$4:$V$43,MATCH('Combustion Reports'!H$34,'DOE Stack Loss Data'!$B$4:$B$43)+1,MATCH('Proposed Efficiency'!J17,'DOE Stack Loss Data'!$C$3:$V$3)+1)-INDEX('DOE Stack Loss Data'!$C$4:$V$43,MATCH('Combustion Reports'!H$34,'DOE Stack Loss Data'!$B$4:$B$43),MATCH('Proposed Efficiency'!J17,'DOE Stack Loss Data'!$C$3:$V$3)+1))/10*('Combustion Reports'!H$34-INDEX('DOE Stack Loss Data'!$B$4:$B$43,MATCH('Combustion Reports'!H$34,'DOE Stack Loss Data'!$B$4:$B$43),1))+INDEX('DOE Stack Loss Data'!$C$4:$V$43,MATCH('Combustion Reports'!H$34,'DOE Stack Loss Data'!$B$4:$B$43),MATCH('Proposed Efficiency'!J17,'DOE Stack Loss Data'!$C$3:$V$3)+1)-((INDEX('DOE Stack Loss Data'!$C$4:$V$43,MATCH('Combustion Reports'!H$34,'DOE Stack Loss Data'!$B$4:$B$43)+1,MATCH('Proposed Efficiency'!J17,'DOE Stack Loss Data'!$C$3:$V$3))-INDEX('DOE Stack Loss Data'!$C$4:$V$43,MATCH('Combustion Reports'!H$34,'DOE Stack Loss Data'!$B$4:$B$43),MATCH('Proposed Efficiency'!J17,'DOE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Efficiency'!J17,'DOE Stack Loss Data'!$C$3:$V$3))))/(INDEX('DOE Stack Loss Data'!$C$3:$V$3,1,MATCH('Proposed Efficiency'!J17,'DOE Stack Loss Data'!$C$3:$V$3)+1)-INDEX('DOE Stack Loss Data'!$C$3:$V$3,1,MATCH('Proposed Efficiency'!J17,'DOE Stack Loss Data'!$C$3:$V$3)))*('Proposed Efficiency'!J17-INDEX('DOE Stack Loss Data'!$C$3:$V$3,1,MATCH('Proposed Efficiency'!J17,'DOE Stack Loss Data'!$C$3:$V$3)))+(INDEX('DOE Stack Loss Data'!$C$4:$V$43,MATCH('Combustion Reports'!H$34,'DOE Stack Loss Data'!$B$4:$B$43)+1,MATCH('Proposed Efficiency'!J17,'DOE Stack Loss Data'!$C$3:$V$3))-INDEX('DOE Stack Loss Data'!$C$4:$V$43,MATCH('Combustion Reports'!H$34,'DOE Stack Loss Data'!$B$4:$B$43),MATCH('Proposed Efficiency'!J17,'DOE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Efficiency'!J17,'DOE Stack Loss Data'!$C$3:$V$3)))</f>
        <v>#N/A</v>
      </c>
      <c r="K41" s="237" t="e">
        <f>1-(((INDEX('DOE Stack Loss Data'!$C$4:$V$43,MATCH('Combustion Reports'!I$34,'DOE Stack Loss Data'!$B$4:$B$43)+1,MATCH('Proposed Efficiency'!K17,'DOE Stack Loss Data'!$C$3:$V$3)+1)-INDEX('DOE Stack Loss Data'!$C$4:$V$43,MATCH('Combustion Reports'!I$34,'DOE Stack Loss Data'!$B$4:$B$43),MATCH('Proposed Efficiency'!K17,'DOE Stack Loss Data'!$C$3:$V$3)+1))/10*('Combustion Reports'!I$34-INDEX('DOE Stack Loss Data'!$B$4:$B$43,MATCH('Combustion Reports'!I$34,'DOE Stack Loss Data'!$B$4:$B$43),1))+INDEX('DOE Stack Loss Data'!$C$4:$V$43,MATCH('Combustion Reports'!I$34,'DOE Stack Loss Data'!$B$4:$B$43),MATCH('Proposed Efficiency'!K17,'DOE Stack Loss Data'!$C$3:$V$3)+1)-((INDEX('DOE Stack Loss Data'!$C$4:$V$43,MATCH('Combustion Reports'!I$34,'DOE Stack Loss Data'!$B$4:$B$43)+1,MATCH('Proposed Efficiency'!K17,'DOE Stack Loss Data'!$C$3:$V$3))-INDEX('DOE Stack Loss Data'!$C$4:$V$43,MATCH('Combustion Reports'!I$34,'DOE Stack Loss Data'!$B$4:$B$43),MATCH('Proposed Efficiency'!K17,'DOE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Efficiency'!K17,'DOE Stack Loss Data'!$C$3:$V$3))))/(INDEX('DOE Stack Loss Data'!$C$3:$V$3,1,MATCH('Proposed Efficiency'!K17,'DOE Stack Loss Data'!$C$3:$V$3)+1)-INDEX('DOE Stack Loss Data'!$C$3:$V$3,1,MATCH('Proposed Efficiency'!K17,'DOE Stack Loss Data'!$C$3:$V$3)))*('Proposed Efficiency'!K17-INDEX('DOE Stack Loss Data'!$C$3:$V$3,1,MATCH('Proposed Efficiency'!K17,'DOE Stack Loss Data'!$C$3:$V$3)))+(INDEX('DOE Stack Loss Data'!$C$4:$V$43,MATCH('Combustion Reports'!I$34,'DOE Stack Loss Data'!$B$4:$B$43)+1,MATCH('Proposed Efficiency'!K17,'DOE Stack Loss Data'!$C$3:$V$3))-INDEX('DOE Stack Loss Data'!$C$4:$V$43,MATCH('Combustion Reports'!I$34,'DOE Stack Loss Data'!$B$4:$B$43),MATCH('Proposed Efficiency'!K17,'DOE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Efficiency'!K17,'DOE Stack Loss Data'!$C$3:$V$3)))</f>
        <v>#N/A</v>
      </c>
      <c r="L41" s="237" t="e">
        <f>1-(((INDEX('DOE Stack Loss Data'!$C$4:$V$43,MATCH('Combustion Reports'!J$34,'DOE Stack Loss Data'!$B$4:$B$43)+1,MATCH('Proposed Efficiency'!L17,'DOE Stack Loss Data'!$C$3:$V$3)+1)-INDEX('DOE Stack Loss Data'!$C$4:$V$43,MATCH('Combustion Reports'!J$34,'DOE Stack Loss Data'!$B$4:$B$43),MATCH('Proposed Efficiency'!L17,'DOE Stack Loss Data'!$C$3:$V$3)+1))/10*('Combustion Reports'!J$34-INDEX('DOE Stack Loss Data'!$B$4:$B$43,MATCH('Combustion Reports'!J$34,'DOE Stack Loss Data'!$B$4:$B$43),1))+INDEX('DOE Stack Loss Data'!$C$4:$V$43,MATCH('Combustion Reports'!J$34,'DOE Stack Loss Data'!$B$4:$B$43),MATCH('Proposed Efficiency'!L17,'DOE Stack Loss Data'!$C$3:$V$3)+1)-((INDEX('DOE Stack Loss Data'!$C$4:$V$43,MATCH('Combustion Reports'!J$34,'DOE Stack Loss Data'!$B$4:$B$43)+1,MATCH('Proposed Efficiency'!L17,'DOE Stack Loss Data'!$C$3:$V$3))-INDEX('DOE Stack Loss Data'!$C$4:$V$43,MATCH('Combustion Reports'!J$34,'DOE Stack Loss Data'!$B$4:$B$43),MATCH('Proposed Efficiency'!L17,'DOE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Efficiency'!L17,'DOE Stack Loss Data'!$C$3:$V$3))))/(INDEX('DOE Stack Loss Data'!$C$3:$V$3,1,MATCH('Proposed Efficiency'!L17,'DOE Stack Loss Data'!$C$3:$V$3)+1)-INDEX('DOE Stack Loss Data'!$C$3:$V$3,1,MATCH('Proposed Efficiency'!L17,'DOE Stack Loss Data'!$C$3:$V$3)))*('Proposed Efficiency'!L17-INDEX('DOE Stack Loss Data'!$C$3:$V$3,1,MATCH('Proposed Efficiency'!L17,'DOE Stack Loss Data'!$C$3:$V$3)))+(INDEX('DOE Stack Loss Data'!$C$4:$V$43,MATCH('Combustion Reports'!J$34,'DOE Stack Loss Data'!$B$4:$B$43)+1,MATCH('Proposed Efficiency'!L17,'DOE Stack Loss Data'!$C$3:$V$3))-INDEX('DOE Stack Loss Data'!$C$4:$V$43,MATCH('Combustion Reports'!J$34,'DOE Stack Loss Data'!$B$4:$B$43),MATCH('Proposed Efficiency'!L17,'DOE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Efficiency'!L17,'DOE Stack Loss Data'!$C$3:$V$3)))</f>
        <v>#N/A</v>
      </c>
      <c r="M41" s="237" t="e">
        <f>1-(((INDEX('DOE Stack Loss Data'!$C$4:$V$43,MATCH('Combustion Reports'!K$34,'DOE Stack Loss Data'!$B$4:$B$43)+1,MATCH('Proposed Efficiency'!M17,'DOE Stack Loss Data'!$C$3:$V$3)+1)-INDEX('DOE Stack Loss Data'!$C$4:$V$43,MATCH('Combustion Reports'!K$34,'DOE Stack Loss Data'!$B$4:$B$43),MATCH('Proposed Efficiency'!M17,'DOE Stack Loss Data'!$C$3:$V$3)+1))/10*('Combustion Reports'!K$34-INDEX('DOE Stack Loss Data'!$B$4:$B$43,MATCH('Combustion Reports'!K$34,'DOE Stack Loss Data'!$B$4:$B$43),1))+INDEX('DOE Stack Loss Data'!$C$4:$V$43,MATCH('Combustion Reports'!K$34,'DOE Stack Loss Data'!$B$4:$B$43),MATCH('Proposed Efficiency'!M17,'DOE Stack Loss Data'!$C$3:$V$3)+1)-((INDEX('DOE Stack Loss Data'!$C$4:$V$43,MATCH('Combustion Reports'!K$34,'DOE Stack Loss Data'!$B$4:$B$43)+1,MATCH('Proposed Efficiency'!M17,'DOE Stack Loss Data'!$C$3:$V$3))-INDEX('DOE Stack Loss Data'!$C$4:$V$43,MATCH('Combustion Reports'!K$34,'DOE Stack Loss Data'!$B$4:$B$43),MATCH('Proposed Efficiency'!M17,'DOE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Efficiency'!M17,'DOE Stack Loss Data'!$C$3:$V$3))))/(INDEX('DOE Stack Loss Data'!$C$3:$V$3,1,MATCH('Proposed Efficiency'!M17,'DOE Stack Loss Data'!$C$3:$V$3)+1)-INDEX('DOE Stack Loss Data'!$C$3:$V$3,1,MATCH('Proposed Efficiency'!M17,'DOE Stack Loss Data'!$C$3:$V$3)))*('Proposed Efficiency'!M17-INDEX('DOE Stack Loss Data'!$C$3:$V$3,1,MATCH('Proposed Efficiency'!M17,'DOE Stack Loss Data'!$C$3:$V$3)))+(INDEX('DOE Stack Loss Data'!$C$4:$V$43,MATCH('Combustion Reports'!K$34,'DOE Stack Loss Data'!$B$4:$B$43)+1,MATCH('Proposed Efficiency'!M17,'DOE Stack Loss Data'!$C$3:$V$3))-INDEX('DOE Stack Loss Data'!$C$4:$V$43,MATCH('Combustion Reports'!K$34,'DOE Stack Loss Data'!$B$4:$B$43),MATCH('Proposed Efficiency'!M17,'DOE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Efficiency'!M17,'DOE Stack Loss Data'!$C$3:$V$3)))</f>
        <v>#N/A</v>
      </c>
      <c r="N41" s="238" t="e">
        <f>1-(((INDEX('DOE Stack Loss Data'!$C$4:$V$43,MATCH('Combustion Reports'!L$34,'DOE Stack Loss Data'!$B$4:$B$43)+1,MATCH('Proposed Efficiency'!N17,'DOE Stack Loss Data'!$C$3:$V$3)+1)-INDEX('DOE Stack Loss Data'!$C$4:$V$43,MATCH('Combustion Reports'!L$34,'DOE Stack Loss Data'!$B$4:$B$43),MATCH('Proposed Efficiency'!N17,'DOE Stack Loss Data'!$C$3:$V$3)+1))/10*('Combustion Reports'!L$34-INDEX('DOE Stack Loss Data'!$B$4:$B$43,MATCH('Combustion Reports'!L$34,'DOE Stack Loss Data'!$B$4:$B$43),1))+INDEX('DOE Stack Loss Data'!$C$4:$V$43,MATCH('Combustion Reports'!L$34,'DOE Stack Loss Data'!$B$4:$B$43),MATCH('Proposed Efficiency'!N17,'DOE Stack Loss Data'!$C$3:$V$3)+1)-((INDEX('DOE Stack Loss Data'!$C$4:$V$43,MATCH('Combustion Reports'!L$34,'DOE Stack Loss Data'!$B$4:$B$43)+1,MATCH('Proposed Efficiency'!N17,'DOE Stack Loss Data'!$C$3:$V$3))-INDEX('DOE Stack Loss Data'!$C$4:$V$43,MATCH('Combustion Reports'!L$34,'DOE Stack Loss Data'!$B$4:$B$43),MATCH('Proposed Efficiency'!N17,'DOE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Efficiency'!N17,'DOE Stack Loss Data'!$C$3:$V$3))))/(INDEX('DOE Stack Loss Data'!$C$3:$V$3,1,MATCH('Proposed Efficiency'!N17,'DOE Stack Loss Data'!$C$3:$V$3)+1)-INDEX('DOE Stack Loss Data'!$C$3:$V$3,1,MATCH('Proposed Efficiency'!N17,'DOE Stack Loss Data'!$C$3:$V$3)))*('Proposed Efficiency'!N17-INDEX('DOE Stack Loss Data'!$C$3:$V$3,1,MATCH('Proposed Efficiency'!N17,'DOE Stack Loss Data'!$C$3:$V$3)))+(INDEX('DOE Stack Loss Data'!$C$4:$V$43,MATCH('Combustion Reports'!L$34,'DOE Stack Loss Data'!$B$4:$B$43)+1,MATCH('Proposed Efficiency'!N17,'DOE Stack Loss Data'!$C$3:$V$3))-INDEX('DOE Stack Loss Data'!$C$4:$V$43,MATCH('Combustion Reports'!L$34,'DOE Stack Loss Data'!$B$4:$B$43),MATCH('Proposed Efficiency'!N17,'DOE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Efficiency'!N17,'DOE Stack Loss Data'!$C$3:$V$3)))</f>
        <v>#N/A</v>
      </c>
      <c r="P41" s="236">
        <v>50</v>
      </c>
      <c r="Q41" s="234">
        <v>583</v>
      </c>
      <c r="R41" s="233">
        <f t="shared" si="5"/>
        <v>50</v>
      </c>
      <c r="S41" s="237" t="e">
        <f>1-(((INDEX('DOE Stack Loss Data'!$C$4:$V$43,MATCH('Combustion Reports'!$C$40,'DOE Stack Loss Data'!$B$4:$B$43)+1,MATCH('Proposed Efficiency'!S17,'DOE Stack Loss Data'!$C$3:$V$3)+1)-INDEX('DOE Stack Loss Data'!$C$4:$V$43,MATCH('Combustion Reports'!$C$40,'DOE Stack Loss Data'!$B$4:$B$43),MATCH('Proposed Efficiency'!S17,'DOE Stack Loss Data'!$C$3:$V$3)+1))/10*('Combustion Reports'!$C$40-INDEX('DOE Stack Loss Data'!$B$4:$B$43,MATCH('Combustion Reports'!$C$40,'DOE Stack Loss Data'!$B$4:$B$43),1))+INDEX('DOE Stack Loss Data'!$C$4:$V$43,MATCH('Combustion Reports'!$C$40,'DOE Stack Loss Data'!$B$4:$B$43),MATCH('Proposed Efficiency'!S17,'DOE Stack Loss Data'!$C$3:$V$3)+1)-((INDEX('DOE Stack Loss Data'!$C$4:$V$43,MATCH('Combustion Reports'!$C$40,'DOE Stack Loss Data'!$B$4:$B$43)+1,MATCH('Proposed Efficiency'!S17,'DOE Stack Loss Data'!$C$3:$V$3))-INDEX('DOE Stack Loss Data'!$C$4:$V$43,MATCH('Combustion Reports'!$C$40,'DOE Stack Loss Data'!$B$4:$B$43),MATCH('Proposed Efficiency'!S17,'DOE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Efficiency'!S17,'DOE Stack Loss Data'!$C$3:$V$3))))/(INDEX('DOE Stack Loss Data'!$C$3:$V$3,1,MATCH('Proposed Efficiency'!S17,'DOE Stack Loss Data'!$C$3:$V$3)+1)-INDEX('DOE Stack Loss Data'!$C$3:$V$3,1,MATCH('Proposed Efficiency'!S17,'DOE Stack Loss Data'!$C$3:$V$3)))*('Proposed Efficiency'!S17-INDEX('DOE Stack Loss Data'!$C$3:$V$3,1,MATCH('Proposed Efficiency'!S17,'DOE Stack Loss Data'!$C$3:$V$3)))+(INDEX('DOE Stack Loss Data'!$C$4:$V$43,MATCH('Combustion Reports'!$C$40,'DOE Stack Loss Data'!$B$4:$B$43)+1,MATCH('Proposed Efficiency'!S17,'DOE Stack Loss Data'!$C$3:$V$3))-INDEX('DOE Stack Loss Data'!$C$4:$V$43,MATCH('Combustion Reports'!$C$40,'DOE Stack Loss Data'!$B$4:$B$43),MATCH('Proposed Efficiency'!S17,'DOE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Efficiency'!S17,'DOE Stack Loss Data'!$C$3:$V$3)))</f>
        <v>#N/A</v>
      </c>
      <c r="T41" s="237" t="e">
        <f>1-(((INDEX('DOE Stack Loss Data'!$C$4:$V$43,MATCH('Combustion Reports'!$C$40,'DOE Stack Loss Data'!$B$4:$B$43)+1,MATCH('Proposed Efficiency'!T17,'DOE Stack Loss Data'!$C$3:$V$3)+1)-INDEX('DOE Stack Loss Data'!$C$4:$V$43,MATCH('Combustion Reports'!$C$40,'DOE Stack Loss Data'!$B$4:$B$43),MATCH('Proposed Efficiency'!T17,'DOE Stack Loss Data'!$C$3:$V$3)+1))/10*('Combustion Reports'!$C$40-INDEX('DOE Stack Loss Data'!$B$4:$B$43,MATCH('Combustion Reports'!$C$40,'DOE Stack Loss Data'!$B$4:$B$43),1))+INDEX('DOE Stack Loss Data'!$C$4:$V$43,MATCH('Combustion Reports'!$C$40,'DOE Stack Loss Data'!$B$4:$B$43),MATCH('Proposed Efficiency'!T17,'DOE Stack Loss Data'!$C$3:$V$3)+1)-((INDEX('DOE Stack Loss Data'!$C$4:$V$43,MATCH('Combustion Reports'!$C$40,'DOE Stack Loss Data'!$B$4:$B$43)+1,MATCH('Proposed Efficiency'!T17,'DOE Stack Loss Data'!$C$3:$V$3))-INDEX('DOE Stack Loss Data'!$C$4:$V$43,MATCH('Combustion Reports'!$C$40,'DOE Stack Loss Data'!$B$4:$B$43),MATCH('Proposed Efficiency'!T17,'DOE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Efficiency'!T17,'DOE Stack Loss Data'!$C$3:$V$3))))/(INDEX('DOE Stack Loss Data'!$C$3:$V$3,1,MATCH('Proposed Efficiency'!T17,'DOE Stack Loss Data'!$C$3:$V$3)+1)-INDEX('DOE Stack Loss Data'!$C$3:$V$3,1,MATCH('Proposed Efficiency'!T17,'DOE Stack Loss Data'!$C$3:$V$3)))*('Proposed Efficiency'!T17-INDEX('DOE Stack Loss Data'!$C$3:$V$3,1,MATCH('Proposed Efficiency'!T17,'DOE Stack Loss Data'!$C$3:$V$3)))+(INDEX('DOE Stack Loss Data'!$C$4:$V$43,MATCH('Combustion Reports'!$C$40,'DOE Stack Loss Data'!$B$4:$B$43)+1,MATCH('Proposed Efficiency'!T17,'DOE Stack Loss Data'!$C$3:$V$3))-INDEX('DOE Stack Loss Data'!$C$4:$V$43,MATCH('Combustion Reports'!$C$40,'DOE Stack Loss Data'!$B$4:$B$43),MATCH('Proposed Efficiency'!T17,'DOE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Efficiency'!T17,'DOE Stack Loss Data'!$C$3:$V$3)))</f>
        <v>#N/A</v>
      </c>
      <c r="U41" s="237" t="e">
        <f>1-(((INDEX('DOE Stack Loss Data'!$C$4:$V$43,MATCH('Combustion Reports'!$C$40,'DOE Stack Loss Data'!$B$4:$B$43)+1,MATCH('Proposed Efficiency'!U17,'DOE Stack Loss Data'!$C$3:$V$3)+1)-INDEX('DOE Stack Loss Data'!$C$4:$V$43,MATCH('Combustion Reports'!$C$40,'DOE Stack Loss Data'!$B$4:$B$43),MATCH('Proposed Efficiency'!U17,'DOE Stack Loss Data'!$C$3:$V$3)+1))/10*('Combustion Reports'!$C$40-INDEX('DOE Stack Loss Data'!$B$4:$B$43,MATCH('Combustion Reports'!$C$40,'DOE Stack Loss Data'!$B$4:$B$43),1))+INDEX('DOE Stack Loss Data'!$C$4:$V$43,MATCH('Combustion Reports'!$C$40,'DOE Stack Loss Data'!$B$4:$B$43),MATCH('Proposed Efficiency'!U17,'DOE Stack Loss Data'!$C$3:$V$3)+1)-((INDEX('DOE Stack Loss Data'!$C$4:$V$43,MATCH('Combustion Reports'!$C$40,'DOE Stack Loss Data'!$B$4:$B$43)+1,MATCH('Proposed Efficiency'!U17,'DOE Stack Loss Data'!$C$3:$V$3))-INDEX('DOE Stack Loss Data'!$C$4:$V$43,MATCH('Combustion Reports'!$C$40,'DOE Stack Loss Data'!$B$4:$B$43),MATCH('Proposed Efficiency'!U17,'DOE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Efficiency'!U17,'DOE Stack Loss Data'!$C$3:$V$3))))/(INDEX('DOE Stack Loss Data'!$C$3:$V$3,1,MATCH('Proposed Efficiency'!U17,'DOE Stack Loss Data'!$C$3:$V$3)+1)-INDEX('DOE Stack Loss Data'!$C$3:$V$3,1,MATCH('Proposed Efficiency'!U17,'DOE Stack Loss Data'!$C$3:$V$3)))*('Proposed Efficiency'!U17-INDEX('DOE Stack Loss Data'!$C$3:$V$3,1,MATCH('Proposed Efficiency'!U17,'DOE Stack Loss Data'!$C$3:$V$3)))+(INDEX('DOE Stack Loss Data'!$C$4:$V$43,MATCH('Combustion Reports'!$C$40,'DOE Stack Loss Data'!$B$4:$B$43)+1,MATCH('Proposed Efficiency'!U17,'DOE Stack Loss Data'!$C$3:$V$3))-INDEX('DOE Stack Loss Data'!$C$4:$V$43,MATCH('Combustion Reports'!$C$40,'DOE Stack Loss Data'!$B$4:$B$43),MATCH('Proposed Efficiency'!U17,'DOE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Efficiency'!U17,'DOE Stack Loss Data'!$C$3:$V$3)))</f>
        <v>#N/A</v>
      </c>
      <c r="V41" s="237" t="e">
        <f>1-(((INDEX('DOE Stack Loss Data'!$C$4:$V$43,MATCH('Combustion Reports'!$C$40,'DOE Stack Loss Data'!$B$4:$B$43)+1,MATCH('Proposed Efficiency'!V17,'DOE Stack Loss Data'!$C$3:$V$3)+1)-INDEX('DOE Stack Loss Data'!$C$4:$V$43,MATCH('Combustion Reports'!$C$40,'DOE Stack Loss Data'!$B$4:$B$43),MATCH('Proposed Efficiency'!V17,'DOE Stack Loss Data'!$C$3:$V$3)+1))/10*('Combustion Reports'!$C$40-INDEX('DOE Stack Loss Data'!$B$4:$B$43,MATCH('Combustion Reports'!$C$40,'DOE Stack Loss Data'!$B$4:$B$43),1))+INDEX('DOE Stack Loss Data'!$C$4:$V$43,MATCH('Combustion Reports'!$C$40,'DOE Stack Loss Data'!$B$4:$B$43),MATCH('Proposed Efficiency'!V17,'DOE Stack Loss Data'!$C$3:$V$3)+1)-((INDEX('DOE Stack Loss Data'!$C$4:$V$43,MATCH('Combustion Reports'!$C$40,'DOE Stack Loss Data'!$B$4:$B$43)+1,MATCH('Proposed Efficiency'!V17,'DOE Stack Loss Data'!$C$3:$V$3))-INDEX('DOE Stack Loss Data'!$C$4:$V$43,MATCH('Combustion Reports'!$C$40,'DOE Stack Loss Data'!$B$4:$B$43),MATCH('Proposed Efficiency'!V17,'DOE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Efficiency'!V17,'DOE Stack Loss Data'!$C$3:$V$3))))/(INDEX('DOE Stack Loss Data'!$C$3:$V$3,1,MATCH('Proposed Efficiency'!V17,'DOE Stack Loss Data'!$C$3:$V$3)+1)-INDEX('DOE Stack Loss Data'!$C$3:$V$3,1,MATCH('Proposed Efficiency'!V17,'DOE Stack Loss Data'!$C$3:$V$3)))*('Proposed Efficiency'!V17-INDEX('DOE Stack Loss Data'!$C$3:$V$3,1,MATCH('Proposed Efficiency'!V17,'DOE Stack Loss Data'!$C$3:$V$3)))+(INDEX('DOE Stack Loss Data'!$C$4:$V$43,MATCH('Combustion Reports'!$C$40,'DOE Stack Loss Data'!$B$4:$B$43)+1,MATCH('Proposed Efficiency'!V17,'DOE Stack Loss Data'!$C$3:$V$3))-INDEX('DOE Stack Loss Data'!$C$4:$V$43,MATCH('Combustion Reports'!$C$40,'DOE Stack Loss Data'!$B$4:$B$43),MATCH('Proposed Efficiency'!V17,'DOE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Efficiency'!V17,'DOE Stack Loss Data'!$C$3:$V$3)))</f>
        <v>#N/A</v>
      </c>
      <c r="W41" s="237" t="e">
        <f>1-(((INDEX('DOE Stack Loss Data'!$C$4:$V$43,MATCH('Combustion Reports'!$C$40,'DOE Stack Loss Data'!$B$4:$B$43)+1,MATCH('Proposed Efficiency'!W17,'DOE Stack Loss Data'!$C$3:$V$3)+1)-INDEX('DOE Stack Loss Data'!$C$4:$V$43,MATCH('Combustion Reports'!$C$40,'DOE Stack Loss Data'!$B$4:$B$43),MATCH('Proposed Efficiency'!W17,'DOE Stack Loss Data'!$C$3:$V$3)+1))/10*('Combustion Reports'!$C$40-INDEX('DOE Stack Loss Data'!$B$4:$B$43,MATCH('Combustion Reports'!$C$40,'DOE Stack Loss Data'!$B$4:$B$43),1))+INDEX('DOE Stack Loss Data'!$C$4:$V$43,MATCH('Combustion Reports'!$C$40,'DOE Stack Loss Data'!$B$4:$B$43),MATCH('Proposed Efficiency'!W17,'DOE Stack Loss Data'!$C$3:$V$3)+1)-((INDEX('DOE Stack Loss Data'!$C$4:$V$43,MATCH('Combustion Reports'!$C$40,'DOE Stack Loss Data'!$B$4:$B$43)+1,MATCH('Proposed Efficiency'!W17,'DOE Stack Loss Data'!$C$3:$V$3))-INDEX('DOE Stack Loss Data'!$C$4:$V$43,MATCH('Combustion Reports'!$C$40,'DOE Stack Loss Data'!$B$4:$B$43),MATCH('Proposed Efficiency'!W17,'DOE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Efficiency'!W17,'DOE Stack Loss Data'!$C$3:$V$3))))/(INDEX('DOE Stack Loss Data'!$C$3:$V$3,1,MATCH('Proposed Efficiency'!W17,'DOE Stack Loss Data'!$C$3:$V$3)+1)-INDEX('DOE Stack Loss Data'!$C$3:$V$3,1,MATCH('Proposed Efficiency'!W17,'DOE Stack Loss Data'!$C$3:$V$3)))*('Proposed Efficiency'!W17-INDEX('DOE Stack Loss Data'!$C$3:$V$3,1,MATCH('Proposed Efficiency'!W17,'DOE Stack Loss Data'!$C$3:$V$3)))+(INDEX('DOE Stack Loss Data'!$C$4:$V$43,MATCH('Combustion Reports'!$C$40,'DOE Stack Loss Data'!$B$4:$B$43)+1,MATCH('Proposed Efficiency'!W17,'DOE Stack Loss Data'!$C$3:$V$3))-INDEX('DOE Stack Loss Data'!$C$4:$V$43,MATCH('Combustion Reports'!$C$40,'DOE Stack Loss Data'!$B$4:$B$43),MATCH('Proposed Efficiency'!W17,'DOE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Efficiency'!W17,'DOE Stack Loss Data'!$C$3:$V$3)))</f>
        <v>#N/A</v>
      </c>
      <c r="X41" s="237" t="e">
        <f>1-(((INDEX('DOE Stack Loss Data'!$C$4:$V$43,MATCH('Combustion Reports'!$C$40,'DOE Stack Loss Data'!$B$4:$B$43)+1,MATCH('Proposed Efficiency'!X17,'DOE Stack Loss Data'!$C$3:$V$3)+1)-INDEX('DOE Stack Loss Data'!$C$4:$V$43,MATCH('Combustion Reports'!$C$40,'DOE Stack Loss Data'!$B$4:$B$43),MATCH('Proposed Efficiency'!X17,'DOE Stack Loss Data'!$C$3:$V$3)+1))/10*('Combustion Reports'!$C$40-INDEX('DOE Stack Loss Data'!$B$4:$B$43,MATCH('Combustion Reports'!$C$40,'DOE Stack Loss Data'!$B$4:$B$43),1))+INDEX('DOE Stack Loss Data'!$C$4:$V$43,MATCH('Combustion Reports'!$C$40,'DOE Stack Loss Data'!$B$4:$B$43),MATCH('Proposed Efficiency'!X17,'DOE Stack Loss Data'!$C$3:$V$3)+1)-((INDEX('DOE Stack Loss Data'!$C$4:$V$43,MATCH('Combustion Reports'!$C$40,'DOE Stack Loss Data'!$B$4:$B$43)+1,MATCH('Proposed Efficiency'!X17,'DOE Stack Loss Data'!$C$3:$V$3))-INDEX('DOE Stack Loss Data'!$C$4:$V$43,MATCH('Combustion Reports'!$C$40,'DOE Stack Loss Data'!$B$4:$B$43),MATCH('Proposed Efficiency'!X17,'DOE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Efficiency'!X17,'DOE Stack Loss Data'!$C$3:$V$3))))/(INDEX('DOE Stack Loss Data'!$C$3:$V$3,1,MATCH('Proposed Efficiency'!X17,'DOE Stack Loss Data'!$C$3:$V$3)+1)-INDEX('DOE Stack Loss Data'!$C$3:$V$3,1,MATCH('Proposed Efficiency'!X17,'DOE Stack Loss Data'!$C$3:$V$3)))*('Proposed Efficiency'!X17-INDEX('DOE Stack Loss Data'!$C$3:$V$3,1,MATCH('Proposed Efficiency'!X17,'DOE Stack Loss Data'!$C$3:$V$3)))+(INDEX('DOE Stack Loss Data'!$C$4:$V$43,MATCH('Combustion Reports'!$C$40,'DOE Stack Loss Data'!$B$4:$B$43)+1,MATCH('Proposed Efficiency'!X17,'DOE Stack Loss Data'!$C$3:$V$3))-INDEX('DOE Stack Loss Data'!$C$4:$V$43,MATCH('Combustion Reports'!$C$40,'DOE Stack Loss Data'!$B$4:$B$43),MATCH('Proposed Efficiency'!X17,'DOE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Efficiency'!X17,'DOE Stack Loss Data'!$C$3:$V$3)))</f>
        <v>#N/A</v>
      </c>
      <c r="Y41" s="237" t="e">
        <f>1-(((INDEX('DOE Stack Loss Data'!$C$4:$V$43,MATCH('Combustion Reports'!$C$40,'DOE Stack Loss Data'!$B$4:$B$43)+1,MATCH('Proposed Efficiency'!Y17,'DOE Stack Loss Data'!$C$3:$V$3)+1)-INDEX('DOE Stack Loss Data'!$C$4:$V$43,MATCH('Combustion Reports'!$C$40,'DOE Stack Loss Data'!$B$4:$B$43),MATCH('Proposed Efficiency'!Y17,'DOE Stack Loss Data'!$C$3:$V$3)+1))/10*('Combustion Reports'!$C$40-INDEX('DOE Stack Loss Data'!$B$4:$B$43,MATCH('Combustion Reports'!$C$40,'DOE Stack Loss Data'!$B$4:$B$43),1))+INDEX('DOE Stack Loss Data'!$C$4:$V$43,MATCH('Combustion Reports'!$C$40,'DOE Stack Loss Data'!$B$4:$B$43),MATCH('Proposed Efficiency'!Y17,'DOE Stack Loss Data'!$C$3:$V$3)+1)-((INDEX('DOE Stack Loss Data'!$C$4:$V$43,MATCH('Combustion Reports'!$C$40,'DOE Stack Loss Data'!$B$4:$B$43)+1,MATCH('Proposed Efficiency'!Y17,'DOE Stack Loss Data'!$C$3:$V$3))-INDEX('DOE Stack Loss Data'!$C$4:$V$43,MATCH('Combustion Reports'!$C$40,'DOE Stack Loss Data'!$B$4:$B$43),MATCH('Proposed Efficiency'!Y17,'DOE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Efficiency'!Y17,'DOE Stack Loss Data'!$C$3:$V$3))))/(INDEX('DOE Stack Loss Data'!$C$3:$V$3,1,MATCH('Proposed Efficiency'!Y17,'DOE Stack Loss Data'!$C$3:$V$3)+1)-INDEX('DOE Stack Loss Data'!$C$3:$V$3,1,MATCH('Proposed Efficiency'!Y17,'DOE Stack Loss Data'!$C$3:$V$3)))*('Proposed Efficiency'!Y17-INDEX('DOE Stack Loss Data'!$C$3:$V$3,1,MATCH('Proposed Efficiency'!Y17,'DOE Stack Loss Data'!$C$3:$V$3)))+(INDEX('DOE Stack Loss Data'!$C$4:$V$43,MATCH('Combustion Reports'!$C$40,'DOE Stack Loss Data'!$B$4:$B$43)+1,MATCH('Proposed Efficiency'!Y17,'DOE Stack Loss Data'!$C$3:$V$3))-INDEX('DOE Stack Loss Data'!$C$4:$V$43,MATCH('Combustion Reports'!$C$40,'DOE Stack Loss Data'!$B$4:$B$43),MATCH('Proposed Efficiency'!Y17,'DOE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Efficiency'!Y17,'DOE Stack Loss Data'!$C$3:$V$3)))</f>
        <v>#N/A</v>
      </c>
      <c r="Z41" s="237" t="e">
        <f>1-(((INDEX('DOE Stack Loss Data'!$C$4:$V$43,MATCH('Combustion Reports'!$C$40,'DOE Stack Loss Data'!$B$4:$B$43)+1,MATCH('Proposed Efficiency'!Z17,'DOE Stack Loss Data'!$C$3:$V$3)+1)-INDEX('DOE Stack Loss Data'!$C$4:$V$43,MATCH('Combustion Reports'!$C$40,'DOE Stack Loss Data'!$B$4:$B$43),MATCH('Proposed Efficiency'!Z17,'DOE Stack Loss Data'!$C$3:$V$3)+1))/10*('Combustion Reports'!$C$40-INDEX('DOE Stack Loss Data'!$B$4:$B$43,MATCH('Combustion Reports'!$C$40,'DOE Stack Loss Data'!$B$4:$B$43),1))+INDEX('DOE Stack Loss Data'!$C$4:$V$43,MATCH('Combustion Reports'!$C$40,'DOE Stack Loss Data'!$B$4:$B$43),MATCH('Proposed Efficiency'!Z17,'DOE Stack Loss Data'!$C$3:$V$3)+1)-((INDEX('DOE Stack Loss Data'!$C$4:$V$43,MATCH('Combustion Reports'!$C$40,'DOE Stack Loss Data'!$B$4:$B$43)+1,MATCH('Proposed Efficiency'!Z17,'DOE Stack Loss Data'!$C$3:$V$3))-INDEX('DOE Stack Loss Data'!$C$4:$V$43,MATCH('Combustion Reports'!$C$40,'DOE Stack Loss Data'!$B$4:$B$43),MATCH('Proposed Efficiency'!Z17,'DOE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Efficiency'!Z17,'DOE Stack Loss Data'!$C$3:$V$3))))/(INDEX('DOE Stack Loss Data'!$C$3:$V$3,1,MATCH('Proposed Efficiency'!Z17,'DOE Stack Loss Data'!$C$3:$V$3)+1)-INDEX('DOE Stack Loss Data'!$C$3:$V$3,1,MATCH('Proposed Efficiency'!Z17,'DOE Stack Loss Data'!$C$3:$V$3)))*('Proposed Efficiency'!Z17-INDEX('DOE Stack Loss Data'!$C$3:$V$3,1,MATCH('Proposed Efficiency'!Z17,'DOE Stack Loss Data'!$C$3:$V$3)))+(INDEX('DOE Stack Loss Data'!$C$4:$V$43,MATCH('Combustion Reports'!$C$40,'DOE Stack Loss Data'!$B$4:$B$43)+1,MATCH('Proposed Efficiency'!Z17,'DOE Stack Loss Data'!$C$3:$V$3))-INDEX('DOE Stack Loss Data'!$C$4:$V$43,MATCH('Combustion Reports'!$C$40,'DOE Stack Loss Data'!$B$4:$B$43),MATCH('Proposed Efficiency'!Z17,'DOE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Efficiency'!Z17,'DOE Stack Loss Data'!$C$3:$V$3)))</f>
        <v>#N/A</v>
      </c>
      <c r="AA41" s="237" t="e">
        <f>1-(((INDEX('DOE Stack Loss Data'!$C$4:$V$43,MATCH('Combustion Reports'!$C$40,'DOE Stack Loss Data'!$B$4:$B$43)+1,MATCH('Proposed Efficiency'!AA17,'DOE Stack Loss Data'!$C$3:$V$3)+1)-INDEX('DOE Stack Loss Data'!$C$4:$V$43,MATCH('Combustion Reports'!$C$40,'DOE Stack Loss Data'!$B$4:$B$43),MATCH('Proposed Efficiency'!AA17,'DOE Stack Loss Data'!$C$3:$V$3)+1))/10*('Combustion Reports'!$C$40-INDEX('DOE Stack Loss Data'!$B$4:$B$43,MATCH('Combustion Reports'!$C$40,'DOE Stack Loss Data'!$B$4:$B$43),1))+INDEX('DOE Stack Loss Data'!$C$4:$V$43,MATCH('Combustion Reports'!$C$40,'DOE Stack Loss Data'!$B$4:$B$43),MATCH('Proposed Efficiency'!AA17,'DOE Stack Loss Data'!$C$3:$V$3)+1)-((INDEX('DOE Stack Loss Data'!$C$4:$V$43,MATCH('Combustion Reports'!$C$40,'DOE Stack Loss Data'!$B$4:$B$43)+1,MATCH('Proposed Efficiency'!AA17,'DOE Stack Loss Data'!$C$3:$V$3))-INDEX('DOE Stack Loss Data'!$C$4:$V$43,MATCH('Combustion Reports'!$C$40,'DOE Stack Loss Data'!$B$4:$B$43),MATCH('Proposed Efficiency'!AA17,'DOE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Efficiency'!AA17,'DOE Stack Loss Data'!$C$3:$V$3))))/(INDEX('DOE Stack Loss Data'!$C$3:$V$3,1,MATCH('Proposed Efficiency'!AA17,'DOE Stack Loss Data'!$C$3:$V$3)+1)-INDEX('DOE Stack Loss Data'!$C$3:$V$3,1,MATCH('Proposed Efficiency'!AA17,'DOE Stack Loss Data'!$C$3:$V$3)))*('Proposed Efficiency'!AA17-INDEX('DOE Stack Loss Data'!$C$3:$V$3,1,MATCH('Proposed Efficiency'!AA17,'DOE Stack Loss Data'!$C$3:$V$3)))+(INDEX('DOE Stack Loss Data'!$C$4:$V$43,MATCH('Combustion Reports'!$C$40,'DOE Stack Loss Data'!$B$4:$B$43)+1,MATCH('Proposed Efficiency'!AA17,'DOE Stack Loss Data'!$C$3:$V$3))-INDEX('DOE Stack Loss Data'!$C$4:$V$43,MATCH('Combustion Reports'!$C$40,'DOE Stack Loss Data'!$B$4:$B$43),MATCH('Proposed Efficiency'!AA17,'DOE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Efficiency'!AA17,'DOE Stack Loss Data'!$C$3:$V$3)))</f>
        <v>#N/A</v>
      </c>
      <c r="AB41" s="238" t="e">
        <f>1-(((INDEX('DOE Stack Loss Data'!$C$4:$V$43,MATCH('Combustion Reports'!$C$40,'DOE Stack Loss Data'!$B$4:$B$43)+1,MATCH('Proposed Efficiency'!AB17,'DOE Stack Loss Data'!$C$3:$V$3)+1)-INDEX('DOE Stack Loss Data'!$C$4:$V$43,MATCH('Combustion Reports'!$C$40,'DOE Stack Loss Data'!$B$4:$B$43),MATCH('Proposed Efficiency'!AB17,'DOE Stack Loss Data'!$C$3:$V$3)+1))/10*('Combustion Reports'!$C$40-INDEX('DOE Stack Loss Data'!$B$4:$B$43,MATCH('Combustion Reports'!$C$40,'DOE Stack Loss Data'!$B$4:$B$43),1))+INDEX('DOE Stack Loss Data'!$C$4:$V$43,MATCH('Combustion Reports'!$C$40,'DOE Stack Loss Data'!$B$4:$B$43),MATCH('Proposed Efficiency'!AB17,'DOE Stack Loss Data'!$C$3:$V$3)+1)-((INDEX('DOE Stack Loss Data'!$C$4:$V$43,MATCH('Combustion Reports'!$C$40,'DOE Stack Loss Data'!$B$4:$B$43)+1,MATCH('Proposed Efficiency'!AB17,'DOE Stack Loss Data'!$C$3:$V$3))-INDEX('DOE Stack Loss Data'!$C$4:$V$43,MATCH('Combustion Reports'!$C$40,'DOE Stack Loss Data'!$B$4:$B$43),MATCH('Proposed Efficiency'!AB17,'DOE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Efficiency'!AB17,'DOE Stack Loss Data'!$C$3:$V$3))))/(INDEX('DOE Stack Loss Data'!$C$3:$V$3,1,MATCH('Proposed Efficiency'!AB17,'DOE Stack Loss Data'!$C$3:$V$3)+1)-INDEX('DOE Stack Loss Data'!$C$3:$V$3,1,MATCH('Proposed Efficiency'!AB17,'DOE Stack Loss Data'!$C$3:$V$3)))*('Proposed Efficiency'!AB17-INDEX('DOE Stack Loss Data'!$C$3:$V$3,1,MATCH('Proposed Efficiency'!AB17,'DOE Stack Loss Data'!$C$3:$V$3)))+(INDEX('DOE Stack Loss Data'!$C$4:$V$43,MATCH('Combustion Reports'!$C$40,'DOE Stack Loss Data'!$B$4:$B$43)+1,MATCH('Proposed Efficiency'!AB17,'DOE Stack Loss Data'!$C$3:$V$3))-INDEX('DOE Stack Loss Data'!$C$4:$V$43,MATCH('Combustion Reports'!$C$40,'DOE Stack Loss Data'!$B$4:$B$43),MATCH('Proposed Efficiency'!AB17,'DOE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Efficiency'!AB17,'DOE Stack Loss Data'!$C$3:$V$3)))</f>
        <v>#N/A</v>
      </c>
      <c r="AD41" s="236">
        <v>50</v>
      </c>
      <c r="AE41" s="234">
        <v>583</v>
      </c>
      <c r="AF41" s="233">
        <f t="shared" si="6"/>
        <v>50</v>
      </c>
      <c r="AG41" s="237" t="e">
        <f>1-(((INDEX('DOE Stack Loss Data'!$C$4:$V$43,MATCH('Combustion Reports'!C$46,'DOE Stack Loss Data'!$B$4:$B$43)+1,MATCH('Proposed Efficiency'!AG17,'DOE Stack Loss Data'!$C$3:$V$3)+1)-INDEX('DOE Stack Loss Data'!$C$4:$V$43,MATCH('Combustion Reports'!C$46,'DOE Stack Loss Data'!$B$4:$B$43),MATCH('Proposed Efficiency'!AG17,'DOE Stack Loss Data'!$C$3:$V$3)+1))/10*('Combustion Reports'!C$46-INDEX('DOE Stack Loss Data'!$B$4:$B$43,MATCH('Combustion Reports'!C$46,'DOE Stack Loss Data'!$B$4:$B$43),1))+INDEX('DOE Stack Loss Data'!$C$4:$V$43,MATCH('Combustion Reports'!C$46,'DOE Stack Loss Data'!$B$4:$B$43),MATCH('Proposed Efficiency'!AG17,'DOE Stack Loss Data'!$C$3:$V$3)+1)-((INDEX('DOE Stack Loss Data'!$C$4:$V$43,MATCH('Combustion Reports'!C$46,'DOE Stack Loss Data'!$B$4:$B$43)+1,MATCH('Proposed Efficiency'!AG17,'DOE Stack Loss Data'!$C$3:$V$3))-INDEX('DOE Stack Loss Data'!$C$4:$V$43,MATCH('Combustion Reports'!C$46,'DOE Stack Loss Data'!$B$4:$B$43),MATCH('Proposed Efficiency'!AG17,'DOE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Efficiency'!AG17,'DOE Stack Loss Data'!$C$3:$V$3))))/(INDEX('DOE Stack Loss Data'!$C$3:$V$3,1,MATCH('Proposed Efficiency'!AG17,'DOE Stack Loss Data'!$C$3:$V$3)+1)-INDEX('DOE Stack Loss Data'!$C$3:$V$3,1,MATCH('Proposed Efficiency'!AG17,'DOE Stack Loss Data'!$C$3:$V$3)))*('Proposed Efficiency'!AG17-INDEX('DOE Stack Loss Data'!$C$3:$V$3,1,MATCH('Proposed Efficiency'!AG17,'DOE Stack Loss Data'!$C$3:$V$3)))+(INDEX('DOE Stack Loss Data'!$C$4:$V$43,MATCH('Combustion Reports'!C$46,'DOE Stack Loss Data'!$B$4:$B$43)+1,MATCH('Proposed Efficiency'!AG17,'DOE Stack Loss Data'!$C$3:$V$3))-INDEX('DOE Stack Loss Data'!$C$4:$V$43,MATCH('Combustion Reports'!C$46,'DOE Stack Loss Data'!$B$4:$B$43),MATCH('Proposed Efficiency'!AG17,'DOE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Efficiency'!AG17,'DOE Stack Loss Data'!$C$3:$V$3)))</f>
        <v>#N/A</v>
      </c>
      <c r="AH41" s="237" t="e">
        <f>1-(((INDEX('DOE Stack Loss Data'!$C$4:$V$43,MATCH('Combustion Reports'!D$46,'DOE Stack Loss Data'!$B$4:$B$43)+1,MATCH('Proposed Efficiency'!AH17,'DOE Stack Loss Data'!$C$3:$V$3)+1)-INDEX('DOE Stack Loss Data'!$C$4:$V$43,MATCH('Combustion Reports'!D$46,'DOE Stack Loss Data'!$B$4:$B$43),MATCH('Proposed Efficiency'!AH17,'DOE Stack Loss Data'!$C$3:$V$3)+1))/10*('Combustion Reports'!D$46-INDEX('DOE Stack Loss Data'!$B$4:$B$43,MATCH('Combustion Reports'!D$46,'DOE Stack Loss Data'!$B$4:$B$43),1))+INDEX('DOE Stack Loss Data'!$C$4:$V$43,MATCH('Combustion Reports'!D$46,'DOE Stack Loss Data'!$B$4:$B$43),MATCH('Proposed Efficiency'!AH17,'DOE Stack Loss Data'!$C$3:$V$3)+1)-((INDEX('DOE Stack Loss Data'!$C$4:$V$43,MATCH('Combustion Reports'!D$46,'DOE Stack Loss Data'!$B$4:$B$43)+1,MATCH('Proposed Efficiency'!AH17,'DOE Stack Loss Data'!$C$3:$V$3))-INDEX('DOE Stack Loss Data'!$C$4:$V$43,MATCH('Combustion Reports'!D$46,'DOE Stack Loss Data'!$B$4:$B$43),MATCH('Proposed Efficiency'!AH17,'DOE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Efficiency'!AH17,'DOE Stack Loss Data'!$C$3:$V$3))))/(INDEX('DOE Stack Loss Data'!$C$3:$V$3,1,MATCH('Proposed Efficiency'!AH17,'DOE Stack Loss Data'!$C$3:$V$3)+1)-INDEX('DOE Stack Loss Data'!$C$3:$V$3,1,MATCH('Proposed Efficiency'!AH17,'DOE Stack Loss Data'!$C$3:$V$3)))*('Proposed Efficiency'!AH17-INDEX('DOE Stack Loss Data'!$C$3:$V$3,1,MATCH('Proposed Efficiency'!AH17,'DOE Stack Loss Data'!$C$3:$V$3)))+(INDEX('DOE Stack Loss Data'!$C$4:$V$43,MATCH('Combustion Reports'!D$46,'DOE Stack Loss Data'!$B$4:$B$43)+1,MATCH('Proposed Efficiency'!AH17,'DOE Stack Loss Data'!$C$3:$V$3))-INDEX('DOE Stack Loss Data'!$C$4:$V$43,MATCH('Combustion Reports'!D$46,'DOE Stack Loss Data'!$B$4:$B$43),MATCH('Proposed Efficiency'!AH17,'DOE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Efficiency'!AH17,'DOE Stack Loss Data'!$C$3:$V$3)))</f>
        <v>#N/A</v>
      </c>
      <c r="AI41" s="237" t="e">
        <f>1-(((INDEX('DOE Stack Loss Data'!$C$4:$V$43,MATCH('Combustion Reports'!E$46,'DOE Stack Loss Data'!$B$4:$B$43)+1,MATCH('Proposed Efficiency'!AI17,'DOE Stack Loss Data'!$C$3:$V$3)+1)-INDEX('DOE Stack Loss Data'!$C$4:$V$43,MATCH('Combustion Reports'!E$46,'DOE Stack Loss Data'!$B$4:$B$43),MATCH('Proposed Efficiency'!AI17,'DOE Stack Loss Data'!$C$3:$V$3)+1))/10*('Combustion Reports'!E$46-INDEX('DOE Stack Loss Data'!$B$4:$B$43,MATCH('Combustion Reports'!E$46,'DOE Stack Loss Data'!$B$4:$B$43),1))+INDEX('DOE Stack Loss Data'!$C$4:$V$43,MATCH('Combustion Reports'!E$46,'DOE Stack Loss Data'!$B$4:$B$43),MATCH('Proposed Efficiency'!AI17,'DOE Stack Loss Data'!$C$3:$V$3)+1)-((INDEX('DOE Stack Loss Data'!$C$4:$V$43,MATCH('Combustion Reports'!E$46,'DOE Stack Loss Data'!$B$4:$B$43)+1,MATCH('Proposed Efficiency'!AI17,'DOE Stack Loss Data'!$C$3:$V$3))-INDEX('DOE Stack Loss Data'!$C$4:$V$43,MATCH('Combustion Reports'!E$46,'DOE Stack Loss Data'!$B$4:$B$43),MATCH('Proposed Efficiency'!AI17,'DOE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Efficiency'!AI17,'DOE Stack Loss Data'!$C$3:$V$3))))/(INDEX('DOE Stack Loss Data'!$C$3:$V$3,1,MATCH('Proposed Efficiency'!AI17,'DOE Stack Loss Data'!$C$3:$V$3)+1)-INDEX('DOE Stack Loss Data'!$C$3:$V$3,1,MATCH('Proposed Efficiency'!AI17,'DOE Stack Loss Data'!$C$3:$V$3)))*('Proposed Efficiency'!AI17-INDEX('DOE Stack Loss Data'!$C$3:$V$3,1,MATCH('Proposed Efficiency'!AI17,'DOE Stack Loss Data'!$C$3:$V$3)))+(INDEX('DOE Stack Loss Data'!$C$4:$V$43,MATCH('Combustion Reports'!E$46,'DOE Stack Loss Data'!$B$4:$B$43)+1,MATCH('Proposed Efficiency'!AI17,'DOE Stack Loss Data'!$C$3:$V$3))-INDEX('DOE Stack Loss Data'!$C$4:$V$43,MATCH('Combustion Reports'!E$46,'DOE Stack Loss Data'!$B$4:$B$43),MATCH('Proposed Efficiency'!AI17,'DOE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Efficiency'!AI17,'DOE Stack Loss Data'!$C$3:$V$3)))</f>
        <v>#N/A</v>
      </c>
      <c r="AJ41" s="237" t="e">
        <f>1-(((INDEX('DOE Stack Loss Data'!$C$4:$V$43,MATCH('Combustion Reports'!F$46,'DOE Stack Loss Data'!$B$4:$B$43)+1,MATCH('Proposed Efficiency'!AJ17,'DOE Stack Loss Data'!$C$3:$V$3)+1)-INDEX('DOE Stack Loss Data'!$C$4:$V$43,MATCH('Combustion Reports'!F$46,'DOE Stack Loss Data'!$B$4:$B$43),MATCH('Proposed Efficiency'!AJ17,'DOE Stack Loss Data'!$C$3:$V$3)+1))/10*('Combustion Reports'!F$46-INDEX('DOE Stack Loss Data'!$B$4:$B$43,MATCH('Combustion Reports'!F$46,'DOE Stack Loss Data'!$B$4:$B$43),1))+INDEX('DOE Stack Loss Data'!$C$4:$V$43,MATCH('Combustion Reports'!F$46,'DOE Stack Loss Data'!$B$4:$B$43),MATCH('Proposed Efficiency'!AJ17,'DOE Stack Loss Data'!$C$3:$V$3)+1)-((INDEX('DOE Stack Loss Data'!$C$4:$V$43,MATCH('Combustion Reports'!F$46,'DOE Stack Loss Data'!$B$4:$B$43)+1,MATCH('Proposed Efficiency'!AJ17,'DOE Stack Loss Data'!$C$3:$V$3))-INDEX('DOE Stack Loss Data'!$C$4:$V$43,MATCH('Combustion Reports'!F$46,'DOE Stack Loss Data'!$B$4:$B$43),MATCH('Proposed Efficiency'!AJ17,'DOE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Efficiency'!AJ17,'DOE Stack Loss Data'!$C$3:$V$3))))/(INDEX('DOE Stack Loss Data'!$C$3:$V$3,1,MATCH('Proposed Efficiency'!AJ17,'DOE Stack Loss Data'!$C$3:$V$3)+1)-INDEX('DOE Stack Loss Data'!$C$3:$V$3,1,MATCH('Proposed Efficiency'!AJ17,'DOE Stack Loss Data'!$C$3:$V$3)))*('Proposed Efficiency'!AJ17-INDEX('DOE Stack Loss Data'!$C$3:$V$3,1,MATCH('Proposed Efficiency'!AJ17,'DOE Stack Loss Data'!$C$3:$V$3)))+(INDEX('DOE Stack Loss Data'!$C$4:$V$43,MATCH('Combustion Reports'!F$46,'DOE Stack Loss Data'!$B$4:$B$43)+1,MATCH('Proposed Efficiency'!AJ17,'DOE Stack Loss Data'!$C$3:$V$3))-INDEX('DOE Stack Loss Data'!$C$4:$V$43,MATCH('Combustion Reports'!F$46,'DOE Stack Loss Data'!$B$4:$B$43),MATCH('Proposed Efficiency'!AJ17,'DOE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Efficiency'!AJ17,'DOE Stack Loss Data'!$C$3:$V$3)))</f>
        <v>#N/A</v>
      </c>
      <c r="AK41" s="237" t="e">
        <f>1-(((INDEX('DOE Stack Loss Data'!$C$4:$V$43,MATCH('Combustion Reports'!G$46,'DOE Stack Loss Data'!$B$4:$B$43)+1,MATCH('Proposed Efficiency'!AK17,'DOE Stack Loss Data'!$C$3:$V$3)+1)-INDEX('DOE Stack Loss Data'!$C$4:$V$43,MATCH('Combustion Reports'!G$46,'DOE Stack Loss Data'!$B$4:$B$43),MATCH('Proposed Efficiency'!AK17,'DOE Stack Loss Data'!$C$3:$V$3)+1))/10*('Combustion Reports'!G$46-INDEX('DOE Stack Loss Data'!$B$4:$B$43,MATCH('Combustion Reports'!G$46,'DOE Stack Loss Data'!$B$4:$B$43),1))+INDEX('DOE Stack Loss Data'!$C$4:$V$43,MATCH('Combustion Reports'!G$46,'DOE Stack Loss Data'!$B$4:$B$43),MATCH('Proposed Efficiency'!AK17,'DOE Stack Loss Data'!$C$3:$V$3)+1)-((INDEX('DOE Stack Loss Data'!$C$4:$V$43,MATCH('Combustion Reports'!G$46,'DOE Stack Loss Data'!$B$4:$B$43)+1,MATCH('Proposed Efficiency'!AK17,'DOE Stack Loss Data'!$C$3:$V$3))-INDEX('DOE Stack Loss Data'!$C$4:$V$43,MATCH('Combustion Reports'!G$46,'DOE Stack Loss Data'!$B$4:$B$43),MATCH('Proposed Efficiency'!AK17,'DOE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Efficiency'!AK17,'DOE Stack Loss Data'!$C$3:$V$3))))/(INDEX('DOE Stack Loss Data'!$C$3:$V$3,1,MATCH('Proposed Efficiency'!AK17,'DOE Stack Loss Data'!$C$3:$V$3)+1)-INDEX('DOE Stack Loss Data'!$C$3:$V$3,1,MATCH('Proposed Efficiency'!AK17,'DOE Stack Loss Data'!$C$3:$V$3)))*('Proposed Efficiency'!AK17-INDEX('DOE Stack Loss Data'!$C$3:$V$3,1,MATCH('Proposed Efficiency'!AK17,'DOE Stack Loss Data'!$C$3:$V$3)))+(INDEX('DOE Stack Loss Data'!$C$4:$V$43,MATCH('Combustion Reports'!G$46,'DOE Stack Loss Data'!$B$4:$B$43)+1,MATCH('Proposed Efficiency'!AK17,'DOE Stack Loss Data'!$C$3:$V$3))-INDEX('DOE Stack Loss Data'!$C$4:$V$43,MATCH('Combustion Reports'!G$46,'DOE Stack Loss Data'!$B$4:$B$43),MATCH('Proposed Efficiency'!AK17,'DOE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Efficiency'!AK17,'DOE Stack Loss Data'!$C$3:$V$3)))</f>
        <v>#N/A</v>
      </c>
      <c r="AL41" s="237" t="e">
        <f>1-(((INDEX('DOE Stack Loss Data'!$C$4:$V$43,MATCH('Combustion Reports'!H$46,'DOE Stack Loss Data'!$B$4:$B$43)+1,MATCH('Proposed Efficiency'!AL17,'DOE Stack Loss Data'!$C$3:$V$3)+1)-INDEX('DOE Stack Loss Data'!$C$4:$V$43,MATCH('Combustion Reports'!H$46,'DOE Stack Loss Data'!$B$4:$B$43),MATCH('Proposed Efficiency'!AL17,'DOE Stack Loss Data'!$C$3:$V$3)+1))/10*('Combustion Reports'!H$46-INDEX('DOE Stack Loss Data'!$B$4:$B$43,MATCH('Combustion Reports'!H$46,'DOE Stack Loss Data'!$B$4:$B$43),1))+INDEX('DOE Stack Loss Data'!$C$4:$V$43,MATCH('Combustion Reports'!H$46,'DOE Stack Loss Data'!$B$4:$B$43),MATCH('Proposed Efficiency'!AL17,'DOE Stack Loss Data'!$C$3:$V$3)+1)-((INDEX('DOE Stack Loss Data'!$C$4:$V$43,MATCH('Combustion Reports'!H$46,'DOE Stack Loss Data'!$B$4:$B$43)+1,MATCH('Proposed Efficiency'!AL17,'DOE Stack Loss Data'!$C$3:$V$3))-INDEX('DOE Stack Loss Data'!$C$4:$V$43,MATCH('Combustion Reports'!H$46,'DOE Stack Loss Data'!$B$4:$B$43),MATCH('Proposed Efficiency'!AL17,'DOE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Efficiency'!AL17,'DOE Stack Loss Data'!$C$3:$V$3))))/(INDEX('DOE Stack Loss Data'!$C$3:$V$3,1,MATCH('Proposed Efficiency'!AL17,'DOE Stack Loss Data'!$C$3:$V$3)+1)-INDEX('DOE Stack Loss Data'!$C$3:$V$3,1,MATCH('Proposed Efficiency'!AL17,'DOE Stack Loss Data'!$C$3:$V$3)))*('Proposed Efficiency'!AL17-INDEX('DOE Stack Loss Data'!$C$3:$V$3,1,MATCH('Proposed Efficiency'!AL17,'DOE Stack Loss Data'!$C$3:$V$3)))+(INDEX('DOE Stack Loss Data'!$C$4:$V$43,MATCH('Combustion Reports'!H$46,'DOE Stack Loss Data'!$B$4:$B$43)+1,MATCH('Proposed Efficiency'!AL17,'DOE Stack Loss Data'!$C$3:$V$3))-INDEX('DOE Stack Loss Data'!$C$4:$V$43,MATCH('Combustion Reports'!H$46,'DOE Stack Loss Data'!$B$4:$B$43),MATCH('Proposed Efficiency'!AL17,'DOE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Efficiency'!AL17,'DOE Stack Loss Data'!$C$3:$V$3)))</f>
        <v>#N/A</v>
      </c>
      <c r="AM41" s="237" t="e">
        <f>1-(((INDEX('DOE Stack Loss Data'!$C$4:$V$43,MATCH('Combustion Reports'!I$46,'DOE Stack Loss Data'!$B$4:$B$43)+1,MATCH('Proposed Efficiency'!AM17,'DOE Stack Loss Data'!$C$3:$V$3)+1)-INDEX('DOE Stack Loss Data'!$C$4:$V$43,MATCH('Combustion Reports'!I$46,'DOE Stack Loss Data'!$B$4:$B$43),MATCH('Proposed Efficiency'!AM17,'DOE Stack Loss Data'!$C$3:$V$3)+1))/10*('Combustion Reports'!I$46-INDEX('DOE Stack Loss Data'!$B$4:$B$43,MATCH('Combustion Reports'!I$46,'DOE Stack Loss Data'!$B$4:$B$43),1))+INDEX('DOE Stack Loss Data'!$C$4:$V$43,MATCH('Combustion Reports'!I$46,'DOE Stack Loss Data'!$B$4:$B$43),MATCH('Proposed Efficiency'!AM17,'DOE Stack Loss Data'!$C$3:$V$3)+1)-((INDEX('DOE Stack Loss Data'!$C$4:$V$43,MATCH('Combustion Reports'!I$46,'DOE Stack Loss Data'!$B$4:$B$43)+1,MATCH('Proposed Efficiency'!AM17,'DOE Stack Loss Data'!$C$3:$V$3))-INDEX('DOE Stack Loss Data'!$C$4:$V$43,MATCH('Combustion Reports'!I$46,'DOE Stack Loss Data'!$B$4:$B$43),MATCH('Proposed Efficiency'!AM17,'DOE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Efficiency'!AM17,'DOE Stack Loss Data'!$C$3:$V$3))))/(INDEX('DOE Stack Loss Data'!$C$3:$V$3,1,MATCH('Proposed Efficiency'!AM17,'DOE Stack Loss Data'!$C$3:$V$3)+1)-INDEX('DOE Stack Loss Data'!$C$3:$V$3,1,MATCH('Proposed Efficiency'!AM17,'DOE Stack Loss Data'!$C$3:$V$3)))*('Proposed Efficiency'!AM17-INDEX('DOE Stack Loss Data'!$C$3:$V$3,1,MATCH('Proposed Efficiency'!AM17,'DOE Stack Loss Data'!$C$3:$V$3)))+(INDEX('DOE Stack Loss Data'!$C$4:$V$43,MATCH('Combustion Reports'!I$46,'DOE Stack Loss Data'!$B$4:$B$43)+1,MATCH('Proposed Efficiency'!AM17,'DOE Stack Loss Data'!$C$3:$V$3))-INDEX('DOE Stack Loss Data'!$C$4:$V$43,MATCH('Combustion Reports'!I$46,'DOE Stack Loss Data'!$B$4:$B$43),MATCH('Proposed Efficiency'!AM17,'DOE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Efficiency'!AM17,'DOE Stack Loss Data'!$C$3:$V$3)))</f>
        <v>#N/A</v>
      </c>
      <c r="AN41" s="237" t="e">
        <f>1-(((INDEX('DOE Stack Loss Data'!$C$4:$V$43,MATCH('Combustion Reports'!J$46,'DOE Stack Loss Data'!$B$4:$B$43)+1,MATCH('Proposed Efficiency'!AN17,'DOE Stack Loss Data'!$C$3:$V$3)+1)-INDEX('DOE Stack Loss Data'!$C$4:$V$43,MATCH('Combustion Reports'!J$46,'DOE Stack Loss Data'!$B$4:$B$43),MATCH('Proposed Efficiency'!AN17,'DOE Stack Loss Data'!$C$3:$V$3)+1))/10*('Combustion Reports'!J$46-INDEX('DOE Stack Loss Data'!$B$4:$B$43,MATCH('Combustion Reports'!J$46,'DOE Stack Loss Data'!$B$4:$B$43),1))+INDEX('DOE Stack Loss Data'!$C$4:$V$43,MATCH('Combustion Reports'!J$46,'DOE Stack Loss Data'!$B$4:$B$43),MATCH('Proposed Efficiency'!AN17,'DOE Stack Loss Data'!$C$3:$V$3)+1)-((INDEX('DOE Stack Loss Data'!$C$4:$V$43,MATCH('Combustion Reports'!J$46,'DOE Stack Loss Data'!$B$4:$B$43)+1,MATCH('Proposed Efficiency'!AN17,'DOE Stack Loss Data'!$C$3:$V$3))-INDEX('DOE Stack Loss Data'!$C$4:$V$43,MATCH('Combustion Reports'!J$46,'DOE Stack Loss Data'!$B$4:$B$43),MATCH('Proposed Efficiency'!AN17,'DOE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Efficiency'!AN17,'DOE Stack Loss Data'!$C$3:$V$3))))/(INDEX('DOE Stack Loss Data'!$C$3:$V$3,1,MATCH('Proposed Efficiency'!AN17,'DOE Stack Loss Data'!$C$3:$V$3)+1)-INDEX('DOE Stack Loss Data'!$C$3:$V$3,1,MATCH('Proposed Efficiency'!AN17,'DOE Stack Loss Data'!$C$3:$V$3)))*('Proposed Efficiency'!AN17-INDEX('DOE Stack Loss Data'!$C$3:$V$3,1,MATCH('Proposed Efficiency'!AN17,'DOE Stack Loss Data'!$C$3:$V$3)))+(INDEX('DOE Stack Loss Data'!$C$4:$V$43,MATCH('Combustion Reports'!J$46,'DOE Stack Loss Data'!$B$4:$B$43)+1,MATCH('Proposed Efficiency'!AN17,'DOE Stack Loss Data'!$C$3:$V$3))-INDEX('DOE Stack Loss Data'!$C$4:$V$43,MATCH('Combustion Reports'!J$46,'DOE Stack Loss Data'!$B$4:$B$43),MATCH('Proposed Efficiency'!AN17,'DOE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Efficiency'!AN17,'DOE Stack Loss Data'!$C$3:$V$3)))</f>
        <v>#N/A</v>
      </c>
      <c r="AO41" s="237" t="e">
        <f>1-(((INDEX('DOE Stack Loss Data'!$C$4:$V$43,MATCH('Combustion Reports'!K$46,'DOE Stack Loss Data'!$B$4:$B$43)+1,MATCH('Proposed Efficiency'!AO17,'DOE Stack Loss Data'!$C$3:$V$3)+1)-INDEX('DOE Stack Loss Data'!$C$4:$V$43,MATCH('Combustion Reports'!K$46,'DOE Stack Loss Data'!$B$4:$B$43),MATCH('Proposed Efficiency'!AO17,'DOE Stack Loss Data'!$C$3:$V$3)+1))/10*('Combustion Reports'!K$46-INDEX('DOE Stack Loss Data'!$B$4:$B$43,MATCH('Combustion Reports'!K$46,'DOE Stack Loss Data'!$B$4:$B$43),1))+INDEX('DOE Stack Loss Data'!$C$4:$V$43,MATCH('Combustion Reports'!K$46,'DOE Stack Loss Data'!$B$4:$B$43),MATCH('Proposed Efficiency'!AO17,'DOE Stack Loss Data'!$C$3:$V$3)+1)-((INDEX('DOE Stack Loss Data'!$C$4:$V$43,MATCH('Combustion Reports'!K$46,'DOE Stack Loss Data'!$B$4:$B$43)+1,MATCH('Proposed Efficiency'!AO17,'DOE Stack Loss Data'!$C$3:$V$3))-INDEX('DOE Stack Loss Data'!$C$4:$V$43,MATCH('Combustion Reports'!K$46,'DOE Stack Loss Data'!$B$4:$B$43),MATCH('Proposed Efficiency'!AO17,'DOE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Efficiency'!AO17,'DOE Stack Loss Data'!$C$3:$V$3))))/(INDEX('DOE Stack Loss Data'!$C$3:$V$3,1,MATCH('Proposed Efficiency'!AO17,'DOE Stack Loss Data'!$C$3:$V$3)+1)-INDEX('DOE Stack Loss Data'!$C$3:$V$3,1,MATCH('Proposed Efficiency'!AO17,'DOE Stack Loss Data'!$C$3:$V$3)))*('Proposed Efficiency'!AO17-INDEX('DOE Stack Loss Data'!$C$3:$V$3,1,MATCH('Proposed Efficiency'!AO17,'DOE Stack Loss Data'!$C$3:$V$3)))+(INDEX('DOE Stack Loss Data'!$C$4:$V$43,MATCH('Combustion Reports'!K$46,'DOE Stack Loss Data'!$B$4:$B$43)+1,MATCH('Proposed Efficiency'!AO17,'DOE Stack Loss Data'!$C$3:$V$3))-INDEX('DOE Stack Loss Data'!$C$4:$V$43,MATCH('Combustion Reports'!K$46,'DOE Stack Loss Data'!$B$4:$B$43),MATCH('Proposed Efficiency'!AO17,'DOE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Efficiency'!AO17,'DOE Stack Loss Data'!$C$3:$V$3)))</f>
        <v>#N/A</v>
      </c>
      <c r="AP41" s="238" t="e">
        <f>1-(((INDEX('DOE Stack Loss Data'!$C$4:$V$43,MATCH('Combustion Reports'!L$46,'DOE Stack Loss Data'!$B$4:$B$43)+1,MATCH('Proposed Efficiency'!AP17,'DOE Stack Loss Data'!$C$3:$V$3)+1)-INDEX('DOE Stack Loss Data'!$C$4:$V$43,MATCH('Combustion Reports'!L$46,'DOE Stack Loss Data'!$B$4:$B$43),MATCH('Proposed Efficiency'!AP17,'DOE Stack Loss Data'!$C$3:$V$3)+1))/10*('Combustion Reports'!L$46-INDEX('DOE Stack Loss Data'!$B$4:$B$43,MATCH('Combustion Reports'!L$46,'DOE Stack Loss Data'!$B$4:$B$43),1))+INDEX('DOE Stack Loss Data'!$C$4:$V$43,MATCH('Combustion Reports'!L$46,'DOE Stack Loss Data'!$B$4:$B$43),MATCH('Proposed Efficiency'!AP17,'DOE Stack Loss Data'!$C$3:$V$3)+1)-((INDEX('DOE Stack Loss Data'!$C$4:$V$43,MATCH('Combustion Reports'!L$46,'DOE Stack Loss Data'!$B$4:$B$43)+1,MATCH('Proposed Efficiency'!AP17,'DOE Stack Loss Data'!$C$3:$V$3))-INDEX('DOE Stack Loss Data'!$C$4:$V$43,MATCH('Combustion Reports'!L$46,'DOE Stack Loss Data'!$B$4:$B$43),MATCH('Proposed Efficiency'!AP17,'DOE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Efficiency'!AP17,'DOE Stack Loss Data'!$C$3:$V$3))))/(INDEX('DOE Stack Loss Data'!$C$3:$V$3,1,MATCH('Proposed Efficiency'!AP17,'DOE Stack Loss Data'!$C$3:$V$3)+1)-INDEX('DOE Stack Loss Data'!$C$3:$V$3,1,MATCH('Proposed Efficiency'!AP17,'DOE Stack Loss Data'!$C$3:$V$3)))*('Proposed Efficiency'!AP17-INDEX('DOE Stack Loss Data'!$C$3:$V$3,1,MATCH('Proposed Efficiency'!AP17,'DOE Stack Loss Data'!$C$3:$V$3)))+(INDEX('DOE Stack Loss Data'!$C$4:$V$43,MATCH('Combustion Reports'!L$46,'DOE Stack Loss Data'!$B$4:$B$43)+1,MATCH('Proposed Efficiency'!AP17,'DOE Stack Loss Data'!$C$3:$V$3))-INDEX('DOE Stack Loss Data'!$C$4:$V$43,MATCH('Combustion Reports'!L$46,'DOE Stack Loss Data'!$B$4:$B$43),MATCH('Proposed Efficiency'!AP17,'DOE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Efficiency'!AP17,'DOE Stack Loss Data'!$C$3:$V$3)))</f>
        <v>#N/A</v>
      </c>
      <c r="AR41" s="236">
        <v>50</v>
      </c>
      <c r="AS41" s="234">
        <v>583</v>
      </c>
      <c r="AT41" s="233">
        <f t="shared" si="7"/>
        <v>50</v>
      </c>
      <c r="AU41" s="237" t="e">
        <f>1-(((INDEX('DOE Stack Loss Data'!$C$4:$V$43,MATCH('Combustion Reports'!C$52,'DOE Stack Loss Data'!$B$4:$B$43)+1,MATCH('Proposed Efficiency'!AU17,'DOE Stack Loss Data'!$C$3:$V$3)+1)-INDEX('DOE Stack Loss Data'!$C$4:$V$43,MATCH('Combustion Reports'!C$52,'DOE Stack Loss Data'!$B$4:$B$43),MATCH('Proposed Efficiency'!AU17,'DOE Stack Loss Data'!$C$3:$V$3)+1))/10*('Combustion Reports'!C$52-INDEX('DOE Stack Loss Data'!$B$4:$B$43,MATCH('Combustion Reports'!C$52,'DOE Stack Loss Data'!$B$4:$B$43),1))+INDEX('DOE Stack Loss Data'!$C$4:$V$43,MATCH('Combustion Reports'!C$52,'DOE Stack Loss Data'!$B$4:$B$43),MATCH('Proposed Efficiency'!AU17,'DOE Stack Loss Data'!$C$3:$V$3)+1)-((INDEX('DOE Stack Loss Data'!$C$4:$V$43,MATCH('Combustion Reports'!C$52,'DOE Stack Loss Data'!$B$4:$B$43)+1,MATCH('Proposed Efficiency'!AU17,'DOE Stack Loss Data'!$C$3:$V$3))-INDEX('DOE Stack Loss Data'!$C$4:$V$43,MATCH('Combustion Reports'!C$52,'DOE Stack Loss Data'!$B$4:$B$43),MATCH('Proposed Efficiency'!AU17,'DOE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Efficiency'!AU17,'DOE Stack Loss Data'!$C$3:$V$3))))/(INDEX('DOE Stack Loss Data'!$C$3:$V$3,1,MATCH('Proposed Efficiency'!AU17,'DOE Stack Loss Data'!$C$3:$V$3)+1)-INDEX('DOE Stack Loss Data'!$C$3:$V$3,1,MATCH('Proposed Efficiency'!AU17,'DOE Stack Loss Data'!$C$3:$V$3)))*('Proposed Efficiency'!AU17-INDEX('DOE Stack Loss Data'!$C$3:$V$3,1,MATCH('Proposed Efficiency'!AU17,'DOE Stack Loss Data'!$C$3:$V$3)))+(INDEX('DOE Stack Loss Data'!$C$4:$V$43,MATCH('Combustion Reports'!C$52,'DOE Stack Loss Data'!$B$4:$B$43)+1,MATCH('Proposed Efficiency'!AU17,'DOE Stack Loss Data'!$C$3:$V$3))-INDEX('DOE Stack Loss Data'!$C$4:$V$43,MATCH('Combustion Reports'!C$52,'DOE Stack Loss Data'!$B$4:$B$43),MATCH('Proposed Efficiency'!AU17,'DOE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Efficiency'!AU17,'DOE Stack Loss Data'!$C$3:$V$3)))</f>
        <v>#N/A</v>
      </c>
      <c r="AV41" s="237" t="e">
        <f>1-(((INDEX('DOE Stack Loss Data'!$C$4:$V$43,MATCH('Combustion Reports'!D$52,'DOE Stack Loss Data'!$B$4:$B$43)+1,MATCH('Proposed Efficiency'!AV17,'DOE Stack Loss Data'!$C$3:$V$3)+1)-INDEX('DOE Stack Loss Data'!$C$4:$V$43,MATCH('Combustion Reports'!D$52,'DOE Stack Loss Data'!$B$4:$B$43),MATCH('Proposed Efficiency'!AV17,'DOE Stack Loss Data'!$C$3:$V$3)+1))/10*('Combustion Reports'!D$52-INDEX('DOE Stack Loss Data'!$B$4:$B$43,MATCH('Combustion Reports'!D$52,'DOE Stack Loss Data'!$B$4:$B$43),1))+INDEX('DOE Stack Loss Data'!$C$4:$V$43,MATCH('Combustion Reports'!D$52,'DOE Stack Loss Data'!$B$4:$B$43),MATCH('Proposed Efficiency'!AV17,'DOE Stack Loss Data'!$C$3:$V$3)+1)-((INDEX('DOE Stack Loss Data'!$C$4:$V$43,MATCH('Combustion Reports'!D$52,'DOE Stack Loss Data'!$B$4:$B$43)+1,MATCH('Proposed Efficiency'!AV17,'DOE Stack Loss Data'!$C$3:$V$3))-INDEX('DOE Stack Loss Data'!$C$4:$V$43,MATCH('Combustion Reports'!D$52,'DOE Stack Loss Data'!$B$4:$B$43),MATCH('Proposed Efficiency'!AV17,'DOE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Efficiency'!AV17,'DOE Stack Loss Data'!$C$3:$V$3))))/(INDEX('DOE Stack Loss Data'!$C$3:$V$3,1,MATCH('Proposed Efficiency'!AV17,'DOE Stack Loss Data'!$C$3:$V$3)+1)-INDEX('DOE Stack Loss Data'!$C$3:$V$3,1,MATCH('Proposed Efficiency'!AV17,'DOE Stack Loss Data'!$C$3:$V$3)))*('Proposed Efficiency'!AV17-INDEX('DOE Stack Loss Data'!$C$3:$V$3,1,MATCH('Proposed Efficiency'!AV17,'DOE Stack Loss Data'!$C$3:$V$3)))+(INDEX('DOE Stack Loss Data'!$C$4:$V$43,MATCH('Combustion Reports'!D$52,'DOE Stack Loss Data'!$B$4:$B$43)+1,MATCH('Proposed Efficiency'!AV17,'DOE Stack Loss Data'!$C$3:$V$3))-INDEX('DOE Stack Loss Data'!$C$4:$V$43,MATCH('Combustion Reports'!D$52,'DOE Stack Loss Data'!$B$4:$B$43),MATCH('Proposed Efficiency'!AV17,'DOE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Efficiency'!AV17,'DOE Stack Loss Data'!$C$3:$V$3)))</f>
        <v>#N/A</v>
      </c>
      <c r="AW41" s="237" t="e">
        <f>1-(((INDEX('DOE Stack Loss Data'!$C$4:$V$43,MATCH('Combustion Reports'!E$52,'DOE Stack Loss Data'!$B$4:$B$43)+1,MATCH('Proposed Efficiency'!AW17,'DOE Stack Loss Data'!$C$3:$V$3)+1)-INDEX('DOE Stack Loss Data'!$C$4:$V$43,MATCH('Combustion Reports'!E$52,'DOE Stack Loss Data'!$B$4:$B$43),MATCH('Proposed Efficiency'!AW17,'DOE Stack Loss Data'!$C$3:$V$3)+1))/10*('Combustion Reports'!E$52-INDEX('DOE Stack Loss Data'!$B$4:$B$43,MATCH('Combustion Reports'!E$52,'DOE Stack Loss Data'!$B$4:$B$43),1))+INDEX('DOE Stack Loss Data'!$C$4:$V$43,MATCH('Combustion Reports'!E$52,'DOE Stack Loss Data'!$B$4:$B$43),MATCH('Proposed Efficiency'!AW17,'DOE Stack Loss Data'!$C$3:$V$3)+1)-((INDEX('DOE Stack Loss Data'!$C$4:$V$43,MATCH('Combustion Reports'!E$52,'DOE Stack Loss Data'!$B$4:$B$43)+1,MATCH('Proposed Efficiency'!AW17,'DOE Stack Loss Data'!$C$3:$V$3))-INDEX('DOE Stack Loss Data'!$C$4:$V$43,MATCH('Combustion Reports'!E$52,'DOE Stack Loss Data'!$B$4:$B$43),MATCH('Proposed Efficiency'!AW17,'DOE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Efficiency'!AW17,'DOE Stack Loss Data'!$C$3:$V$3))))/(INDEX('DOE Stack Loss Data'!$C$3:$V$3,1,MATCH('Proposed Efficiency'!AW17,'DOE Stack Loss Data'!$C$3:$V$3)+1)-INDEX('DOE Stack Loss Data'!$C$3:$V$3,1,MATCH('Proposed Efficiency'!AW17,'DOE Stack Loss Data'!$C$3:$V$3)))*('Proposed Efficiency'!AW17-INDEX('DOE Stack Loss Data'!$C$3:$V$3,1,MATCH('Proposed Efficiency'!AW17,'DOE Stack Loss Data'!$C$3:$V$3)))+(INDEX('DOE Stack Loss Data'!$C$4:$V$43,MATCH('Combustion Reports'!E$52,'DOE Stack Loss Data'!$B$4:$B$43)+1,MATCH('Proposed Efficiency'!AW17,'DOE Stack Loss Data'!$C$3:$V$3))-INDEX('DOE Stack Loss Data'!$C$4:$V$43,MATCH('Combustion Reports'!E$52,'DOE Stack Loss Data'!$B$4:$B$43),MATCH('Proposed Efficiency'!AW17,'DOE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Efficiency'!AW17,'DOE Stack Loss Data'!$C$3:$V$3)))</f>
        <v>#N/A</v>
      </c>
      <c r="AX41" s="237" t="e">
        <f>1-(((INDEX('DOE Stack Loss Data'!$C$4:$V$43,MATCH('Combustion Reports'!F$52,'DOE Stack Loss Data'!$B$4:$B$43)+1,MATCH('Proposed Efficiency'!AX17,'DOE Stack Loss Data'!$C$3:$V$3)+1)-INDEX('DOE Stack Loss Data'!$C$4:$V$43,MATCH('Combustion Reports'!F$52,'DOE Stack Loss Data'!$B$4:$B$43),MATCH('Proposed Efficiency'!AX17,'DOE Stack Loss Data'!$C$3:$V$3)+1))/10*('Combustion Reports'!F$52-INDEX('DOE Stack Loss Data'!$B$4:$B$43,MATCH('Combustion Reports'!F$52,'DOE Stack Loss Data'!$B$4:$B$43),1))+INDEX('DOE Stack Loss Data'!$C$4:$V$43,MATCH('Combustion Reports'!F$52,'DOE Stack Loss Data'!$B$4:$B$43),MATCH('Proposed Efficiency'!AX17,'DOE Stack Loss Data'!$C$3:$V$3)+1)-((INDEX('DOE Stack Loss Data'!$C$4:$V$43,MATCH('Combustion Reports'!F$52,'DOE Stack Loss Data'!$B$4:$B$43)+1,MATCH('Proposed Efficiency'!AX17,'DOE Stack Loss Data'!$C$3:$V$3))-INDEX('DOE Stack Loss Data'!$C$4:$V$43,MATCH('Combustion Reports'!F$52,'DOE Stack Loss Data'!$B$4:$B$43),MATCH('Proposed Efficiency'!AX17,'DOE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Efficiency'!AX17,'DOE Stack Loss Data'!$C$3:$V$3))))/(INDEX('DOE Stack Loss Data'!$C$3:$V$3,1,MATCH('Proposed Efficiency'!AX17,'DOE Stack Loss Data'!$C$3:$V$3)+1)-INDEX('DOE Stack Loss Data'!$C$3:$V$3,1,MATCH('Proposed Efficiency'!AX17,'DOE Stack Loss Data'!$C$3:$V$3)))*('Proposed Efficiency'!AX17-INDEX('DOE Stack Loss Data'!$C$3:$V$3,1,MATCH('Proposed Efficiency'!AX17,'DOE Stack Loss Data'!$C$3:$V$3)))+(INDEX('DOE Stack Loss Data'!$C$4:$V$43,MATCH('Combustion Reports'!F$52,'DOE Stack Loss Data'!$B$4:$B$43)+1,MATCH('Proposed Efficiency'!AX17,'DOE Stack Loss Data'!$C$3:$V$3))-INDEX('DOE Stack Loss Data'!$C$4:$V$43,MATCH('Combustion Reports'!F$52,'DOE Stack Loss Data'!$B$4:$B$43),MATCH('Proposed Efficiency'!AX17,'DOE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Efficiency'!AX17,'DOE Stack Loss Data'!$C$3:$V$3)))</f>
        <v>#N/A</v>
      </c>
      <c r="AY41" s="237" t="e">
        <f>1-(((INDEX('DOE Stack Loss Data'!$C$4:$V$43,MATCH('Combustion Reports'!G$52,'DOE Stack Loss Data'!$B$4:$B$43)+1,MATCH('Proposed Efficiency'!AY17,'DOE Stack Loss Data'!$C$3:$V$3)+1)-INDEX('DOE Stack Loss Data'!$C$4:$V$43,MATCH('Combustion Reports'!G$52,'DOE Stack Loss Data'!$B$4:$B$43),MATCH('Proposed Efficiency'!AY17,'DOE Stack Loss Data'!$C$3:$V$3)+1))/10*('Combustion Reports'!G$52-INDEX('DOE Stack Loss Data'!$B$4:$B$43,MATCH('Combustion Reports'!G$52,'DOE Stack Loss Data'!$B$4:$B$43),1))+INDEX('DOE Stack Loss Data'!$C$4:$V$43,MATCH('Combustion Reports'!G$52,'DOE Stack Loss Data'!$B$4:$B$43),MATCH('Proposed Efficiency'!AY17,'DOE Stack Loss Data'!$C$3:$V$3)+1)-((INDEX('DOE Stack Loss Data'!$C$4:$V$43,MATCH('Combustion Reports'!G$52,'DOE Stack Loss Data'!$B$4:$B$43)+1,MATCH('Proposed Efficiency'!AY17,'DOE Stack Loss Data'!$C$3:$V$3))-INDEX('DOE Stack Loss Data'!$C$4:$V$43,MATCH('Combustion Reports'!G$52,'DOE Stack Loss Data'!$B$4:$B$43),MATCH('Proposed Efficiency'!AY17,'DOE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Efficiency'!AY17,'DOE Stack Loss Data'!$C$3:$V$3))))/(INDEX('DOE Stack Loss Data'!$C$3:$V$3,1,MATCH('Proposed Efficiency'!AY17,'DOE Stack Loss Data'!$C$3:$V$3)+1)-INDEX('DOE Stack Loss Data'!$C$3:$V$3,1,MATCH('Proposed Efficiency'!AY17,'DOE Stack Loss Data'!$C$3:$V$3)))*('Proposed Efficiency'!AY17-INDEX('DOE Stack Loss Data'!$C$3:$V$3,1,MATCH('Proposed Efficiency'!AY17,'DOE Stack Loss Data'!$C$3:$V$3)))+(INDEX('DOE Stack Loss Data'!$C$4:$V$43,MATCH('Combustion Reports'!G$52,'DOE Stack Loss Data'!$B$4:$B$43)+1,MATCH('Proposed Efficiency'!AY17,'DOE Stack Loss Data'!$C$3:$V$3))-INDEX('DOE Stack Loss Data'!$C$4:$V$43,MATCH('Combustion Reports'!G$52,'DOE Stack Loss Data'!$B$4:$B$43),MATCH('Proposed Efficiency'!AY17,'DOE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Efficiency'!AY17,'DOE Stack Loss Data'!$C$3:$V$3)))</f>
        <v>#N/A</v>
      </c>
      <c r="AZ41" s="237" t="e">
        <f>1-(((INDEX('DOE Stack Loss Data'!$C$4:$V$43,MATCH('Combustion Reports'!H$52,'DOE Stack Loss Data'!$B$4:$B$43)+1,MATCH('Proposed Efficiency'!AZ17,'DOE Stack Loss Data'!$C$3:$V$3)+1)-INDEX('DOE Stack Loss Data'!$C$4:$V$43,MATCH('Combustion Reports'!H$52,'DOE Stack Loss Data'!$B$4:$B$43),MATCH('Proposed Efficiency'!AZ17,'DOE Stack Loss Data'!$C$3:$V$3)+1))/10*('Combustion Reports'!H$52-INDEX('DOE Stack Loss Data'!$B$4:$B$43,MATCH('Combustion Reports'!H$52,'DOE Stack Loss Data'!$B$4:$B$43),1))+INDEX('DOE Stack Loss Data'!$C$4:$V$43,MATCH('Combustion Reports'!H$52,'DOE Stack Loss Data'!$B$4:$B$43),MATCH('Proposed Efficiency'!AZ17,'DOE Stack Loss Data'!$C$3:$V$3)+1)-((INDEX('DOE Stack Loss Data'!$C$4:$V$43,MATCH('Combustion Reports'!H$52,'DOE Stack Loss Data'!$B$4:$B$43)+1,MATCH('Proposed Efficiency'!AZ17,'DOE Stack Loss Data'!$C$3:$V$3))-INDEX('DOE Stack Loss Data'!$C$4:$V$43,MATCH('Combustion Reports'!H$52,'DOE Stack Loss Data'!$B$4:$B$43),MATCH('Proposed Efficiency'!AZ17,'DOE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Efficiency'!AZ17,'DOE Stack Loss Data'!$C$3:$V$3))))/(INDEX('DOE Stack Loss Data'!$C$3:$V$3,1,MATCH('Proposed Efficiency'!AZ17,'DOE Stack Loss Data'!$C$3:$V$3)+1)-INDEX('DOE Stack Loss Data'!$C$3:$V$3,1,MATCH('Proposed Efficiency'!AZ17,'DOE Stack Loss Data'!$C$3:$V$3)))*('Proposed Efficiency'!AZ17-INDEX('DOE Stack Loss Data'!$C$3:$V$3,1,MATCH('Proposed Efficiency'!AZ17,'DOE Stack Loss Data'!$C$3:$V$3)))+(INDEX('DOE Stack Loss Data'!$C$4:$V$43,MATCH('Combustion Reports'!H$52,'DOE Stack Loss Data'!$B$4:$B$43)+1,MATCH('Proposed Efficiency'!AZ17,'DOE Stack Loss Data'!$C$3:$V$3))-INDEX('DOE Stack Loss Data'!$C$4:$V$43,MATCH('Combustion Reports'!H$52,'DOE Stack Loss Data'!$B$4:$B$43),MATCH('Proposed Efficiency'!AZ17,'DOE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Efficiency'!AZ17,'DOE Stack Loss Data'!$C$3:$V$3)))</f>
        <v>#N/A</v>
      </c>
      <c r="BA41" s="237" t="e">
        <f>1-(((INDEX('DOE Stack Loss Data'!$C$4:$V$43,MATCH('Combustion Reports'!I$52,'DOE Stack Loss Data'!$B$4:$B$43)+1,MATCH('Proposed Efficiency'!BA17,'DOE Stack Loss Data'!$C$3:$V$3)+1)-INDEX('DOE Stack Loss Data'!$C$4:$V$43,MATCH('Combustion Reports'!I$52,'DOE Stack Loss Data'!$B$4:$B$43),MATCH('Proposed Efficiency'!BA17,'DOE Stack Loss Data'!$C$3:$V$3)+1))/10*('Combustion Reports'!I$52-INDEX('DOE Stack Loss Data'!$B$4:$B$43,MATCH('Combustion Reports'!I$52,'DOE Stack Loss Data'!$B$4:$B$43),1))+INDEX('DOE Stack Loss Data'!$C$4:$V$43,MATCH('Combustion Reports'!I$52,'DOE Stack Loss Data'!$B$4:$B$43),MATCH('Proposed Efficiency'!BA17,'DOE Stack Loss Data'!$C$3:$V$3)+1)-((INDEX('DOE Stack Loss Data'!$C$4:$V$43,MATCH('Combustion Reports'!I$52,'DOE Stack Loss Data'!$B$4:$B$43)+1,MATCH('Proposed Efficiency'!BA17,'DOE Stack Loss Data'!$C$3:$V$3))-INDEX('DOE Stack Loss Data'!$C$4:$V$43,MATCH('Combustion Reports'!I$52,'DOE Stack Loss Data'!$B$4:$B$43),MATCH('Proposed Efficiency'!BA17,'DOE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Efficiency'!BA17,'DOE Stack Loss Data'!$C$3:$V$3))))/(INDEX('DOE Stack Loss Data'!$C$3:$V$3,1,MATCH('Proposed Efficiency'!BA17,'DOE Stack Loss Data'!$C$3:$V$3)+1)-INDEX('DOE Stack Loss Data'!$C$3:$V$3,1,MATCH('Proposed Efficiency'!BA17,'DOE Stack Loss Data'!$C$3:$V$3)))*('Proposed Efficiency'!BA17-INDEX('DOE Stack Loss Data'!$C$3:$V$3,1,MATCH('Proposed Efficiency'!BA17,'DOE Stack Loss Data'!$C$3:$V$3)))+(INDEX('DOE Stack Loss Data'!$C$4:$V$43,MATCH('Combustion Reports'!I$52,'DOE Stack Loss Data'!$B$4:$B$43)+1,MATCH('Proposed Efficiency'!BA17,'DOE Stack Loss Data'!$C$3:$V$3))-INDEX('DOE Stack Loss Data'!$C$4:$V$43,MATCH('Combustion Reports'!I$52,'DOE Stack Loss Data'!$B$4:$B$43),MATCH('Proposed Efficiency'!BA17,'DOE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Efficiency'!BA17,'DOE Stack Loss Data'!$C$3:$V$3)))</f>
        <v>#N/A</v>
      </c>
      <c r="BB41" s="237" t="e">
        <f>1-(((INDEX('DOE Stack Loss Data'!$C$4:$V$43,MATCH('Combustion Reports'!J$52,'DOE Stack Loss Data'!$B$4:$B$43)+1,MATCH('Proposed Efficiency'!BB17,'DOE Stack Loss Data'!$C$3:$V$3)+1)-INDEX('DOE Stack Loss Data'!$C$4:$V$43,MATCH('Combustion Reports'!J$52,'DOE Stack Loss Data'!$B$4:$B$43),MATCH('Proposed Efficiency'!BB17,'DOE Stack Loss Data'!$C$3:$V$3)+1))/10*('Combustion Reports'!J$52-INDEX('DOE Stack Loss Data'!$B$4:$B$43,MATCH('Combustion Reports'!J$52,'DOE Stack Loss Data'!$B$4:$B$43),1))+INDEX('DOE Stack Loss Data'!$C$4:$V$43,MATCH('Combustion Reports'!J$52,'DOE Stack Loss Data'!$B$4:$B$43),MATCH('Proposed Efficiency'!BB17,'DOE Stack Loss Data'!$C$3:$V$3)+1)-((INDEX('DOE Stack Loss Data'!$C$4:$V$43,MATCH('Combustion Reports'!J$52,'DOE Stack Loss Data'!$B$4:$B$43)+1,MATCH('Proposed Efficiency'!BB17,'DOE Stack Loss Data'!$C$3:$V$3))-INDEX('DOE Stack Loss Data'!$C$4:$V$43,MATCH('Combustion Reports'!J$52,'DOE Stack Loss Data'!$B$4:$B$43),MATCH('Proposed Efficiency'!BB17,'DOE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Efficiency'!BB17,'DOE Stack Loss Data'!$C$3:$V$3))))/(INDEX('DOE Stack Loss Data'!$C$3:$V$3,1,MATCH('Proposed Efficiency'!BB17,'DOE Stack Loss Data'!$C$3:$V$3)+1)-INDEX('DOE Stack Loss Data'!$C$3:$V$3,1,MATCH('Proposed Efficiency'!BB17,'DOE Stack Loss Data'!$C$3:$V$3)))*('Proposed Efficiency'!BB17-INDEX('DOE Stack Loss Data'!$C$3:$V$3,1,MATCH('Proposed Efficiency'!BB17,'DOE Stack Loss Data'!$C$3:$V$3)))+(INDEX('DOE Stack Loss Data'!$C$4:$V$43,MATCH('Combustion Reports'!J$52,'DOE Stack Loss Data'!$B$4:$B$43)+1,MATCH('Proposed Efficiency'!BB17,'DOE Stack Loss Data'!$C$3:$V$3))-INDEX('DOE Stack Loss Data'!$C$4:$V$43,MATCH('Combustion Reports'!J$52,'DOE Stack Loss Data'!$B$4:$B$43),MATCH('Proposed Efficiency'!BB17,'DOE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Efficiency'!BB17,'DOE Stack Loss Data'!$C$3:$V$3)))</f>
        <v>#N/A</v>
      </c>
      <c r="BC41" s="237" t="e">
        <f>1-(((INDEX('DOE Stack Loss Data'!$C$4:$V$43,MATCH('Combustion Reports'!K$52,'DOE Stack Loss Data'!$B$4:$B$43)+1,MATCH('Proposed Efficiency'!BC17,'DOE Stack Loss Data'!$C$3:$V$3)+1)-INDEX('DOE Stack Loss Data'!$C$4:$V$43,MATCH('Combustion Reports'!K$52,'DOE Stack Loss Data'!$B$4:$B$43),MATCH('Proposed Efficiency'!BC17,'DOE Stack Loss Data'!$C$3:$V$3)+1))/10*('Combustion Reports'!K$52-INDEX('DOE Stack Loss Data'!$B$4:$B$43,MATCH('Combustion Reports'!K$52,'DOE Stack Loss Data'!$B$4:$B$43),1))+INDEX('DOE Stack Loss Data'!$C$4:$V$43,MATCH('Combustion Reports'!K$52,'DOE Stack Loss Data'!$B$4:$B$43),MATCH('Proposed Efficiency'!BC17,'DOE Stack Loss Data'!$C$3:$V$3)+1)-((INDEX('DOE Stack Loss Data'!$C$4:$V$43,MATCH('Combustion Reports'!K$52,'DOE Stack Loss Data'!$B$4:$B$43)+1,MATCH('Proposed Efficiency'!BC17,'DOE Stack Loss Data'!$C$3:$V$3))-INDEX('DOE Stack Loss Data'!$C$4:$V$43,MATCH('Combustion Reports'!K$52,'DOE Stack Loss Data'!$B$4:$B$43),MATCH('Proposed Efficiency'!BC17,'DOE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Efficiency'!BC17,'DOE Stack Loss Data'!$C$3:$V$3))))/(INDEX('DOE Stack Loss Data'!$C$3:$V$3,1,MATCH('Proposed Efficiency'!BC17,'DOE Stack Loss Data'!$C$3:$V$3)+1)-INDEX('DOE Stack Loss Data'!$C$3:$V$3,1,MATCH('Proposed Efficiency'!BC17,'DOE Stack Loss Data'!$C$3:$V$3)))*('Proposed Efficiency'!BC17-INDEX('DOE Stack Loss Data'!$C$3:$V$3,1,MATCH('Proposed Efficiency'!BC17,'DOE Stack Loss Data'!$C$3:$V$3)))+(INDEX('DOE Stack Loss Data'!$C$4:$V$43,MATCH('Combustion Reports'!K$52,'DOE Stack Loss Data'!$B$4:$B$43)+1,MATCH('Proposed Efficiency'!BC17,'DOE Stack Loss Data'!$C$3:$V$3))-INDEX('DOE Stack Loss Data'!$C$4:$V$43,MATCH('Combustion Reports'!K$52,'DOE Stack Loss Data'!$B$4:$B$43),MATCH('Proposed Efficiency'!BC17,'DOE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Efficiency'!BC17,'DOE Stack Loss Data'!$C$3:$V$3)))</f>
        <v>#N/A</v>
      </c>
      <c r="BD41" s="238" t="e">
        <f>1-(((INDEX('DOE Stack Loss Data'!$C$4:$V$43,MATCH('Combustion Reports'!L$52,'DOE Stack Loss Data'!$B$4:$B$43)+1,MATCH('Proposed Efficiency'!BD17,'DOE Stack Loss Data'!$C$3:$V$3)+1)-INDEX('DOE Stack Loss Data'!$C$4:$V$43,MATCH('Combustion Reports'!L$52,'DOE Stack Loss Data'!$B$4:$B$43),MATCH('Proposed Efficiency'!BD17,'DOE Stack Loss Data'!$C$3:$V$3)+1))/10*('Combustion Reports'!L$52-INDEX('DOE Stack Loss Data'!$B$4:$B$43,MATCH('Combustion Reports'!L$52,'DOE Stack Loss Data'!$B$4:$B$43),1))+INDEX('DOE Stack Loss Data'!$C$4:$V$43,MATCH('Combustion Reports'!L$52,'DOE Stack Loss Data'!$B$4:$B$43),MATCH('Proposed Efficiency'!BD17,'DOE Stack Loss Data'!$C$3:$V$3)+1)-((INDEX('DOE Stack Loss Data'!$C$4:$V$43,MATCH('Combustion Reports'!L$52,'DOE Stack Loss Data'!$B$4:$B$43)+1,MATCH('Proposed Efficiency'!BD17,'DOE Stack Loss Data'!$C$3:$V$3))-INDEX('DOE Stack Loss Data'!$C$4:$V$43,MATCH('Combustion Reports'!L$52,'DOE Stack Loss Data'!$B$4:$B$43),MATCH('Proposed Efficiency'!BD17,'DOE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Efficiency'!BD17,'DOE Stack Loss Data'!$C$3:$V$3))))/(INDEX('DOE Stack Loss Data'!$C$3:$V$3,1,MATCH('Proposed Efficiency'!BD17,'DOE Stack Loss Data'!$C$3:$V$3)+1)-INDEX('DOE Stack Loss Data'!$C$3:$V$3,1,MATCH('Proposed Efficiency'!BD17,'DOE Stack Loss Data'!$C$3:$V$3)))*('Proposed Efficiency'!BD17-INDEX('DOE Stack Loss Data'!$C$3:$V$3,1,MATCH('Proposed Efficiency'!BD17,'DOE Stack Loss Data'!$C$3:$V$3)))+(INDEX('DOE Stack Loss Data'!$C$4:$V$43,MATCH('Combustion Reports'!L$52,'DOE Stack Loss Data'!$B$4:$B$43)+1,MATCH('Proposed Efficiency'!BD17,'DOE Stack Loss Data'!$C$3:$V$3))-INDEX('DOE Stack Loss Data'!$C$4:$V$43,MATCH('Combustion Reports'!L$52,'DOE Stack Loss Data'!$B$4:$B$43),MATCH('Proposed Efficiency'!BD17,'DOE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Efficiency'!BD17,'DOE Stack Loss Data'!$C$3:$V$3)))</f>
        <v>#N/A</v>
      </c>
    </row>
    <row r="42" spans="2:56">
      <c r="B42" s="236">
        <v>55</v>
      </c>
      <c r="C42" s="234">
        <v>674</v>
      </c>
      <c r="D42" s="233">
        <f t="shared" si="4"/>
        <v>55</v>
      </c>
      <c r="E42" s="237" t="e">
        <f>1-(((INDEX('DOE Stack Loss Data'!$C$4:$V$43,MATCH('Combustion Reports'!C$34,'DOE Stack Loss Data'!$B$4:$B$43)+1,MATCH('Proposed Efficiency'!E18,'DOE Stack Loss Data'!$C$3:$V$3)+1)-INDEX('DOE Stack Loss Data'!$C$4:$V$43,MATCH('Combustion Reports'!C$34,'DOE Stack Loss Data'!$B$4:$B$43),MATCH('Proposed Efficiency'!E18,'DOE Stack Loss Data'!$C$3:$V$3)+1))/10*('Combustion Reports'!C$34-INDEX('DOE Stack Loss Data'!$B$4:$B$43,MATCH('Combustion Reports'!C$34,'DOE Stack Loss Data'!$B$4:$B$43),1))+INDEX('DOE Stack Loss Data'!$C$4:$V$43,MATCH('Combustion Reports'!C$34,'DOE Stack Loss Data'!$B$4:$B$43),MATCH('Proposed Efficiency'!E18,'DOE Stack Loss Data'!$C$3:$V$3)+1)-((INDEX('DOE Stack Loss Data'!$C$4:$V$43,MATCH('Combustion Reports'!C$34,'DOE Stack Loss Data'!$B$4:$B$43)+1,MATCH('Proposed Efficiency'!E18,'DOE Stack Loss Data'!$C$3:$V$3))-INDEX('DOE Stack Loss Data'!$C$4:$V$43,MATCH('Combustion Reports'!C$34,'DOE Stack Loss Data'!$B$4:$B$43),MATCH('Proposed Efficiency'!E18,'DOE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Efficiency'!E18,'DOE Stack Loss Data'!$C$3:$V$3))))/(INDEX('DOE Stack Loss Data'!$C$3:$V$3,1,MATCH('Proposed Efficiency'!E18,'DOE Stack Loss Data'!$C$3:$V$3)+1)-INDEX('DOE Stack Loss Data'!$C$3:$V$3,1,MATCH('Proposed Efficiency'!E18,'DOE Stack Loss Data'!$C$3:$V$3)))*('Proposed Efficiency'!E18-INDEX('DOE Stack Loss Data'!$C$3:$V$3,1,MATCH('Proposed Efficiency'!E18,'DOE Stack Loss Data'!$C$3:$V$3)))+(INDEX('DOE Stack Loss Data'!$C$4:$V$43,MATCH('Combustion Reports'!C$34,'DOE Stack Loss Data'!$B$4:$B$43)+1,MATCH('Proposed Efficiency'!E18,'DOE Stack Loss Data'!$C$3:$V$3))-INDEX('DOE Stack Loss Data'!$C$4:$V$43,MATCH('Combustion Reports'!C$34,'DOE Stack Loss Data'!$B$4:$B$43),MATCH('Proposed Efficiency'!E18,'DOE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Efficiency'!E18,'DOE Stack Loss Data'!$C$3:$V$3)))</f>
        <v>#N/A</v>
      </c>
      <c r="F42" s="237" t="e">
        <f>1-(((INDEX('DOE Stack Loss Data'!$C$4:$V$43,MATCH('Combustion Reports'!D$34,'DOE Stack Loss Data'!$B$4:$B$43)+1,MATCH('Proposed Efficiency'!F18,'DOE Stack Loss Data'!$C$3:$V$3)+1)-INDEX('DOE Stack Loss Data'!$C$4:$V$43,MATCH('Combustion Reports'!D$34,'DOE Stack Loss Data'!$B$4:$B$43),MATCH('Proposed Efficiency'!F18,'DOE Stack Loss Data'!$C$3:$V$3)+1))/10*('Combustion Reports'!D$34-INDEX('DOE Stack Loss Data'!$B$4:$B$43,MATCH('Combustion Reports'!D$34,'DOE Stack Loss Data'!$B$4:$B$43),1))+INDEX('DOE Stack Loss Data'!$C$4:$V$43,MATCH('Combustion Reports'!D$34,'DOE Stack Loss Data'!$B$4:$B$43),MATCH('Proposed Efficiency'!F18,'DOE Stack Loss Data'!$C$3:$V$3)+1)-((INDEX('DOE Stack Loss Data'!$C$4:$V$43,MATCH('Combustion Reports'!D$34,'DOE Stack Loss Data'!$B$4:$B$43)+1,MATCH('Proposed Efficiency'!F18,'DOE Stack Loss Data'!$C$3:$V$3))-INDEX('DOE Stack Loss Data'!$C$4:$V$43,MATCH('Combustion Reports'!D$34,'DOE Stack Loss Data'!$B$4:$B$43),MATCH('Proposed Efficiency'!F18,'DOE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Efficiency'!F18,'DOE Stack Loss Data'!$C$3:$V$3))))/(INDEX('DOE Stack Loss Data'!$C$3:$V$3,1,MATCH('Proposed Efficiency'!F18,'DOE Stack Loss Data'!$C$3:$V$3)+1)-INDEX('DOE Stack Loss Data'!$C$3:$V$3,1,MATCH('Proposed Efficiency'!F18,'DOE Stack Loss Data'!$C$3:$V$3)))*('Proposed Efficiency'!F18-INDEX('DOE Stack Loss Data'!$C$3:$V$3,1,MATCH('Proposed Efficiency'!F18,'DOE Stack Loss Data'!$C$3:$V$3)))+(INDEX('DOE Stack Loss Data'!$C$4:$V$43,MATCH('Combustion Reports'!D$34,'DOE Stack Loss Data'!$B$4:$B$43)+1,MATCH('Proposed Efficiency'!F18,'DOE Stack Loss Data'!$C$3:$V$3))-INDEX('DOE Stack Loss Data'!$C$4:$V$43,MATCH('Combustion Reports'!D$34,'DOE Stack Loss Data'!$B$4:$B$43),MATCH('Proposed Efficiency'!F18,'DOE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Efficiency'!F18,'DOE Stack Loss Data'!$C$3:$V$3)))</f>
        <v>#N/A</v>
      </c>
      <c r="G42" s="237" t="e">
        <f>1-(((INDEX('DOE Stack Loss Data'!$C$4:$V$43,MATCH('Combustion Reports'!E$34,'DOE Stack Loss Data'!$B$4:$B$43)+1,MATCH('Proposed Efficiency'!G18,'DOE Stack Loss Data'!$C$3:$V$3)+1)-INDEX('DOE Stack Loss Data'!$C$4:$V$43,MATCH('Combustion Reports'!E$34,'DOE Stack Loss Data'!$B$4:$B$43),MATCH('Proposed Efficiency'!G18,'DOE Stack Loss Data'!$C$3:$V$3)+1))/10*('Combustion Reports'!E$34-INDEX('DOE Stack Loss Data'!$B$4:$B$43,MATCH('Combustion Reports'!E$34,'DOE Stack Loss Data'!$B$4:$B$43),1))+INDEX('DOE Stack Loss Data'!$C$4:$V$43,MATCH('Combustion Reports'!E$34,'DOE Stack Loss Data'!$B$4:$B$43),MATCH('Proposed Efficiency'!G18,'DOE Stack Loss Data'!$C$3:$V$3)+1)-((INDEX('DOE Stack Loss Data'!$C$4:$V$43,MATCH('Combustion Reports'!E$34,'DOE Stack Loss Data'!$B$4:$B$43)+1,MATCH('Proposed Efficiency'!G18,'DOE Stack Loss Data'!$C$3:$V$3))-INDEX('DOE Stack Loss Data'!$C$4:$V$43,MATCH('Combustion Reports'!E$34,'DOE Stack Loss Data'!$B$4:$B$43),MATCH('Proposed Efficiency'!G18,'DOE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Efficiency'!G18,'DOE Stack Loss Data'!$C$3:$V$3))))/(INDEX('DOE Stack Loss Data'!$C$3:$V$3,1,MATCH('Proposed Efficiency'!G18,'DOE Stack Loss Data'!$C$3:$V$3)+1)-INDEX('DOE Stack Loss Data'!$C$3:$V$3,1,MATCH('Proposed Efficiency'!G18,'DOE Stack Loss Data'!$C$3:$V$3)))*('Proposed Efficiency'!G18-INDEX('DOE Stack Loss Data'!$C$3:$V$3,1,MATCH('Proposed Efficiency'!G18,'DOE Stack Loss Data'!$C$3:$V$3)))+(INDEX('DOE Stack Loss Data'!$C$4:$V$43,MATCH('Combustion Reports'!E$34,'DOE Stack Loss Data'!$B$4:$B$43)+1,MATCH('Proposed Efficiency'!G18,'DOE Stack Loss Data'!$C$3:$V$3))-INDEX('DOE Stack Loss Data'!$C$4:$V$43,MATCH('Combustion Reports'!E$34,'DOE Stack Loss Data'!$B$4:$B$43),MATCH('Proposed Efficiency'!G18,'DOE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Efficiency'!G18,'DOE Stack Loss Data'!$C$3:$V$3)))</f>
        <v>#N/A</v>
      </c>
      <c r="H42" s="237" t="e">
        <f>1-(((INDEX('DOE Stack Loss Data'!$C$4:$V$43,MATCH('Combustion Reports'!F$34,'DOE Stack Loss Data'!$B$4:$B$43)+1,MATCH('Proposed Efficiency'!H18,'DOE Stack Loss Data'!$C$3:$V$3)+1)-INDEX('DOE Stack Loss Data'!$C$4:$V$43,MATCH('Combustion Reports'!F$34,'DOE Stack Loss Data'!$B$4:$B$43),MATCH('Proposed Efficiency'!H18,'DOE Stack Loss Data'!$C$3:$V$3)+1))/10*('Combustion Reports'!F$34-INDEX('DOE Stack Loss Data'!$B$4:$B$43,MATCH('Combustion Reports'!F$34,'DOE Stack Loss Data'!$B$4:$B$43),1))+INDEX('DOE Stack Loss Data'!$C$4:$V$43,MATCH('Combustion Reports'!F$34,'DOE Stack Loss Data'!$B$4:$B$43),MATCH('Proposed Efficiency'!H18,'DOE Stack Loss Data'!$C$3:$V$3)+1)-((INDEX('DOE Stack Loss Data'!$C$4:$V$43,MATCH('Combustion Reports'!F$34,'DOE Stack Loss Data'!$B$4:$B$43)+1,MATCH('Proposed Efficiency'!H18,'DOE Stack Loss Data'!$C$3:$V$3))-INDEX('DOE Stack Loss Data'!$C$4:$V$43,MATCH('Combustion Reports'!F$34,'DOE Stack Loss Data'!$B$4:$B$43),MATCH('Proposed Efficiency'!H18,'DOE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Efficiency'!H18,'DOE Stack Loss Data'!$C$3:$V$3))))/(INDEX('DOE Stack Loss Data'!$C$3:$V$3,1,MATCH('Proposed Efficiency'!H18,'DOE Stack Loss Data'!$C$3:$V$3)+1)-INDEX('DOE Stack Loss Data'!$C$3:$V$3,1,MATCH('Proposed Efficiency'!H18,'DOE Stack Loss Data'!$C$3:$V$3)))*('Proposed Efficiency'!H18-INDEX('DOE Stack Loss Data'!$C$3:$V$3,1,MATCH('Proposed Efficiency'!H18,'DOE Stack Loss Data'!$C$3:$V$3)))+(INDEX('DOE Stack Loss Data'!$C$4:$V$43,MATCH('Combustion Reports'!F$34,'DOE Stack Loss Data'!$B$4:$B$43)+1,MATCH('Proposed Efficiency'!H18,'DOE Stack Loss Data'!$C$3:$V$3))-INDEX('DOE Stack Loss Data'!$C$4:$V$43,MATCH('Combustion Reports'!F$34,'DOE Stack Loss Data'!$B$4:$B$43),MATCH('Proposed Efficiency'!H18,'DOE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Efficiency'!H18,'DOE Stack Loss Data'!$C$3:$V$3)))</f>
        <v>#N/A</v>
      </c>
      <c r="I42" s="237" t="e">
        <f>1-(((INDEX('DOE Stack Loss Data'!$C$4:$V$43,MATCH('Combustion Reports'!G$34,'DOE Stack Loss Data'!$B$4:$B$43)+1,MATCH('Proposed Efficiency'!I18,'DOE Stack Loss Data'!$C$3:$V$3)+1)-INDEX('DOE Stack Loss Data'!$C$4:$V$43,MATCH('Combustion Reports'!G$34,'DOE Stack Loss Data'!$B$4:$B$43),MATCH('Proposed Efficiency'!I18,'DOE Stack Loss Data'!$C$3:$V$3)+1))/10*('Combustion Reports'!G$34-INDEX('DOE Stack Loss Data'!$B$4:$B$43,MATCH('Combustion Reports'!G$34,'DOE Stack Loss Data'!$B$4:$B$43),1))+INDEX('DOE Stack Loss Data'!$C$4:$V$43,MATCH('Combustion Reports'!G$34,'DOE Stack Loss Data'!$B$4:$B$43),MATCH('Proposed Efficiency'!I18,'DOE Stack Loss Data'!$C$3:$V$3)+1)-((INDEX('DOE Stack Loss Data'!$C$4:$V$43,MATCH('Combustion Reports'!G$34,'DOE Stack Loss Data'!$B$4:$B$43)+1,MATCH('Proposed Efficiency'!I18,'DOE Stack Loss Data'!$C$3:$V$3))-INDEX('DOE Stack Loss Data'!$C$4:$V$43,MATCH('Combustion Reports'!G$34,'DOE Stack Loss Data'!$B$4:$B$43),MATCH('Proposed Efficiency'!I18,'DOE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Efficiency'!I18,'DOE Stack Loss Data'!$C$3:$V$3))))/(INDEX('DOE Stack Loss Data'!$C$3:$V$3,1,MATCH('Proposed Efficiency'!I18,'DOE Stack Loss Data'!$C$3:$V$3)+1)-INDEX('DOE Stack Loss Data'!$C$3:$V$3,1,MATCH('Proposed Efficiency'!I18,'DOE Stack Loss Data'!$C$3:$V$3)))*('Proposed Efficiency'!I18-INDEX('DOE Stack Loss Data'!$C$3:$V$3,1,MATCH('Proposed Efficiency'!I18,'DOE Stack Loss Data'!$C$3:$V$3)))+(INDEX('DOE Stack Loss Data'!$C$4:$V$43,MATCH('Combustion Reports'!G$34,'DOE Stack Loss Data'!$B$4:$B$43)+1,MATCH('Proposed Efficiency'!I18,'DOE Stack Loss Data'!$C$3:$V$3))-INDEX('DOE Stack Loss Data'!$C$4:$V$43,MATCH('Combustion Reports'!G$34,'DOE Stack Loss Data'!$B$4:$B$43),MATCH('Proposed Efficiency'!I18,'DOE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Efficiency'!I18,'DOE Stack Loss Data'!$C$3:$V$3)))</f>
        <v>#N/A</v>
      </c>
      <c r="J42" s="237" t="e">
        <f>1-(((INDEX('DOE Stack Loss Data'!$C$4:$V$43,MATCH('Combustion Reports'!H$34,'DOE Stack Loss Data'!$B$4:$B$43)+1,MATCH('Proposed Efficiency'!J18,'DOE Stack Loss Data'!$C$3:$V$3)+1)-INDEX('DOE Stack Loss Data'!$C$4:$V$43,MATCH('Combustion Reports'!H$34,'DOE Stack Loss Data'!$B$4:$B$43),MATCH('Proposed Efficiency'!J18,'DOE Stack Loss Data'!$C$3:$V$3)+1))/10*('Combustion Reports'!H$34-INDEX('DOE Stack Loss Data'!$B$4:$B$43,MATCH('Combustion Reports'!H$34,'DOE Stack Loss Data'!$B$4:$B$43),1))+INDEX('DOE Stack Loss Data'!$C$4:$V$43,MATCH('Combustion Reports'!H$34,'DOE Stack Loss Data'!$B$4:$B$43),MATCH('Proposed Efficiency'!J18,'DOE Stack Loss Data'!$C$3:$V$3)+1)-((INDEX('DOE Stack Loss Data'!$C$4:$V$43,MATCH('Combustion Reports'!H$34,'DOE Stack Loss Data'!$B$4:$B$43)+1,MATCH('Proposed Efficiency'!J18,'DOE Stack Loss Data'!$C$3:$V$3))-INDEX('DOE Stack Loss Data'!$C$4:$V$43,MATCH('Combustion Reports'!H$34,'DOE Stack Loss Data'!$B$4:$B$43),MATCH('Proposed Efficiency'!J18,'DOE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Efficiency'!J18,'DOE Stack Loss Data'!$C$3:$V$3))))/(INDEX('DOE Stack Loss Data'!$C$3:$V$3,1,MATCH('Proposed Efficiency'!J18,'DOE Stack Loss Data'!$C$3:$V$3)+1)-INDEX('DOE Stack Loss Data'!$C$3:$V$3,1,MATCH('Proposed Efficiency'!J18,'DOE Stack Loss Data'!$C$3:$V$3)))*('Proposed Efficiency'!J18-INDEX('DOE Stack Loss Data'!$C$3:$V$3,1,MATCH('Proposed Efficiency'!J18,'DOE Stack Loss Data'!$C$3:$V$3)))+(INDEX('DOE Stack Loss Data'!$C$4:$V$43,MATCH('Combustion Reports'!H$34,'DOE Stack Loss Data'!$B$4:$B$43)+1,MATCH('Proposed Efficiency'!J18,'DOE Stack Loss Data'!$C$3:$V$3))-INDEX('DOE Stack Loss Data'!$C$4:$V$43,MATCH('Combustion Reports'!H$34,'DOE Stack Loss Data'!$B$4:$B$43),MATCH('Proposed Efficiency'!J18,'DOE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Efficiency'!J18,'DOE Stack Loss Data'!$C$3:$V$3)))</f>
        <v>#N/A</v>
      </c>
      <c r="K42" s="237" t="e">
        <f>1-(((INDEX('DOE Stack Loss Data'!$C$4:$V$43,MATCH('Combustion Reports'!I$34,'DOE Stack Loss Data'!$B$4:$B$43)+1,MATCH('Proposed Efficiency'!K18,'DOE Stack Loss Data'!$C$3:$V$3)+1)-INDEX('DOE Stack Loss Data'!$C$4:$V$43,MATCH('Combustion Reports'!I$34,'DOE Stack Loss Data'!$B$4:$B$43),MATCH('Proposed Efficiency'!K18,'DOE Stack Loss Data'!$C$3:$V$3)+1))/10*('Combustion Reports'!I$34-INDEX('DOE Stack Loss Data'!$B$4:$B$43,MATCH('Combustion Reports'!I$34,'DOE Stack Loss Data'!$B$4:$B$43),1))+INDEX('DOE Stack Loss Data'!$C$4:$V$43,MATCH('Combustion Reports'!I$34,'DOE Stack Loss Data'!$B$4:$B$43),MATCH('Proposed Efficiency'!K18,'DOE Stack Loss Data'!$C$3:$V$3)+1)-((INDEX('DOE Stack Loss Data'!$C$4:$V$43,MATCH('Combustion Reports'!I$34,'DOE Stack Loss Data'!$B$4:$B$43)+1,MATCH('Proposed Efficiency'!K18,'DOE Stack Loss Data'!$C$3:$V$3))-INDEX('DOE Stack Loss Data'!$C$4:$V$43,MATCH('Combustion Reports'!I$34,'DOE Stack Loss Data'!$B$4:$B$43),MATCH('Proposed Efficiency'!K18,'DOE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Efficiency'!K18,'DOE Stack Loss Data'!$C$3:$V$3))))/(INDEX('DOE Stack Loss Data'!$C$3:$V$3,1,MATCH('Proposed Efficiency'!K18,'DOE Stack Loss Data'!$C$3:$V$3)+1)-INDEX('DOE Stack Loss Data'!$C$3:$V$3,1,MATCH('Proposed Efficiency'!K18,'DOE Stack Loss Data'!$C$3:$V$3)))*('Proposed Efficiency'!K18-INDEX('DOE Stack Loss Data'!$C$3:$V$3,1,MATCH('Proposed Efficiency'!K18,'DOE Stack Loss Data'!$C$3:$V$3)))+(INDEX('DOE Stack Loss Data'!$C$4:$V$43,MATCH('Combustion Reports'!I$34,'DOE Stack Loss Data'!$B$4:$B$43)+1,MATCH('Proposed Efficiency'!K18,'DOE Stack Loss Data'!$C$3:$V$3))-INDEX('DOE Stack Loss Data'!$C$4:$V$43,MATCH('Combustion Reports'!I$34,'DOE Stack Loss Data'!$B$4:$B$43),MATCH('Proposed Efficiency'!K18,'DOE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Efficiency'!K18,'DOE Stack Loss Data'!$C$3:$V$3)))</f>
        <v>#N/A</v>
      </c>
      <c r="L42" s="237" t="e">
        <f>1-(((INDEX('DOE Stack Loss Data'!$C$4:$V$43,MATCH('Combustion Reports'!J$34,'DOE Stack Loss Data'!$B$4:$B$43)+1,MATCH('Proposed Efficiency'!L18,'DOE Stack Loss Data'!$C$3:$V$3)+1)-INDEX('DOE Stack Loss Data'!$C$4:$V$43,MATCH('Combustion Reports'!J$34,'DOE Stack Loss Data'!$B$4:$B$43),MATCH('Proposed Efficiency'!L18,'DOE Stack Loss Data'!$C$3:$V$3)+1))/10*('Combustion Reports'!J$34-INDEX('DOE Stack Loss Data'!$B$4:$B$43,MATCH('Combustion Reports'!J$34,'DOE Stack Loss Data'!$B$4:$B$43),1))+INDEX('DOE Stack Loss Data'!$C$4:$V$43,MATCH('Combustion Reports'!J$34,'DOE Stack Loss Data'!$B$4:$B$43),MATCH('Proposed Efficiency'!L18,'DOE Stack Loss Data'!$C$3:$V$3)+1)-((INDEX('DOE Stack Loss Data'!$C$4:$V$43,MATCH('Combustion Reports'!J$34,'DOE Stack Loss Data'!$B$4:$B$43)+1,MATCH('Proposed Efficiency'!L18,'DOE Stack Loss Data'!$C$3:$V$3))-INDEX('DOE Stack Loss Data'!$C$4:$V$43,MATCH('Combustion Reports'!J$34,'DOE Stack Loss Data'!$B$4:$B$43),MATCH('Proposed Efficiency'!L18,'DOE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Efficiency'!L18,'DOE Stack Loss Data'!$C$3:$V$3))))/(INDEX('DOE Stack Loss Data'!$C$3:$V$3,1,MATCH('Proposed Efficiency'!L18,'DOE Stack Loss Data'!$C$3:$V$3)+1)-INDEX('DOE Stack Loss Data'!$C$3:$V$3,1,MATCH('Proposed Efficiency'!L18,'DOE Stack Loss Data'!$C$3:$V$3)))*('Proposed Efficiency'!L18-INDEX('DOE Stack Loss Data'!$C$3:$V$3,1,MATCH('Proposed Efficiency'!L18,'DOE Stack Loss Data'!$C$3:$V$3)))+(INDEX('DOE Stack Loss Data'!$C$4:$V$43,MATCH('Combustion Reports'!J$34,'DOE Stack Loss Data'!$B$4:$B$43)+1,MATCH('Proposed Efficiency'!L18,'DOE Stack Loss Data'!$C$3:$V$3))-INDEX('DOE Stack Loss Data'!$C$4:$V$43,MATCH('Combustion Reports'!J$34,'DOE Stack Loss Data'!$B$4:$B$43),MATCH('Proposed Efficiency'!L18,'DOE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Efficiency'!L18,'DOE Stack Loss Data'!$C$3:$V$3)))</f>
        <v>#N/A</v>
      </c>
      <c r="M42" s="237" t="e">
        <f>1-(((INDEX('DOE Stack Loss Data'!$C$4:$V$43,MATCH('Combustion Reports'!K$34,'DOE Stack Loss Data'!$B$4:$B$43)+1,MATCH('Proposed Efficiency'!M18,'DOE Stack Loss Data'!$C$3:$V$3)+1)-INDEX('DOE Stack Loss Data'!$C$4:$V$43,MATCH('Combustion Reports'!K$34,'DOE Stack Loss Data'!$B$4:$B$43),MATCH('Proposed Efficiency'!M18,'DOE Stack Loss Data'!$C$3:$V$3)+1))/10*('Combustion Reports'!K$34-INDEX('DOE Stack Loss Data'!$B$4:$B$43,MATCH('Combustion Reports'!K$34,'DOE Stack Loss Data'!$B$4:$B$43),1))+INDEX('DOE Stack Loss Data'!$C$4:$V$43,MATCH('Combustion Reports'!K$34,'DOE Stack Loss Data'!$B$4:$B$43),MATCH('Proposed Efficiency'!M18,'DOE Stack Loss Data'!$C$3:$V$3)+1)-((INDEX('DOE Stack Loss Data'!$C$4:$V$43,MATCH('Combustion Reports'!K$34,'DOE Stack Loss Data'!$B$4:$B$43)+1,MATCH('Proposed Efficiency'!M18,'DOE Stack Loss Data'!$C$3:$V$3))-INDEX('DOE Stack Loss Data'!$C$4:$V$43,MATCH('Combustion Reports'!K$34,'DOE Stack Loss Data'!$B$4:$B$43),MATCH('Proposed Efficiency'!M18,'DOE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Efficiency'!M18,'DOE Stack Loss Data'!$C$3:$V$3))))/(INDEX('DOE Stack Loss Data'!$C$3:$V$3,1,MATCH('Proposed Efficiency'!M18,'DOE Stack Loss Data'!$C$3:$V$3)+1)-INDEX('DOE Stack Loss Data'!$C$3:$V$3,1,MATCH('Proposed Efficiency'!M18,'DOE Stack Loss Data'!$C$3:$V$3)))*('Proposed Efficiency'!M18-INDEX('DOE Stack Loss Data'!$C$3:$V$3,1,MATCH('Proposed Efficiency'!M18,'DOE Stack Loss Data'!$C$3:$V$3)))+(INDEX('DOE Stack Loss Data'!$C$4:$V$43,MATCH('Combustion Reports'!K$34,'DOE Stack Loss Data'!$B$4:$B$43)+1,MATCH('Proposed Efficiency'!M18,'DOE Stack Loss Data'!$C$3:$V$3))-INDEX('DOE Stack Loss Data'!$C$4:$V$43,MATCH('Combustion Reports'!K$34,'DOE Stack Loss Data'!$B$4:$B$43),MATCH('Proposed Efficiency'!M18,'DOE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Efficiency'!M18,'DOE Stack Loss Data'!$C$3:$V$3)))</f>
        <v>#N/A</v>
      </c>
      <c r="N42" s="238" t="e">
        <f>1-(((INDEX('DOE Stack Loss Data'!$C$4:$V$43,MATCH('Combustion Reports'!L$34,'DOE Stack Loss Data'!$B$4:$B$43)+1,MATCH('Proposed Efficiency'!N18,'DOE Stack Loss Data'!$C$3:$V$3)+1)-INDEX('DOE Stack Loss Data'!$C$4:$V$43,MATCH('Combustion Reports'!L$34,'DOE Stack Loss Data'!$B$4:$B$43),MATCH('Proposed Efficiency'!N18,'DOE Stack Loss Data'!$C$3:$V$3)+1))/10*('Combustion Reports'!L$34-INDEX('DOE Stack Loss Data'!$B$4:$B$43,MATCH('Combustion Reports'!L$34,'DOE Stack Loss Data'!$B$4:$B$43),1))+INDEX('DOE Stack Loss Data'!$C$4:$V$43,MATCH('Combustion Reports'!L$34,'DOE Stack Loss Data'!$B$4:$B$43),MATCH('Proposed Efficiency'!N18,'DOE Stack Loss Data'!$C$3:$V$3)+1)-((INDEX('DOE Stack Loss Data'!$C$4:$V$43,MATCH('Combustion Reports'!L$34,'DOE Stack Loss Data'!$B$4:$B$43)+1,MATCH('Proposed Efficiency'!N18,'DOE Stack Loss Data'!$C$3:$V$3))-INDEX('DOE Stack Loss Data'!$C$4:$V$43,MATCH('Combustion Reports'!L$34,'DOE Stack Loss Data'!$B$4:$B$43),MATCH('Proposed Efficiency'!N18,'DOE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Efficiency'!N18,'DOE Stack Loss Data'!$C$3:$V$3))))/(INDEX('DOE Stack Loss Data'!$C$3:$V$3,1,MATCH('Proposed Efficiency'!N18,'DOE Stack Loss Data'!$C$3:$V$3)+1)-INDEX('DOE Stack Loss Data'!$C$3:$V$3,1,MATCH('Proposed Efficiency'!N18,'DOE Stack Loss Data'!$C$3:$V$3)))*('Proposed Efficiency'!N18-INDEX('DOE Stack Loss Data'!$C$3:$V$3,1,MATCH('Proposed Efficiency'!N18,'DOE Stack Loss Data'!$C$3:$V$3)))+(INDEX('DOE Stack Loss Data'!$C$4:$V$43,MATCH('Combustion Reports'!L$34,'DOE Stack Loss Data'!$B$4:$B$43)+1,MATCH('Proposed Efficiency'!N18,'DOE Stack Loss Data'!$C$3:$V$3))-INDEX('DOE Stack Loss Data'!$C$4:$V$43,MATCH('Combustion Reports'!L$34,'DOE Stack Loss Data'!$B$4:$B$43),MATCH('Proposed Efficiency'!N18,'DOE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Efficiency'!N18,'DOE Stack Loss Data'!$C$3:$V$3)))</f>
        <v>#N/A</v>
      </c>
      <c r="P42" s="236">
        <v>55</v>
      </c>
      <c r="Q42" s="234">
        <v>674</v>
      </c>
      <c r="R42" s="233">
        <f t="shared" si="5"/>
        <v>55</v>
      </c>
      <c r="S42" s="237" t="e">
        <f>1-(((INDEX('DOE Stack Loss Data'!$C$4:$V$43,MATCH('Combustion Reports'!$C$40,'DOE Stack Loss Data'!$B$4:$B$43)+1,MATCH('Proposed Efficiency'!S18,'DOE Stack Loss Data'!$C$3:$V$3)+1)-INDEX('DOE Stack Loss Data'!$C$4:$V$43,MATCH('Combustion Reports'!$C$40,'DOE Stack Loss Data'!$B$4:$B$43),MATCH('Proposed Efficiency'!S18,'DOE Stack Loss Data'!$C$3:$V$3)+1))/10*('Combustion Reports'!$C$40-INDEX('DOE Stack Loss Data'!$B$4:$B$43,MATCH('Combustion Reports'!$C$40,'DOE Stack Loss Data'!$B$4:$B$43),1))+INDEX('DOE Stack Loss Data'!$C$4:$V$43,MATCH('Combustion Reports'!$C$40,'DOE Stack Loss Data'!$B$4:$B$43),MATCH('Proposed Efficiency'!S18,'DOE Stack Loss Data'!$C$3:$V$3)+1)-((INDEX('DOE Stack Loss Data'!$C$4:$V$43,MATCH('Combustion Reports'!$C$40,'DOE Stack Loss Data'!$B$4:$B$43)+1,MATCH('Proposed Efficiency'!S18,'DOE Stack Loss Data'!$C$3:$V$3))-INDEX('DOE Stack Loss Data'!$C$4:$V$43,MATCH('Combustion Reports'!$C$40,'DOE Stack Loss Data'!$B$4:$B$43),MATCH('Proposed Efficiency'!S18,'DOE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Efficiency'!S18,'DOE Stack Loss Data'!$C$3:$V$3))))/(INDEX('DOE Stack Loss Data'!$C$3:$V$3,1,MATCH('Proposed Efficiency'!S18,'DOE Stack Loss Data'!$C$3:$V$3)+1)-INDEX('DOE Stack Loss Data'!$C$3:$V$3,1,MATCH('Proposed Efficiency'!S18,'DOE Stack Loss Data'!$C$3:$V$3)))*('Proposed Efficiency'!S18-INDEX('DOE Stack Loss Data'!$C$3:$V$3,1,MATCH('Proposed Efficiency'!S18,'DOE Stack Loss Data'!$C$3:$V$3)))+(INDEX('DOE Stack Loss Data'!$C$4:$V$43,MATCH('Combustion Reports'!$C$40,'DOE Stack Loss Data'!$B$4:$B$43)+1,MATCH('Proposed Efficiency'!S18,'DOE Stack Loss Data'!$C$3:$V$3))-INDEX('DOE Stack Loss Data'!$C$4:$V$43,MATCH('Combustion Reports'!$C$40,'DOE Stack Loss Data'!$B$4:$B$43),MATCH('Proposed Efficiency'!S18,'DOE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Efficiency'!S18,'DOE Stack Loss Data'!$C$3:$V$3)))</f>
        <v>#N/A</v>
      </c>
      <c r="T42" s="237" t="e">
        <f>1-(((INDEX('DOE Stack Loss Data'!$C$4:$V$43,MATCH('Combustion Reports'!$C$40,'DOE Stack Loss Data'!$B$4:$B$43)+1,MATCH('Proposed Efficiency'!T18,'DOE Stack Loss Data'!$C$3:$V$3)+1)-INDEX('DOE Stack Loss Data'!$C$4:$V$43,MATCH('Combustion Reports'!$C$40,'DOE Stack Loss Data'!$B$4:$B$43),MATCH('Proposed Efficiency'!T18,'DOE Stack Loss Data'!$C$3:$V$3)+1))/10*('Combustion Reports'!$C$40-INDEX('DOE Stack Loss Data'!$B$4:$B$43,MATCH('Combustion Reports'!$C$40,'DOE Stack Loss Data'!$B$4:$B$43),1))+INDEX('DOE Stack Loss Data'!$C$4:$V$43,MATCH('Combustion Reports'!$C$40,'DOE Stack Loss Data'!$B$4:$B$43),MATCH('Proposed Efficiency'!T18,'DOE Stack Loss Data'!$C$3:$V$3)+1)-((INDEX('DOE Stack Loss Data'!$C$4:$V$43,MATCH('Combustion Reports'!$C$40,'DOE Stack Loss Data'!$B$4:$B$43)+1,MATCH('Proposed Efficiency'!T18,'DOE Stack Loss Data'!$C$3:$V$3))-INDEX('DOE Stack Loss Data'!$C$4:$V$43,MATCH('Combustion Reports'!$C$40,'DOE Stack Loss Data'!$B$4:$B$43),MATCH('Proposed Efficiency'!T18,'DOE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Efficiency'!T18,'DOE Stack Loss Data'!$C$3:$V$3))))/(INDEX('DOE Stack Loss Data'!$C$3:$V$3,1,MATCH('Proposed Efficiency'!T18,'DOE Stack Loss Data'!$C$3:$V$3)+1)-INDEX('DOE Stack Loss Data'!$C$3:$V$3,1,MATCH('Proposed Efficiency'!T18,'DOE Stack Loss Data'!$C$3:$V$3)))*('Proposed Efficiency'!T18-INDEX('DOE Stack Loss Data'!$C$3:$V$3,1,MATCH('Proposed Efficiency'!T18,'DOE Stack Loss Data'!$C$3:$V$3)))+(INDEX('DOE Stack Loss Data'!$C$4:$V$43,MATCH('Combustion Reports'!$C$40,'DOE Stack Loss Data'!$B$4:$B$43)+1,MATCH('Proposed Efficiency'!T18,'DOE Stack Loss Data'!$C$3:$V$3))-INDEX('DOE Stack Loss Data'!$C$4:$V$43,MATCH('Combustion Reports'!$C$40,'DOE Stack Loss Data'!$B$4:$B$43),MATCH('Proposed Efficiency'!T18,'DOE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Efficiency'!T18,'DOE Stack Loss Data'!$C$3:$V$3)))</f>
        <v>#N/A</v>
      </c>
      <c r="U42" s="237" t="e">
        <f>1-(((INDEX('DOE Stack Loss Data'!$C$4:$V$43,MATCH('Combustion Reports'!$C$40,'DOE Stack Loss Data'!$B$4:$B$43)+1,MATCH('Proposed Efficiency'!U18,'DOE Stack Loss Data'!$C$3:$V$3)+1)-INDEX('DOE Stack Loss Data'!$C$4:$V$43,MATCH('Combustion Reports'!$C$40,'DOE Stack Loss Data'!$B$4:$B$43),MATCH('Proposed Efficiency'!U18,'DOE Stack Loss Data'!$C$3:$V$3)+1))/10*('Combustion Reports'!$C$40-INDEX('DOE Stack Loss Data'!$B$4:$B$43,MATCH('Combustion Reports'!$C$40,'DOE Stack Loss Data'!$B$4:$B$43),1))+INDEX('DOE Stack Loss Data'!$C$4:$V$43,MATCH('Combustion Reports'!$C$40,'DOE Stack Loss Data'!$B$4:$B$43),MATCH('Proposed Efficiency'!U18,'DOE Stack Loss Data'!$C$3:$V$3)+1)-((INDEX('DOE Stack Loss Data'!$C$4:$V$43,MATCH('Combustion Reports'!$C$40,'DOE Stack Loss Data'!$B$4:$B$43)+1,MATCH('Proposed Efficiency'!U18,'DOE Stack Loss Data'!$C$3:$V$3))-INDEX('DOE Stack Loss Data'!$C$4:$V$43,MATCH('Combustion Reports'!$C$40,'DOE Stack Loss Data'!$B$4:$B$43),MATCH('Proposed Efficiency'!U18,'DOE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Efficiency'!U18,'DOE Stack Loss Data'!$C$3:$V$3))))/(INDEX('DOE Stack Loss Data'!$C$3:$V$3,1,MATCH('Proposed Efficiency'!U18,'DOE Stack Loss Data'!$C$3:$V$3)+1)-INDEX('DOE Stack Loss Data'!$C$3:$V$3,1,MATCH('Proposed Efficiency'!U18,'DOE Stack Loss Data'!$C$3:$V$3)))*('Proposed Efficiency'!U18-INDEX('DOE Stack Loss Data'!$C$3:$V$3,1,MATCH('Proposed Efficiency'!U18,'DOE Stack Loss Data'!$C$3:$V$3)))+(INDEX('DOE Stack Loss Data'!$C$4:$V$43,MATCH('Combustion Reports'!$C$40,'DOE Stack Loss Data'!$B$4:$B$43)+1,MATCH('Proposed Efficiency'!U18,'DOE Stack Loss Data'!$C$3:$V$3))-INDEX('DOE Stack Loss Data'!$C$4:$V$43,MATCH('Combustion Reports'!$C$40,'DOE Stack Loss Data'!$B$4:$B$43),MATCH('Proposed Efficiency'!U18,'DOE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Efficiency'!U18,'DOE Stack Loss Data'!$C$3:$V$3)))</f>
        <v>#N/A</v>
      </c>
      <c r="V42" s="237" t="e">
        <f>1-(((INDEX('DOE Stack Loss Data'!$C$4:$V$43,MATCH('Combustion Reports'!$C$40,'DOE Stack Loss Data'!$B$4:$B$43)+1,MATCH('Proposed Efficiency'!V18,'DOE Stack Loss Data'!$C$3:$V$3)+1)-INDEX('DOE Stack Loss Data'!$C$4:$V$43,MATCH('Combustion Reports'!$C$40,'DOE Stack Loss Data'!$B$4:$B$43),MATCH('Proposed Efficiency'!V18,'DOE Stack Loss Data'!$C$3:$V$3)+1))/10*('Combustion Reports'!$C$40-INDEX('DOE Stack Loss Data'!$B$4:$B$43,MATCH('Combustion Reports'!$C$40,'DOE Stack Loss Data'!$B$4:$B$43),1))+INDEX('DOE Stack Loss Data'!$C$4:$V$43,MATCH('Combustion Reports'!$C$40,'DOE Stack Loss Data'!$B$4:$B$43),MATCH('Proposed Efficiency'!V18,'DOE Stack Loss Data'!$C$3:$V$3)+1)-((INDEX('DOE Stack Loss Data'!$C$4:$V$43,MATCH('Combustion Reports'!$C$40,'DOE Stack Loss Data'!$B$4:$B$43)+1,MATCH('Proposed Efficiency'!V18,'DOE Stack Loss Data'!$C$3:$V$3))-INDEX('DOE Stack Loss Data'!$C$4:$V$43,MATCH('Combustion Reports'!$C$40,'DOE Stack Loss Data'!$B$4:$B$43),MATCH('Proposed Efficiency'!V18,'DOE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Efficiency'!V18,'DOE Stack Loss Data'!$C$3:$V$3))))/(INDEX('DOE Stack Loss Data'!$C$3:$V$3,1,MATCH('Proposed Efficiency'!V18,'DOE Stack Loss Data'!$C$3:$V$3)+1)-INDEX('DOE Stack Loss Data'!$C$3:$V$3,1,MATCH('Proposed Efficiency'!V18,'DOE Stack Loss Data'!$C$3:$V$3)))*('Proposed Efficiency'!V18-INDEX('DOE Stack Loss Data'!$C$3:$V$3,1,MATCH('Proposed Efficiency'!V18,'DOE Stack Loss Data'!$C$3:$V$3)))+(INDEX('DOE Stack Loss Data'!$C$4:$V$43,MATCH('Combustion Reports'!$C$40,'DOE Stack Loss Data'!$B$4:$B$43)+1,MATCH('Proposed Efficiency'!V18,'DOE Stack Loss Data'!$C$3:$V$3))-INDEX('DOE Stack Loss Data'!$C$4:$V$43,MATCH('Combustion Reports'!$C$40,'DOE Stack Loss Data'!$B$4:$B$43),MATCH('Proposed Efficiency'!V18,'DOE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Efficiency'!V18,'DOE Stack Loss Data'!$C$3:$V$3)))</f>
        <v>#N/A</v>
      </c>
      <c r="W42" s="237" t="e">
        <f>1-(((INDEX('DOE Stack Loss Data'!$C$4:$V$43,MATCH('Combustion Reports'!$C$40,'DOE Stack Loss Data'!$B$4:$B$43)+1,MATCH('Proposed Efficiency'!W18,'DOE Stack Loss Data'!$C$3:$V$3)+1)-INDEX('DOE Stack Loss Data'!$C$4:$V$43,MATCH('Combustion Reports'!$C$40,'DOE Stack Loss Data'!$B$4:$B$43),MATCH('Proposed Efficiency'!W18,'DOE Stack Loss Data'!$C$3:$V$3)+1))/10*('Combustion Reports'!$C$40-INDEX('DOE Stack Loss Data'!$B$4:$B$43,MATCH('Combustion Reports'!$C$40,'DOE Stack Loss Data'!$B$4:$B$43),1))+INDEX('DOE Stack Loss Data'!$C$4:$V$43,MATCH('Combustion Reports'!$C$40,'DOE Stack Loss Data'!$B$4:$B$43),MATCH('Proposed Efficiency'!W18,'DOE Stack Loss Data'!$C$3:$V$3)+1)-((INDEX('DOE Stack Loss Data'!$C$4:$V$43,MATCH('Combustion Reports'!$C$40,'DOE Stack Loss Data'!$B$4:$B$43)+1,MATCH('Proposed Efficiency'!W18,'DOE Stack Loss Data'!$C$3:$V$3))-INDEX('DOE Stack Loss Data'!$C$4:$V$43,MATCH('Combustion Reports'!$C$40,'DOE Stack Loss Data'!$B$4:$B$43),MATCH('Proposed Efficiency'!W18,'DOE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Efficiency'!W18,'DOE Stack Loss Data'!$C$3:$V$3))))/(INDEX('DOE Stack Loss Data'!$C$3:$V$3,1,MATCH('Proposed Efficiency'!W18,'DOE Stack Loss Data'!$C$3:$V$3)+1)-INDEX('DOE Stack Loss Data'!$C$3:$V$3,1,MATCH('Proposed Efficiency'!W18,'DOE Stack Loss Data'!$C$3:$V$3)))*('Proposed Efficiency'!W18-INDEX('DOE Stack Loss Data'!$C$3:$V$3,1,MATCH('Proposed Efficiency'!W18,'DOE Stack Loss Data'!$C$3:$V$3)))+(INDEX('DOE Stack Loss Data'!$C$4:$V$43,MATCH('Combustion Reports'!$C$40,'DOE Stack Loss Data'!$B$4:$B$43)+1,MATCH('Proposed Efficiency'!W18,'DOE Stack Loss Data'!$C$3:$V$3))-INDEX('DOE Stack Loss Data'!$C$4:$V$43,MATCH('Combustion Reports'!$C$40,'DOE Stack Loss Data'!$B$4:$B$43),MATCH('Proposed Efficiency'!W18,'DOE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Efficiency'!W18,'DOE Stack Loss Data'!$C$3:$V$3)))</f>
        <v>#N/A</v>
      </c>
      <c r="X42" s="237" t="e">
        <f>1-(((INDEX('DOE Stack Loss Data'!$C$4:$V$43,MATCH('Combustion Reports'!$C$40,'DOE Stack Loss Data'!$B$4:$B$43)+1,MATCH('Proposed Efficiency'!X18,'DOE Stack Loss Data'!$C$3:$V$3)+1)-INDEX('DOE Stack Loss Data'!$C$4:$V$43,MATCH('Combustion Reports'!$C$40,'DOE Stack Loss Data'!$B$4:$B$43),MATCH('Proposed Efficiency'!X18,'DOE Stack Loss Data'!$C$3:$V$3)+1))/10*('Combustion Reports'!$C$40-INDEX('DOE Stack Loss Data'!$B$4:$B$43,MATCH('Combustion Reports'!$C$40,'DOE Stack Loss Data'!$B$4:$B$43),1))+INDEX('DOE Stack Loss Data'!$C$4:$V$43,MATCH('Combustion Reports'!$C$40,'DOE Stack Loss Data'!$B$4:$B$43),MATCH('Proposed Efficiency'!X18,'DOE Stack Loss Data'!$C$3:$V$3)+1)-((INDEX('DOE Stack Loss Data'!$C$4:$V$43,MATCH('Combustion Reports'!$C$40,'DOE Stack Loss Data'!$B$4:$B$43)+1,MATCH('Proposed Efficiency'!X18,'DOE Stack Loss Data'!$C$3:$V$3))-INDEX('DOE Stack Loss Data'!$C$4:$V$43,MATCH('Combustion Reports'!$C$40,'DOE Stack Loss Data'!$B$4:$B$43),MATCH('Proposed Efficiency'!X18,'DOE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Efficiency'!X18,'DOE Stack Loss Data'!$C$3:$V$3))))/(INDEX('DOE Stack Loss Data'!$C$3:$V$3,1,MATCH('Proposed Efficiency'!X18,'DOE Stack Loss Data'!$C$3:$V$3)+1)-INDEX('DOE Stack Loss Data'!$C$3:$V$3,1,MATCH('Proposed Efficiency'!X18,'DOE Stack Loss Data'!$C$3:$V$3)))*('Proposed Efficiency'!X18-INDEX('DOE Stack Loss Data'!$C$3:$V$3,1,MATCH('Proposed Efficiency'!X18,'DOE Stack Loss Data'!$C$3:$V$3)))+(INDEX('DOE Stack Loss Data'!$C$4:$V$43,MATCH('Combustion Reports'!$C$40,'DOE Stack Loss Data'!$B$4:$B$43)+1,MATCH('Proposed Efficiency'!X18,'DOE Stack Loss Data'!$C$3:$V$3))-INDEX('DOE Stack Loss Data'!$C$4:$V$43,MATCH('Combustion Reports'!$C$40,'DOE Stack Loss Data'!$B$4:$B$43),MATCH('Proposed Efficiency'!X18,'DOE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Efficiency'!X18,'DOE Stack Loss Data'!$C$3:$V$3)))</f>
        <v>#N/A</v>
      </c>
      <c r="Y42" s="237" t="e">
        <f>1-(((INDEX('DOE Stack Loss Data'!$C$4:$V$43,MATCH('Combustion Reports'!$C$40,'DOE Stack Loss Data'!$B$4:$B$43)+1,MATCH('Proposed Efficiency'!Y18,'DOE Stack Loss Data'!$C$3:$V$3)+1)-INDEX('DOE Stack Loss Data'!$C$4:$V$43,MATCH('Combustion Reports'!$C$40,'DOE Stack Loss Data'!$B$4:$B$43),MATCH('Proposed Efficiency'!Y18,'DOE Stack Loss Data'!$C$3:$V$3)+1))/10*('Combustion Reports'!$C$40-INDEX('DOE Stack Loss Data'!$B$4:$B$43,MATCH('Combustion Reports'!$C$40,'DOE Stack Loss Data'!$B$4:$B$43),1))+INDEX('DOE Stack Loss Data'!$C$4:$V$43,MATCH('Combustion Reports'!$C$40,'DOE Stack Loss Data'!$B$4:$B$43),MATCH('Proposed Efficiency'!Y18,'DOE Stack Loss Data'!$C$3:$V$3)+1)-((INDEX('DOE Stack Loss Data'!$C$4:$V$43,MATCH('Combustion Reports'!$C$40,'DOE Stack Loss Data'!$B$4:$B$43)+1,MATCH('Proposed Efficiency'!Y18,'DOE Stack Loss Data'!$C$3:$V$3))-INDEX('DOE Stack Loss Data'!$C$4:$V$43,MATCH('Combustion Reports'!$C$40,'DOE Stack Loss Data'!$B$4:$B$43),MATCH('Proposed Efficiency'!Y18,'DOE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Efficiency'!Y18,'DOE Stack Loss Data'!$C$3:$V$3))))/(INDEX('DOE Stack Loss Data'!$C$3:$V$3,1,MATCH('Proposed Efficiency'!Y18,'DOE Stack Loss Data'!$C$3:$V$3)+1)-INDEX('DOE Stack Loss Data'!$C$3:$V$3,1,MATCH('Proposed Efficiency'!Y18,'DOE Stack Loss Data'!$C$3:$V$3)))*('Proposed Efficiency'!Y18-INDEX('DOE Stack Loss Data'!$C$3:$V$3,1,MATCH('Proposed Efficiency'!Y18,'DOE Stack Loss Data'!$C$3:$V$3)))+(INDEX('DOE Stack Loss Data'!$C$4:$V$43,MATCH('Combustion Reports'!$C$40,'DOE Stack Loss Data'!$B$4:$B$43)+1,MATCH('Proposed Efficiency'!Y18,'DOE Stack Loss Data'!$C$3:$V$3))-INDEX('DOE Stack Loss Data'!$C$4:$V$43,MATCH('Combustion Reports'!$C$40,'DOE Stack Loss Data'!$B$4:$B$43),MATCH('Proposed Efficiency'!Y18,'DOE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Efficiency'!Y18,'DOE Stack Loss Data'!$C$3:$V$3)))</f>
        <v>#N/A</v>
      </c>
      <c r="Z42" s="237" t="e">
        <f>1-(((INDEX('DOE Stack Loss Data'!$C$4:$V$43,MATCH('Combustion Reports'!$C$40,'DOE Stack Loss Data'!$B$4:$B$43)+1,MATCH('Proposed Efficiency'!Z18,'DOE Stack Loss Data'!$C$3:$V$3)+1)-INDEX('DOE Stack Loss Data'!$C$4:$V$43,MATCH('Combustion Reports'!$C$40,'DOE Stack Loss Data'!$B$4:$B$43),MATCH('Proposed Efficiency'!Z18,'DOE Stack Loss Data'!$C$3:$V$3)+1))/10*('Combustion Reports'!$C$40-INDEX('DOE Stack Loss Data'!$B$4:$B$43,MATCH('Combustion Reports'!$C$40,'DOE Stack Loss Data'!$B$4:$B$43),1))+INDEX('DOE Stack Loss Data'!$C$4:$V$43,MATCH('Combustion Reports'!$C$40,'DOE Stack Loss Data'!$B$4:$B$43),MATCH('Proposed Efficiency'!Z18,'DOE Stack Loss Data'!$C$3:$V$3)+1)-((INDEX('DOE Stack Loss Data'!$C$4:$V$43,MATCH('Combustion Reports'!$C$40,'DOE Stack Loss Data'!$B$4:$B$43)+1,MATCH('Proposed Efficiency'!Z18,'DOE Stack Loss Data'!$C$3:$V$3))-INDEX('DOE Stack Loss Data'!$C$4:$V$43,MATCH('Combustion Reports'!$C$40,'DOE Stack Loss Data'!$B$4:$B$43),MATCH('Proposed Efficiency'!Z18,'DOE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Efficiency'!Z18,'DOE Stack Loss Data'!$C$3:$V$3))))/(INDEX('DOE Stack Loss Data'!$C$3:$V$3,1,MATCH('Proposed Efficiency'!Z18,'DOE Stack Loss Data'!$C$3:$V$3)+1)-INDEX('DOE Stack Loss Data'!$C$3:$V$3,1,MATCH('Proposed Efficiency'!Z18,'DOE Stack Loss Data'!$C$3:$V$3)))*('Proposed Efficiency'!Z18-INDEX('DOE Stack Loss Data'!$C$3:$V$3,1,MATCH('Proposed Efficiency'!Z18,'DOE Stack Loss Data'!$C$3:$V$3)))+(INDEX('DOE Stack Loss Data'!$C$4:$V$43,MATCH('Combustion Reports'!$C$40,'DOE Stack Loss Data'!$B$4:$B$43)+1,MATCH('Proposed Efficiency'!Z18,'DOE Stack Loss Data'!$C$3:$V$3))-INDEX('DOE Stack Loss Data'!$C$4:$V$43,MATCH('Combustion Reports'!$C$40,'DOE Stack Loss Data'!$B$4:$B$43),MATCH('Proposed Efficiency'!Z18,'DOE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Efficiency'!Z18,'DOE Stack Loss Data'!$C$3:$V$3)))</f>
        <v>#N/A</v>
      </c>
      <c r="AA42" s="237" t="e">
        <f>1-(((INDEX('DOE Stack Loss Data'!$C$4:$V$43,MATCH('Combustion Reports'!$C$40,'DOE Stack Loss Data'!$B$4:$B$43)+1,MATCH('Proposed Efficiency'!AA18,'DOE Stack Loss Data'!$C$3:$V$3)+1)-INDEX('DOE Stack Loss Data'!$C$4:$V$43,MATCH('Combustion Reports'!$C$40,'DOE Stack Loss Data'!$B$4:$B$43),MATCH('Proposed Efficiency'!AA18,'DOE Stack Loss Data'!$C$3:$V$3)+1))/10*('Combustion Reports'!$C$40-INDEX('DOE Stack Loss Data'!$B$4:$B$43,MATCH('Combustion Reports'!$C$40,'DOE Stack Loss Data'!$B$4:$B$43),1))+INDEX('DOE Stack Loss Data'!$C$4:$V$43,MATCH('Combustion Reports'!$C$40,'DOE Stack Loss Data'!$B$4:$B$43),MATCH('Proposed Efficiency'!AA18,'DOE Stack Loss Data'!$C$3:$V$3)+1)-((INDEX('DOE Stack Loss Data'!$C$4:$V$43,MATCH('Combustion Reports'!$C$40,'DOE Stack Loss Data'!$B$4:$B$43)+1,MATCH('Proposed Efficiency'!AA18,'DOE Stack Loss Data'!$C$3:$V$3))-INDEX('DOE Stack Loss Data'!$C$4:$V$43,MATCH('Combustion Reports'!$C$40,'DOE Stack Loss Data'!$B$4:$B$43),MATCH('Proposed Efficiency'!AA18,'DOE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Efficiency'!AA18,'DOE Stack Loss Data'!$C$3:$V$3))))/(INDEX('DOE Stack Loss Data'!$C$3:$V$3,1,MATCH('Proposed Efficiency'!AA18,'DOE Stack Loss Data'!$C$3:$V$3)+1)-INDEX('DOE Stack Loss Data'!$C$3:$V$3,1,MATCH('Proposed Efficiency'!AA18,'DOE Stack Loss Data'!$C$3:$V$3)))*('Proposed Efficiency'!AA18-INDEX('DOE Stack Loss Data'!$C$3:$V$3,1,MATCH('Proposed Efficiency'!AA18,'DOE Stack Loss Data'!$C$3:$V$3)))+(INDEX('DOE Stack Loss Data'!$C$4:$V$43,MATCH('Combustion Reports'!$C$40,'DOE Stack Loss Data'!$B$4:$B$43)+1,MATCH('Proposed Efficiency'!AA18,'DOE Stack Loss Data'!$C$3:$V$3))-INDEX('DOE Stack Loss Data'!$C$4:$V$43,MATCH('Combustion Reports'!$C$40,'DOE Stack Loss Data'!$B$4:$B$43),MATCH('Proposed Efficiency'!AA18,'DOE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Efficiency'!AA18,'DOE Stack Loss Data'!$C$3:$V$3)))</f>
        <v>#N/A</v>
      </c>
      <c r="AB42" s="238" t="e">
        <f>1-(((INDEX('DOE Stack Loss Data'!$C$4:$V$43,MATCH('Combustion Reports'!$C$40,'DOE Stack Loss Data'!$B$4:$B$43)+1,MATCH('Proposed Efficiency'!AB18,'DOE Stack Loss Data'!$C$3:$V$3)+1)-INDEX('DOE Stack Loss Data'!$C$4:$V$43,MATCH('Combustion Reports'!$C$40,'DOE Stack Loss Data'!$B$4:$B$43),MATCH('Proposed Efficiency'!AB18,'DOE Stack Loss Data'!$C$3:$V$3)+1))/10*('Combustion Reports'!$C$40-INDEX('DOE Stack Loss Data'!$B$4:$B$43,MATCH('Combustion Reports'!$C$40,'DOE Stack Loss Data'!$B$4:$B$43),1))+INDEX('DOE Stack Loss Data'!$C$4:$V$43,MATCH('Combustion Reports'!$C$40,'DOE Stack Loss Data'!$B$4:$B$43),MATCH('Proposed Efficiency'!AB18,'DOE Stack Loss Data'!$C$3:$V$3)+1)-((INDEX('DOE Stack Loss Data'!$C$4:$V$43,MATCH('Combustion Reports'!$C$40,'DOE Stack Loss Data'!$B$4:$B$43)+1,MATCH('Proposed Efficiency'!AB18,'DOE Stack Loss Data'!$C$3:$V$3))-INDEX('DOE Stack Loss Data'!$C$4:$V$43,MATCH('Combustion Reports'!$C$40,'DOE Stack Loss Data'!$B$4:$B$43),MATCH('Proposed Efficiency'!AB18,'DOE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Efficiency'!AB18,'DOE Stack Loss Data'!$C$3:$V$3))))/(INDEX('DOE Stack Loss Data'!$C$3:$V$3,1,MATCH('Proposed Efficiency'!AB18,'DOE Stack Loss Data'!$C$3:$V$3)+1)-INDEX('DOE Stack Loss Data'!$C$3:$V$3,1,MATCH('Proposed Efficiency'!AB18,'DOE Stack Loss Data'!$C$3:$V$3)))*('Proposed Efficiency'!AB18-INDEX('DOE Stack Loss Data'!$C$3:$V$3,1,MATCH('Proposed Efficiency'!AB18,'DOE Stack Loss Data'!$C$3:$V$3)))+(INDEX('DOE Stack Loss Data'!$C$4:$V$43,MATCH('Combustion Reports'!$C$40,'DOE Stack Loss Data'!$B$4:$B$43)+1,MATCH('Proposed Efficiency'!AB18,'DOE Stack Loss Data'!$C$3:$V$3))-INDEX('DOE Stack Loss Data'!$C$4:$V$43,MATCH('Combustion Reports'!$C$40,'DOE Stack Loss Data'!$B$4:$B$43),MATCH('Proposed Efficiency'!AB18,'DOE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Efficiency'!AB18,'DOE Stack Loss Data'!$C$3:$V$3)))</f>
        <v>#N/A</v>
      </c>
      <c r="AD42" s="236">
        <v>55</v>
      </c>
      <c r="AE42" s="234">
        <v>674</v>
      </c>
      <c r="AF42" s="233">
        <f t="shared" si="6"/>
        <v>55</v>
      </c>
      <c r="AG42" s="237" t="e">
        <f>1-(((INDEX('DOE Stack Loss Data'!$C$4:$V$43,MATCH('Combustion Reports'!C$46,'DOE Stack Loss Data'!$B$4:$B$43)+1,MATCH('Proposed Efficiency'!AG18,'DOE Stack Loss Data'!$C$3:$V$3)+1)-INDEX('DOE Stack Loss Data'!$C$4:$V$43,MATCH('Combustion Reports'!C$46,'DOE Stack Loss Data'!$B$4:$B$43),MATCH('Proposed Efficiency'!AG18,'DOE Stack Loss Data'!$C$3:$V$3)+1))/10*('Combustion Reports'!C$46-INDEX('DOE Stack Loss Data'!$B$4:$B$43,MATCH('Combustion Reports'!C$46,'DOE Stack Loss Data'!$B$4:$B$43),1))+INDEX('DOE Stack Loss Data'!$C$4:$V$43,MATCH('Combustion Reports'!C$46,'DOE Stack Loss Data'!$B$4:$B$43),MATCH('Proposed Efficiency'!AG18,'DOE Stack Loss Data'!$C$3:$V$3)+1)-((INDEX('DOE Stack Loss Data'!$C$4:$V$43,MATCH('Combustion Reports'!C$46,'DOE Stack Loss Data'!$B$4:$B$43)+1,MATCH('Proposed Efficiency'!AG18,'DOE Stack Loss Data'!$C$3:$V$3))-INDEX('DOE Stack Loss Data'!$C$4:$V$43,MATCH('Combustion Reports'!C$46,'DOE Stack Loss Data'!$B$4:$B$43),MATCH('Proposed Efficiency'!AG18,'DOE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Efficiency'!AG18,'DOE Stack Loss Data'!$C$3:$V$3))))/(INDEX('DOE Stack Loss Data'!$C$3:$V$3,1,MATCH('Proposed Efficiency'!AG18,'DOE Stack Loss Data'!$C$3:$V$3)+1)-INDEX('DOE Stack Loss Data'!$C$3:$V$3,1,MATCH('Proposed Efficiency'!AG18,'DOE Stack Loss Data'!$C$3:$V$3)))*('Proposed Efficiency'!AG18-INDEX('DOE Stack Loss Data'!$C$3:$V$3,1,MATCH('Proposed Efficiency'!AG18,'DOE Stack Loss Data'!$C$3:$V$3)))+(INDEX('DOE Stack Loss Data'!$C$4:$V$43,MATCH('Combustion Reports'!C$46,'DOE Stack Loss Data'!$B$4:$B$43)+1,MATCH('Proposed Efficiency'!AG18,'DOE Stack Loss Data'!$C$3:$V$3))-INDEX('DOE Stack Loss Data'!$C$4:$V$43,MATCH('Combustion Reports'!C$46,'DOE Stack Loss Data'!$B$4:$B$43),MATCH('Proposed Efficiency'!AG18,'DOE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Efficiency'!AG18,'DOE Stack Loss Data'!$C$3:$V$3)))</f>
        <v>#N/A</v>
      </c>
      <c r="AH42" s="237" t="e">
        <f>1-(((INDEX('DOE Stack Loss Data'!$C$4:$V$43,MATCH('Combustion Reports'!D$46,'DOE Stack Loss Data'!$B$4:$B$43)+1,MATCH('Proposed Efficiency'!AH18,'DOE Stack Loss Data'!$C$3:$V$3)+1)-INDEX('DOE Stack Loss Data'!$C$4:$V$43,MATCH('Combustion Reports'!D$46,'DOE Stack Loss Data'!$B$4:$B$43),MATCH('Proposed Efficiency'!AH18,'DOE Stack Loss Data'!$C$3:$V$3)+1))/10*('Combustion Reports'!D$46-INDEX('DOE Stack Loss Data'!$B$4:$B$43,MATCH('Combustion Reports'!D$46,'DOE Stack Loss Data'!$B$4:$B$43),1))+INDEX('DOE Stack Loss Data'!$C$4:$V$43,MATCH('Combustion Reports'!D$46,'DOE Stack Loss Data'!$B$4:$B$43),MATCH('Proposed Efficiency'!AH18,'DOE Stack Loss Data'!$C$3:$V$3)+1)-((INDEX('DOE Stack Loss Data'!$C$4:$V$43,MATCH('Combustion Reports'!D$46,'DOE Stack Loss Data'!$B$4:$B$43)+1,MATCH('Proposed Efficiency'!AH18,'DOE Stack Loss Data'!$C$3:$V$3))-INDEX('DOE Stack Loss Data'!$C$4:$V$43,MATCH('Combustion Reports'!D$46,'DOE Stack Loss Data'!$B$4:$B$43),MATCH('Proposed Efficiency'!AH18,'DOE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Efficiency'!AH18,'DOE Stack Loss Data'!$C$3:$V$3))))/(INDEX('DOE Stack Loss Data'!$C$3:$V$3,1,MATCH('Proposed Efficiency'!AH18,'DOE Stack Loss Data'!$C$3:$V$3)+1)-INDEX('DOE Stack Loss Data'!$C$3:$V$3,1,MATCH('Proposed Efficiency'!AH18,'DOE Stack Loss Data'!$C$3:$V$3)))*('Proposed Efficiency'!AH18-INDEX('DOE Stack Loss Data'!$C$3:$V$3,1,MATCH('Proposed Efficiency'!AH18,'DOE Stack Loss Data'!$C$3:$V$3)))+(INDEX('DOE Stack Loss Data'!$C$4:$V$43,MATCH('Combustion Reports'!D$46,'DOE Stack Loss Data'!$B$4:$B$43)+1,MATCH('Proposed Efficiency'!AH18,'DOE Stack Loss Data'!$C$3:$V$3))-INDEX('DOE Stack Loss Data'!$C$4:$V$43,MATCH('Combustion Reports'!D$46,'DOE Stack Loss Data'!$B$4:$B$43),MATCH('Proposed Efficiency'!AH18,'DOE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Efficiency'!AH18,'DOE Stack Loss Data'!$C$3:$V$3)))</f>
        <v>#N/A</v>
      </c>
      <c r="AI42" s="237" t="e">
        <f>1-(((INDEX('DOE Stack Loss Data'!$C$4:$V$43,MATCH('Combustion Reports'!E$46,'DOE Stack Loss Data'!$B$4:$B$43)+1,MATCH('Proposed Efficiency'!AI18,'DOE Stack Loss Data'!$C$3:$V$3)+1)-INDEX('DOE Stack Loss Data'!$C$4:$V$43,MATCH('Combustion Reports'!E$46,'DOE Stack Loss Data'!$B$4:$B$43),MATCH('Proposed Efficiency'!AI18,'DOE Stack Loss Data'!$C$3:$V$3)+1))/10*('Combustion Reports'!E$46-INDEX('DOE Stack Loss Data'!$B$4:$B$43,MATCH('Combustion Reports'!E$46,'DOE Stack Loss Data'!$B$4:$B$43),1))+INDEX('DOE Stack Loss Data'!$C$4:$V$43,MATCH('Combustion Reports'!E$46,'DOE Stack Loss Data'!$B$4:$B$43),MATCH('Proposed Efficiency'!AI18,'DOE Stack Loss Data'!$C$3:$V$3)+1)-((INDEX('DOE Stack Loss Data'!$C$4:$V$43,MATCH('Combustion Reports'!E$46,'DOE Stack Loss Data'!$B$4:$B$43)+1,MATCH('Proposed Efficiency'!AI18,'DOE Stack Loss Data'!$C$3:$V$3))-INDEX('DOE Stack Loss Data'!$C$4:$V$43,MATCH('Combustion Reports'!E$46,'DOE Stack Loss Data'!$B$4:$B$43),MATCH('Proposed Efficiency'!AI18,'DOE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Efficiency'!AI18,'DOE Stack Loss Data'!$C$3:$V$3))))/(INDEX('DOE Stack Loss Data'!$C$3:$V$3,1,MATCH('Proposed Efficiency'!AI18,'DOE Stack Loss Data'!$C$3:$V$3)+1)-INDEX('DOE Stack Loss Data'!$C$3:$V$3,1,MATCH('Proposed Efficiency'!AI18,'DOE Stack Loss Data'!$C$3:$V$3)))*('Proposed Efficiency'!AI18-INDEX('DOE Stack Loss Data'!$C$3:$V$3,1,MATCH('Proposed Efficiency'!AI18,'DOE Stack Loss Data'!$C$3:$V$3)))+(INDEX('DOE Stack Loss Data'!$C$4:$V$43,MATCH('Combustion Reports'!E$46,'DOE Stack Loss Data'!$B$4:$B$43)+1,MATCH('Proposed Efficiency'!AI18,'DOE Stack Loss Data'!$C$3:$V$3))-INDEX('DOE Stack Loss Data'!$C$4:$V$43,MATCH('Combustion Reports'!E$46,'DOE Stack Loss Data'!$B$4:$B$43),MATCH('Proposed Efficiency'!AI18,'DOE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Efficiency'!AI18,'DOE Stack Loss Data'!$C$3:$V$3)))</f>
        <v>#N/A</v>
      </c>
      <c r="AJ42" s="237" t="e">
        <f>1-(((INDEX('DOE Stack Loss Data'!$C$4:$V$43,MATCH('Combustion Reports'!F$46,'DOE Stack Loss Data'!$B$4:$B$43)+1,MATCH('Proposed Efficiency'!AJ18,'DOE Stack Loss Data'!$C$3:$V$3)+1)-INDEX('DOE Stack Loss Data'!$C$4:$V$43,MATCH('Combustion Reports'!F$46,'DOE Stack Loss Data'!$B$4:$B$43),MATCH('Proposed Efficiency'!AJ18,'DOE Stack Loss Data'!$C$3:$V$3)+1))/10*('Combustion Reports'!F$46-INDEX('DOE Stack Loss Data'!$B$4:$B$43,MATCH('Combustion Reports'!F$46,'DOE Stack Loss Data'!$B$4:$B$43),1))+INDEX('DOE Stack Loss Data'!$C$4:$V$43,MATCH('Combustion Reports'!F$46,'DOE Stack Loss Data'!$B$4:$B$43),MATCH('Proposed Efficiency'!AJ18,'DOE Stack Loss Data'!$C$3:$V$3)+1)-((INDEX('DOE Stack Loss Data'!$C$4:$V$43,MATCH('Combustion Reports'!F$46,'DOE Stack Loss Data'!$B$4:$B$43)+1,MATCH('Proposed Efficiency'!AJ18,'DOE Stack Loss Data'!$C$3:$V$3))-INDEX('DOE Stack Loss Data'!$C$4:$V$43,MATCH('Combustion Reports'!F$46,'DOE Stack Loss Data'!$B$4:$B$43),MATCH('Proposed Efficiency'!AJ18,'DOE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Efficiency'!AJ18,'DOE Stack Loss Data'!$C$3:$V$3))))/(INDEX('DOE Stack Loss Data'!$C$3:$V$3,1,MATCH('Proposed Efficiency'!AJ18,'DOE Stack Loss Data'!$C$3:$V$3)+1)-INDEX('DOE Stack Loss Data'!$C$3:$V$3,1,MATCH('Proposed Efficiency'!AJ18,'DOE Stack Loss Data'!$C$3:$V$3)))*('Proposed Efficiency'!AJ18-INDEX('DOE Stack Loss Data'!$C$3:$V$3,1,MATCH('Proposed Efficiency'!AJ18,'DOE Stack Loss Data'!$C$3:$V$3)))+(INDEX('DOE Stack Loss Data'!$C$4:$V$43,MATCH('Combustion Reports'!F$46,'DOE Stack Loss Data'!$B$4:$B$43)+1,MATCH('Proposed Efficiency'!AJ18,'DOE Stack Loss Data'!$C$3:$V$3))-INDEX('DOE Stack Loss Data'!$C$4:$V$43,MATCH('Combustion Reports'!F$46,'DOE Stack Loss Data'!$B$4:$B$43),MATCH('Proposed Efficiency'!AJ18,'DOE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Efficiency'!AJ18,'DOE Stack Loss Data'!$C$3:$V$3)))</f>
        <v>#N/A</v>
      </c>
      <c r="AK42" s="237" t="e">
        <f>1-(((INDEX('DOE Stack Loss Data'!$C$4:$V$43,MATCH('Combustion Reports'!G$46,'DOE Stack Loss Data'!$B$4:$B$43)+1,MATCH('Proposed Efficiency'!AK18,'DOE Stack Loss Data'!$C$3:$V$3)+1)-INDEX('DOE Stack Loss Data'!$C$4:$V$43,MATCH('Combustion Reports'!G$46,'DOE Stack Loss Data'!$B$4:$B$43),MATCH('Proposed Efficiency'!AK18,'DOE Stack Loss Data'!$C$3:$V$3)+1))/10*('Combustion Reports'!G$46-INDEX('DOE Stack Loss Data'!$B$4:$B$43,MATCH('Combustion Reports'!G$46,'DOE Stack Loss Data'!$B$4:$B$43),1))+INDEX('DOE Stack Loss Data'!$C$4:$V$43,MATCH('Combustion Reports'!G$46,'DOE Stack Loss Data'!$B$4:$B$43),MATCH('Proposed Efficiency'!AK18,'DOE Stack Loss Data'!$C$3:$V$3)+1)-((INDEX('DOE Stack Loss Data'!$C$4:$V$43,MATCH('Combustion Reports'!G$46,'DOE Stack Loss Data'!$B$4:$B$43)+1,MATCH('Proposed Efficiency'!AK18,'DOE Stack Loss Data'!$C$3:$V$3))-INDEX('DOE Stack Loss Data'!$C$4:$V$43,MATCH('Combustion Reports'!G$46,'DOE Stack Loss Data'!$B$4:$B$43),MATCH('Proposed Efficiency'!AK18,'DOE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Efficiency'!AK18,'DOE Stack Loss Data'!$C$3:$V$3))))/(INDEX('DOE Stack Loss Data'!$C$3:$V$3,1,MATCH('Proposed Efficiency'!AK18,'DOE Stack Loss Data'!$C$3:$V$3)+1)-INDEX('DOE Stack Loss Data'!$C$3:$V$3,1,MATCH('Proposed Efficiency'!AK18,'DOE Stack Loss Data'!$C$3:$V$3)))*('Proposed Efficiency'!AK18-INDEX('DOE Stack Loss Data'!$C$3:$V$3,1,MATCH('Proposed Efficiency'!AK18,'DOE Stack Loss Data'!$C$3:$V$3)))+(INDEX('DOE Stack Loss Data'!$C$4:$V$43,MATCH('Combustion Reports'!G$46,'DOE Stack Loss Data'!$B$4:$B$43)+1,MATCH('Proposed Efficiency'!AK18,'DOE Stack Loss Data'!$C$3:$V$3))-INDEX('DOE Stack Loss Data'!$C$4:$V$43,MATCH('Combustion Reports'!G$46,'DOE Stack Loss Data'!$B$4:$B$43),MATCH('Proposed Efficiency'!AK18,'DOE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Efficiency'!AK18,'DOE Stack Loss Data'!$C$3:$V$3)))</f>
        <v>#N/A</v>
      </c>
      <c r="AL42" s="237" t="e">
        <f>1-(((INDEX('DOE Stack Loss Data'!$C$4:$V$43,MATCH('Combustion Reports'!H$46,'DOE Stack Loss Data'!$B$4:$B$43)+1,MATCH('Proposed Efficiency'!AL18,'DOE Stack Loss Data'!$C$3:$V$3)+1)-INDEX('DOE Stack Loss Data'!$C$4:$V$43,MATCH('Combustion Reports'!H$46,'DOE Stack Loss Data'!$B$4:$B$43),MATCH('Proposed Efficiency'!AL18,'DOE Stack Loss Data'!$C$3:$V$3)+1))/10*('Combustion Reports'!H$46-INDEX('DOE Stack Loss Data'!$B$4:$B$43,MATCH('Combustion Reports'!H$46,'DOE Stack Loss Data'!$B$4:$B$43),1))+INDEX('DOE Stack Loss Data'!$C$4:$V$43,MATCH('Combustion Reports'!H$46,'DOE Stack Loss Data'!$B$4:$B$43),MATCH('Proposed Efficiency'!AL18,'DOE Stack Loss Data'!$C$3:$V$3)+1)-((INDEX('DOE Stack Loss Data'!$C$4:$V$43,MATCH('Combustion Reports'!H$46,'DOE Stack Loss Data'!$B$4:$B$43)+1,MATCH('Proposed Efficiency'!AL18,'DOE Stack Loss Data'!$C$3:$V$3))-INDEX('DOE Stack Loss Data'!$C$4:$V$43,MATCH('Combustion Reports'!H$46,'DOE Stack Loss Data'!$B$4:$B$43),MATCH('Proposed Efficiency'!AL18,'DOE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Efficiency'!AL18,'DOE Stack Loss Data'!$C$3:$V$3))))/(INDEX('DOE Stack Loss Data'!$C$3:$V$3,1,MATCH('Proposed Efficiency'!AL18,'DOE Stack Loss Data'!$C$3:$V$3)+1)-INDEX('DOE Stack Loss Data'!$C$3:$V$3,1,MATCH('Proposed Efficiency'!AL18,'DOE Stack Loss Data'!$C$3:$V$3)))*('Proposed Efficiency'!AL18-INDEX('DOE Stack Loss Data'!$C$3:$V$3,1,MATCH('Proposed Efficiency'!AL18,'DOE Stack Loss Data'!$C$3:$V$3)))+(INDEX('DOE Stack Loss Data'!$C$4:$V$43,MATCH('Combustion Reports'!H$46,'DOE Stack Loss Data'!$B$4:$B$43)+1,MATCH('Proposed Efficiency'!AL18,'DOE Stack Loss Data'!$C$3:$V$3))-INDEX('DOE Stack Loss Data'!$C$4:$V$43,MATCH('Combustion Reports'!H$46,'DOE Stack Loss Data'!$B$4:$B$43),MATCH('Proposed Efficiency'!AL18,'DOE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Efficiency'!AL18,'DOE Stack Loss Data'!$C$3:$V$3)))</f>
        <v>#N/A</v>
      </c>
      <c r="AM42" s="237" t="e">
        <f>1-(((INDEX('DOE Stack Loss Data'!$C$4:$V$43,MATCH('Combustion Reports'!I$46,'DOE Stack Loss Data'!$B$4:$B$43)+1,MATCH('Proposed Efficiency'!AM18,'DOE Stack Loss Data'!$C$3:$V$3)+1)-INDEX('DOE Stack Loss Data'!$C$4:$V$43,MATCH('Combustion Reports'!I$46,'DOE Stack Loss Data'!$B$4:$B$43),MATCH('Proposed Efficiency'!AM18,'DOE Stack Loss Data'!$C$3:$V$3)+1))/10*('Combustion Reports'!I$46-INDEX('DOE Stack Loss Data'!$B$4:$B$43,MATCH('Combustion Reports'!I$46,'DOE Stack Loss Data'!$B$4:$B$43),1))+INDEX('DOE Stack Loss Data'!$C$4:$V$43,MATCH('Combustion Reports'!I$46,'DOE Stack Loss Data'!$B$4:$B$43),MATCH('Proposed Efficiency'!AM18,'DOE Stack Loss Data'!$C$3:$V$3)+1)-((INDEX('DOE Stack Loss Data'!$C$4:$V$43,MATCH('Combustion Reports'!I$46,'DOE Stack Loss Data'!$B$4:$B$43)+1,MATCH('Proposed Efficiency'!AM18,'DOE Stack Loss Data'!$C$3:$V$3))-INDEX('DOE Stack Loss Data'!$C$4:$V$43,MATCH('Combustion Reports'!I$46,'DOE Stack Loss Data'!$B$4:$B$43),MATCH('Proposed Efficiency'!AM18,'DOE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Efficiency'!AM18,'DOE Stack Loss Data'!$C$3:$V$3))))/(INDEX('DOE Stack Loss Data'!$C$3:$V$3,1,MATCH('Proposed Efficiency'!AM18,'DOE Stack Loss Data'!$C$3:$V$3)+1)-INDEX('DOE Stack Loss Data'!$C$3:$V$3,1,MATCH('Proposed Efficiency'!AM18,'DOE Stack Loss Data'!$C$3:$V$3)))*('Proposed Efficiency'!AM18-INDEX('DOE Stack Loss Data'!$C$3:$V$3,1,MATCH('Proposed Efficiency'!AM18,'DOE Stack Loss Data'!$C$3:$V$3)))+(INDEX('DOE Stack Loss Data'!$C$4:$V$43,MATCH('Combustion Reports'!I$46,'DOE Stack Loss Data'!$B$4:$B$43)+1,MATCH('Proposed Efficiency'!AM18,'DOE Stack Loss Data'!$C$3:$V$3))-INDEX('DOE Stack Loss Data'!$C$4:$V$43,MATCH('Combustion Reports'!I$46,'DOE Stack Loss Data'!$B$4:$B$43),MATCH('Proposed Efficiency'!AM18,'DOE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Efficiency'!AM18,'DOE Stack Loss Data'!$C$3:$V$3)))</f>
        <v>#N/A</v>
      </c>
      <c r="AN42" s="237" t="e">
        <f>1-(((INDEX('DOE Stack Loss Data'!$C$4:$V$43,MATCH('Combustion Reports'!J$46,'DOE Stack Loss Data'!$B$4:$B$43)+1,MATCH('Proposed Efficiency'!AN18,'DOE Stack Loss Data'!$C$3:$V$3)+1)-INDEX('DOE Stack Loss Data'!$C$4:$V$43,MATCH('Combustion Reports'!J$46,'DOE Stack Loss Data'!$B$4:$B$43),MATCH('Proposed Efficiency'!AN18,'DOE Stack Loss Data'!$C$3:$V$3)+1))/10*('Combustion Reports'!J$46-INDEX('DOE Stack Loss Data'!$B$4:$B$43,MATCH('Combustion Reports'!J$46,'DOE Stack Loss Data'!$B$4:$B$43),1))+INDEX('DOE Stack Loss Data'!$C$4:$V$43,MATCH('Combustion Reports'!J$46,'DOE Stack Loss Data'!$B$4:$B$43),MATCH('Proposed Efficiency'!AN18,'DOE Stack Loss Data'!$C$3:$V$3)+1)-((INDEX('DOE Stack Loss Data'!$C$4:$V$43,MATCH('Combustion Reports'!J$46,'DOE Stack Loss Data'!$B$4:$B$43)+1,MATCH('Proposed Efficiency'!AN18,'DOE Stack Loss Data'!$C$3:$V$3))-INDEX('DOE Stack Loss Data'!$C$4:$V$43,MATCH('Combustion Reports'!J$46,'DOE Stack Loss Data'!$B$4:$B$43),MATCH('Proposed Efficiency'!AN18,'DOE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Efficiency'!AN18,'DOE Stack Loss Data'!$C$3:$V$3))))/(INDEX('DOE Stack Loss Data'!$C$3:$V$3,1,MATCH('Proposed Efficiency'!AN18,'DOE Stack Loss Data'!$C$3:$V$3)+1)-INDEX('DOE Stack Loss Data'!$C$3:$V$3,1,MATCH('Proposed Efficiency'!AN18,'DOE Stack Loss Data'!$C$3:$V$3)))*('Proposed Efficiency'!AN18-INDEX('DOE Stack Loss Data'!$C$3:$V$3,1,MATCH('Proposed Efficiency'!AN18,'DOE Stack Loss Data'!$C$3:$V$3)))+(INDEX('DOE Stack Loss Data'!$C$4:$V$43,MATCH('Combustion Reports'!J$46,'DOE Stack Loss Data'!$B$4:$B$43)+1,MATCH('Proposed Efficiency'!AN18,'DOE Stack Loss Data'!$C$3:$V$3))-INDEX('DOE Stack Loss Data'!$C$4:$V$43,MATCH('Combustion Reports'!J$46,'DOE Stack Loss Data'!$B$4:$B$43),MATCH('Proposed Efficiency'!AN18,'DOE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Efficiency'!AN18,'DOE Stack Loss Data'!$C$3:$V$3)))</f>
        <v>#N/A</v>
      </c>
      <c r="AO42" s="237" t="e">
        <f>1-(((INDEX('DOE Stack Loss Data'!$C$4:$V$43,MATCH('Combustion Reports'!K$46,'DOE Stack Loss Data'!$B$4:$B$43)+1,MATCH('Proposed Efficiency'!AO18,'DOE Stack Loss Data'!$C$3:$V$3)+1)-INDEX('DOE Stack Loss Data'!$C$4:$V$43,MATCH('Combustion Reports'!K$46,'DOE Stack Loss Data'!$B$4:$B$43),MATCH('Proposed Efficiency'!AO18,'DOE Stack Loss Data'!$C$3:$V$3)+1))/10*('Combustion Reports'!K$46-INDEX('DOE Stack Loss Data'!$B$4:$B$43,MATCH('Combustion Reports'!K$46,'DOE Stack Loss Data'!$B$4:$B$43),1))+INDEX('DOE Stack Loss Data'!$C$4:$V$43,MATCH('Combustion Reports'!K$46,'DOE Stack Loss Data'!$B$4:$B$43),MATCH('Proposed Efficiency'!AO18,'DOE Stack Loss Data'!$C$3:$V$3)+1)-((INDEX('DOE Stack Loss Data'!$C$4:$V$43,MATCH('Combustion Reports'!K$46,'DOE Stack Loss Data'!$B$4:$B$43)+1,MATCH('Proposed Efficiency'!AO18,'DOE Stack Loss Data'!$C$3:$V$3))-INDEX('DOE Stack Loss Data'!$C$4:$V$43,MATCH('Combustion Reports'!K$46,'DOE Stack Loss Data'!$B$4:$B$43),MATCH('Proposed Efficiency'!AO18,'DOE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Efficiency'!AO18,'DOE Stack Loss Data'!$C$3:$V$3))))/(INDEX('DOE Stack Loss Data'!$C$3:$V$3,1,MATCH('Proposed Efficiency'!AO18,'DOE Stack Loss Data'!$C$3:$V$3)+1)-INDEX('DOE Stack Loss Data'!$C$3:$V$3,1,MATCH('Proposed Efficiency'!AO18,'DOE Stack Loss Data'!$C$3:$V$3)))*('Proposed Efficiency'!AO18-INDEX('DOE Stack Loss Data'!$C$3:$V$3,1,MATCH('Proposed Efficiency'!AO18,'DOE Stack Loss Data'!$C$3:$V$3)))+(INDEX('DOE Stack Loss Data'!$C$4:$V$43,MATCH('Combustion Reports'!K$46,'DOE Stack Loss Data'!$B$4:$B$43)+1,MATCH('Proposed Efficiency'!AO18,'DOE Stack Loss Data'!$C$3:$V$3))-INDEX('DOE Stack Loss Data'!$C$4:$V$43,MATCH('Combustion Reports'!K$46,'DOE Stack Loss Data'!$B$4:$B$43),MATCH('Proposed Efficiency'!AO18,'DOE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Efficiency'!AO18,'DOE Stack Loss Data'!$C$3:$V$3)))</f>
        <v>#N/A</v>
      </c>
      <c r="AP42" s="238" t="e">
        <f>1-(((INDEX('DOE Stack Loss Data'!$C$4:$V$43,MATCH('Combustion Reports'!L$46,'DOE Stack Loss Data'!$B$4:$B$43)+1,MATCH('Proposed Efficiency'!AP18,'DOE Stack Loss Data'!$C$3:$V$3)+1)-INDEX('DOE Stack Loss Data'!$C$4:$V$43,MATCH('Combustion Reports'!L$46,'DOE Stack Loss Data'!$B$4:$B$43),MATCH('Proposed Efficiency'!AP18,'DOE Stack Loss Data'!$C$3:$V$3)+1))/10*('Combustion Reports'!L$46-INDEX('DOE Stack Loss Data'!$B$4:$B$43,MATCH('Combustion Reports'!L$46,'DOE Stack Loss Data'!$B$4:$B$43),1))+INDEX('DOE Stack Loss Data'!$C$4:$V$43,MATCH('Combustion Reports'!L$46,'DOE Stack Loss Data'!$B$4:$B$43),MATCH('Proposed Efficiency'!AP18,'DOE Stack Loss Data'!$C$3:$V$3)+1)-((INDEX('DOE Stack Loss Data'!$C$4:$V$43,MATCH('Combustion Reports'!L$46,'DOE Stack Loss Data'!$B$4:$B$43)+1,MATCH('Proposed Efficiency'!AP18,'DOE Stack Loss Data'!$C$3:$V$3))-INDEX('DOE Stack Loss Data'!$C$4:$V$43,MATCH('Combustion Reports'!L$46,'DOE Stack Loss Data'!$B$4:$B$43),MATCH('Proposed Efficiency'!AP18,'DOE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Efficiency'!AP18,'DOE Stack Loss Data'!$C$3:$V$3))))/(INDEX('DOE Stack Loss Data'!$C$3:$V$3,1,MATCH('Proposed Efficiency'!AP18,'DOE Stack Loss Data'!$C$3:$V$3)+1)-INDEX('DOE Stack Loss Data'!$C$3:$V$3,1,MATCH('Proposed Efficiency'!AP18,'DOE Stack Loss Data'!$C$3:$V$3)))*('Proposed Efficiency'!AP18-INDEX('DOE Stack Loss Data'!$C$3:$V$3,1,MATCH('Proposed Efficiency'!AP18,'DOE Stack Loss Data'!$C$3:$V$3)))+(INDEX('DOE Stack Loss Data'!$C$4:$V$43,MATCH('Combustion Reports'!L$46,'DOE Stack Loss Data'!$B$4:$B$43)+1,MATCH('Proposed Efficiency'!AP18,'DOE Stack Loss Data'!$C$3:$V$3))-INDEX('DOE Stack Loss Data'!$C$4:$V$43,MATCH('Combustion Reports'!L$46,'DOE Stack Loss Data'!$B$4:$B$43),MATCH('Proposed Efficiency'!AP18,'DOE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Efficiency'!AP18,'DOE Stack Loss Data'!$C$3:$V$3)))</f>
        <v>#N/A</v>
      </c>
      <c r="AR42" s="236">
        <v>55</v>
      </c>
      <c r="AS42" s="234">
        <v>674</v>
      </c>
      <c r="AT42" s="233">
        <f t="shared" si="7"/>
        <v>55</v>
      </c>
      <c r="AU42" s="237" t="e">
        <f>1-(((INDEX('DOE Stack Loss Data'!$C$4:$V$43,MATCH('Combustion Reports'!C$52,'DOE Stack Loss Data'!$B$4:$B$43)+1,MATCH('Proposed Efficiency'!AU18,'DOE Stack Loss Data'!$C$3:$V$3)+1)-INDEX('DOE Stack Loss Data'!$C$4:$V$43,MATCH('Combustion Reports'!C$52,'DOE Stack Loss Data'!$B$4:$B$43),MATCH('Proposed Efficiency'!AU18,'DOE Stack Loss Data'!$C$3:$V$3)+1))/10*('Combustion Reports'!C$52-INDEX('DOE Stack Loss Data'!$B$4:$B$43,MATCH('Combustion Reports'!C$52,'DOE Stack Loss Data'!$B$4:$B$43),1))+INDEX('DOE Stack Loss Data'!$C$4:$V$43,MATCH('Combustion Reports'!C$52,'DOE Stack Loss Data'!$B$4:$B$43),MATCH('Proposed Efficiency'!AU18,'DOE Stack Loss Data'!$C$3:$V$3)+1)-((INDEX('DOE Stack Loss Data'!$C$4:$V$43,MATCH('Combustion Reports'!C$52,'DOE Stack Loss Data'!$B$4:$B$43)+1,MATCH('Proposed Efficiency'!AU18,'DOE Stack Loss Data'!$C$3:$V$3))-INDEX('DOE Stack Loss Data'!$C$4:$V$43,MATCH('Combustion Reports'!C$52,'DOE Stack Loss Data'!$B$4:$B$43),MATCH('Proposed Efficiency'!AU18,'DOE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Efficiency'!AU18,'DOE Stack Loss Data'!$C$3:$V$3))))/(INDEX('DOE Stack Loss Data'!$C$3:$V$3,1,MATCH('Proposed Efficiency'!AU18,'DOE Stack Loss Data'!$C$3:$V$3)+1)-INDEX('DOE Stack Loss Data'!$C$3:$V$3,1,MATCH('Proposed Efficiency'!AU18,'DOE Stack Loss Data'!$C$3:$V$3)))*('Proposed Efficiency'!AU18-INDEX('DOE Stack Loss Data'!$C$3:$V$3,1,MATCH('Proposed Efficiency'!AU18,'DOE Stack Loss Data'!$C$3:$V$3)))+(INDEX('DOE Stack Loss Data'!$C$4:$V$43,MATCH('Combustion Reports'!C$52,'DOE Stack Loss Data'!$B$4:$B$43)+1,MATCH('Proposed Efficiency'!AU18,'DOE Stack Loss Data'!$C$3:$V$3))-INDEX('DOE Stack Loss Data'!$C$4:$V$43,MATCH('Combustion Reports'!C$52,'DOE Stack Loss Data'!$B$4:$B$43),MATCH('Proposed Efficiency'!AU18,'DOE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Efficiency'!AU18,'DOE Stack Loss Data'!$C$3:$V$3)))</f>
        <v>#N/A</v>
      </c>
      <c r="AV42" s="237" t="e">
        <f>1-(((INDEX('DOE Stack Loss Data'!$C$4:$V$43,MATCH('Combustion Reports'!D$52,'DOE Stack Loss Data'!$B$4:$B$43)+1,MATCH('Proposed Efficiency'!AV18,'DOE Stack Loss Data'!$C$3:$V$3)+1)-INDEX('DOE Stack Loss Data'!$C$4:$V$43,MATCH('Combustion Reports'!D$52,'DOE Stack Loss Data'!$B$4:$B$43),MATCH('Proposed Efficiency'!AV18,'DOE Stack Loss Data'!$C$3:$V$3)+1))/10*('Combustion Reports'!D$52-INDEX('DOE Stack Loss Data'!$B$4:$B$43,MATCH('Combustion Reports'!D$52,'DOE Stack Loss Data'!$B$4:$B$43),1))+INDEX('DOE Stack Loss Data'!$C$4:$V$43,MATCH('Combustion Reports'!D$52,'DOE Stack Loss Data'!$B$4:$B$43),MATCH('Proposed Efficiency'!AV18,'DOE Stack Loss Data'!$C$3:$V$3)+1)-((INDEX('DOE Stack Loss Data'!$C$4:$V$43,MATCH('Combustion Reports'!D$52,'DOE Stack Loss Data'!$B$4:$B$43)+1,MATCH('Proposed Efficiency'!AV18,'DOE Stack Loss Data'!$C$3:$V$3))-INDEX('DOE Stack Loss Data'!$C$4:$V$43,MATCH('Combustion Reports'!D$52,'DOE Stack Loss Data'!$B$4:$B$43),MATCH('Proposed Efficiency'!AV18,'DOE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Efficiency'!AV18,'DOE Stack Loss Data'!$C$3:$V$3))))/(INDEX('DOE Stack Loss Data'!$C$3:$V$3,1,MATCH('Proposed Efficiency'!AV18,'DOE Stack Loss Data'!$C$3:$V$3)+1)-INDEX('DOE Stack Loss Data'!$C$3:$V$3,1,MATCH('Proposed Efficiency'!AV18,'DOE Stack Loss Data'!$C$3:$V$3)))*('Proposed Efficiency'!AV18-INDEX('DOE Stack Loss Data'!$C$3:$V$3,1,MATCH('Proposed Efficiency'!AV18,'DOE Stack Loss Data'!$C$3:$V$3)))+(INDEX('DOE Stack Loss Data'!$C$4:$V$43,MATCH('Combustion Reports'!D$52,'DOE Stack Loss Data'!$B$4:$B$43)+1,MATCH('Proposed Efficiency'!AV18,'DOE Stack Loss Data'!$C$3:$V$3))-INDEX('DOE Stack Loss Data'!$C$4:$V$43,MATCH('Combustion Reports'!D$52,'DOE Stack Loss Data'!$B$4:$B$43),MATCH('Proposed Efficiency'!AV18,'DOE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Efficiency'!AV18,'DOE Stack Loss Data'!$C$3:$V$3)))</f>
        <v>#N/A</v>
      </c>
      <c r="AW42" s="237" t="e">
        <f>1-(((INDEX('DOE Stack Loss Data'!$C$4:$V$43,MATCH('Combustion Reports'!E$52,'DOE Stack Loss Data'!$B$4:$B$43)+1,MATCH('Proposed Efficiency'!AW18,'DOE Stack Loss Data'!$C$3:$V$3)+1)-INDEX('DOE Stack Loss Data'!$C$4:$V$43,MATCH('Combustion Reports'!E$52,'DOE Stack Loss Data'!$B$4:$B$43),MATCH('Proposed Efficiency'!AW18,'DOE Stack Loss Data'!$C$3:$V$3)+1))/10*('Combustion Reports'!E$52-INDEX('DOE Stack Loss Data'!$B$4:$B$43,MATCH('Combustion Reports'!E$52,'DOE Stack Loss Data'!$B$4:$B$43),1))+INDEX('DOE Stack Loss Data'!$C$4:$V$43,MATCH('Combustion Reports'!E$52,'DOE Stack Loss Data'!$B$4:$B$43),MATCH('Proposed Efficiency'!AW18,'DOE Stack Loss Data'!$C$3:$V$3)+1)-((INDEX('DOE Stack Loss Data'!$C$4:$V$43,MATCH('Combustion Reports'!E$52,'DOE Stack Loss Data'!$B$4:$B$43)+1,MATCH('Proposed Efficiency'!AW18,'DOE Stack Loss Data'!$C$3:$V$3))-INDEX('DOE Stack Loss Data'!$C$4:$V$43,MATCH('Combustion Reports'!E$52,'DOE Stack Loss Data'!$B$4:$B$43),MATCH('Proposed Efficiency'!AW18,'DOE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Efficiency'!AW18,'DOE Stack Loss Data'!$C$3:$V$3))))/(INDEX('DOE Stack Loss Data'!$C$3:$V$3,1,MATCH('Proposed Efficiency'!AW18,'DOE Stack Loss Data'!$C$3:$V$3)+1)-INDEX('DOE Stack Loss Data'!$C$3:$V$3,1,MATCH('Proposed Efficiency'!AW18,'DOE Stack Loss Data'!$C$3:$V$3)))*('Proposed Efficiency'!AW18-INDEX('DOE Stack Loss Data'!$C$3:$V$3,1,MATCH('Proposed Efficiency'!AW18,'DOE Stack Loss Data'!$C$3:$V$3)))+(INDEX('DOE Stack Loss Data'!$C$4:$V$43,MATCH('Combustion Reports'!E$52,'DOE Stack Loss Data'!$B$4:$B$43)+1,MATCH('Proposed Efficiency'!AW18,'DOE Stack Loss Data'!$C$3:$V$3))-INDEX('DOE Stack Loss Data'!$C$4:$V$43,MATCH('Combustion Reports'!E$52,'DOE Stack Loss Data'!$B$4:$B$43),MATCH('Proposed Efficiency'!AW18,'DOE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Efficiency'!AW18,'DOE Stack Loss Data'!$C$3:$V$3)))</f>
        <v>#N/A</v>
      </c>
      <c r="AX42" s="237" t="e">
        <f>1-(((INDEX('DOE Stack Loss Data'!$C$4:$V$43,MATCH('Combustion Reports'!F$52,'DOE Stack Loss Data'!$B$4:$B$43)+1,MATCH('Proposed Efficiency'!AX18,'DOE Stack Loss Data'!$C$3:$V$3)+1)-INDEX('DOE Stack Loss Data'!$C$4:$V$43,MATCH('Combustion Reports'!F$52,'DOE Stack Loss Data'!$B$4:$B$43),MATCH('Proposed Efficiency'!AX18,'DOE Stack Loss Data'!$C$3:$V$3)+1))/10*('Combustion Reports'!F$52-INDEX('DOE Stack Loss Data'!$B$4:$B$43,MATCH('Combustion Reports'!F$52,'DOE Stack Loss Data'!$B$4:$B$43),1))+INDEX('DOE Stack Loss Data'!$C$4:$V$43,MATCH('Combustion Reports'!F$52,'DOE Stack Loss Data'!$B$4:$B$43),MATCH('Proposed Efficiency'!AX18,'DOE Stack Loss Data'!$C$3:$V$3)+1)-((INDEX('DOE Stack Loss Data'!$C$4:$V$43,MATCH('Combustion Reports'!F$52,'DOE Stack Loss Data'!$B$4:$B$43)+1,MATCH('Proposed Efficiency'!AX18,'DOE Stack Loss Data'!$C$3:$V$3))-INDEX('DOE Stack Loss Data'!$C$4:$V$43,MATCH('Combustion Reports'!F$52,'DOE Stack Loss Data'!$B$4:$B$43),MATCH('Proposed Efficiency'!AX18,'DOE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Efficiency'!AX18,'DOE Stack Loss Data'!$C$3:$V$3))))/(INDEX('DOE Stack Loss Data'!$C$3:$V$3,1,MATCH('Proposed Efficiency'!AX18,'DOE Stack Loss Data'!$C$3:$V$3)+1)-INDEX('DOE Stack Loss Data'!$C$3:$V$3,1,MATCH('Proposed Efficiency'!AX18,'DOE Stack Loss Data'!$C$3:$V$3)))*('Proposed Efficiency'!AX18-INDEX('DOE Stack Loss Data'!$C$3:$V$3,1,MATCH('Proposed Efficiency'!AX18,'DOE Stack Loss Data'!$C$3:$V$3)))+(INDEX('DOE Stack Loss Data'!$C$4:$V$43,MATCH('Combustion Reports'!F$52,'DOE Stack Loss Data'!$B$4:$B$43)+1,MATCH('Proposed Efficiency'!AX18,'DOE Stack Loss Data'!$C$3:$V$3))-INDEX('DOE Stack Loss Data'!$C$4:$V$43,MATCH('Combustion Reports'!F$52,'DOE Stack Loss Data'!$B$4:$B$43),MATCH('Proposed Efficiency'!AX18,'DOE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Efficiency'!AX18,'DOE Stack Loss Data'!$C$3:$V$3)))</f>
        <v>#N/A</v>
      </c>
      <c r="AY42" s="237" t="e">
        <f>1-(((INDEX('DOE Stack Loss Data'!$C$4:$V$43,MATCH('Combustion Reports'!G$52,'DOE Stack Loss Data'!$B$4:$B$43)+1,MATCH('Proposed Efficiency'!AY18,'DOE Stack Loss Data'!$C$3:$V$3)+1)-INDEX('DOE Stack Loss Data'!$C$4:$V$43,MATCH('Combustion Reports'!G$52,'DOE Stack Loss Data'!$B$4:$B$43),MATCH('Proposed Efficiency'!AY18,'DOE Stack Loss Data'!$C$3:$V$3)+1))/10*('Combustion Reports'!G$52-INDEX('DOE Stack Loss Data'!$B$4:$B$43,MATCH('Combustion Reports'!G$52,'DOE Stack Loss Data'!$B$4:$B$43),1))+INDEX('DOE Stack Loss Data'!$C$4:$V$43,MATCH('Combustion Reports'!G$52,'DOE Stack Loss Data'!$B$4:$B$43),MATCH('Proposed Efficiency'!AY18,'DOE Stack Loss Data'!$C$3:$V$3)+1)-((INDEX('DOE Stack Loss Data'!$C$4:$V$43,MATCH('Combustion Reports'!G$52,'DOE Stack Loss Data'!$B$4:$B$43)+1,MATCH('Proposed Efficiency'!AY18,'DOE Stack Loss Data'!$C$3:$V$3))-INDEX('DOE Stack Loss Data'!$C$4:$V$43,MATCH('Combustion Reports'!G$52,'DOE Stack Loss Data'!$B$4:$B$43),MATCH('Proposed Efficiency'!AY18,'DOE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Efficiency'!AY18,'DOE Stack Loss Data'!$C$3:$V$3))))/(INDEX('DOE Stack Loss Data'!$C$3:$V$3,1,MATCH('Proposed Efficiency'!AY18,'DOE Stack Loss Data'!$C$3:$V$3)+1)-INDEX('DOE Stack Loss Data'!$C$3:$V$3,1,MATCH('Proposed Efficiency'!AY18,'DOE Stack Loss Data'!$C$3:$V$3)))*('Proposed Efficiency'!AY18-INDEX('DOE Stack Loss Data'!$C$3:$V$3,1,MATCH('Proposed Efficiency'!AY18,'DOE Stack Loss Data'!$C$3:$V$3)))+(INDEX('DOE Stack Loss Data'!$C$4:$V$43,MATCH('Combustion Reports'!G$52,'DOE Stack Loss Data'!$B$4:$B$43)+1,MATCH('Proposed Efficiency'!AY18,'DOE Stack Loss Data'!$C$3:$V$3))-INDEX('DOE Stack Loss Data'!$C$4:$V$43,MATCH('Combustion Reports'!G$52,'DOE Stack Loss Data'!$B$4:$B$43),MATCH('Proposed Efficiency'!AY18,'DOE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Efficiency'!AY18,'DOE Stack Loss Data'!$C$3:$V$3)))</f>
        <v>#N/A</v>
      </c>
      <c r="AZ42" s="237" t="e">
        <f>1-(((INDEX('DOE Stack Loss Data'!$C$4:$V$43,MATCH('Combustion Reports'!H$52,'DOE Stack Loss Data'!$B$4:$B$43)+1,MATCH('Proposed Efficiency'!AZ18,'DOE Stack Loss Data'!$C$3:$V$3)+1)-INDEX('DOE Stack Loss Data'!$C$4:$V$43,MATCH('Combustion Reports'!H$52,'DOE Stack Loss Data'!$B$4:$B$43),MATCH('Proposed Efficiency'!AZ18,'DOE Stack Loss Data'!$C$3:$V$3)+1))/10*('Combustion Reports'!H$52-INDEX('DOE Stack Loss Data'!$B$4:$B$43,MATCH('Combustion Reports'!H$52,'DOE Stack Loss Data'!$B$4:$B$43),1))+INDEX('DOE Stack Loss Data'!$C$4:$V$43,MATCH('Combustion Reports'!H$52,'DOE Stack Loss Data'!$B$4:$B$43),MATCH('Proposed Efficiency'!AZ18,'DOE Stack Loss Data'!$C$3:$V$3)+1)-((INDEX('DOE Stack Loss Data'!$C$4:$V$43,MATCH('Combustion Reports'!H$52,'DOE Stack Loss Data'!$B$4:$B$43)+1,MATCH('Proposed Efficiency'!AZ18,'DOE Stack Loss Data'!$C$3:$V$3))-INDEX('DOE Stack Loss Data'!$C$4:$V$43,MATCH('Combustion Reports'!H$52,'DOE Stack Loss Data'!$B$4:$B$43),MATCH('Proposed Efficiency'!AZ18,'DOE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Efficiency'!AZ18,'DOE Stack Loss Data'!$C$3:$V$3))))/(INDEX('DOE Stack Loss Data'!$C$3:$V$3,1,MATCH('Proposed Efficiency'!AZ18,'DOE Stack Loss Data'!$C$3:$V$3)+1)-INDEX('DOE Stack Loss Data'!$C$3:$V$3,1,MATCH('Proposed Efficiency'!AZ18,'DOE Stack Loss Data'!$C$3:$V$3)))*('Proposed Efficiency'!AZ18-INDEX('DOE Stack Loss Data'!$C$3:$V$3,1,MATCH('Proposed Efficiency'!AZ18,'DOE Stack Loss Data'!$C$3:$V$3)))+(INDEX('DOE Stack Loss Data'!$C$4:$V$43,MATCH('Combustion Reports'!H$52,'DOE Stack Loss Data'!$B$4:$B$43)+1,MATCH('Proposed Efficiency'!AZ18,'DOE Stack Loss Data'!$C$3:$V$3))-INDEX('DOE Stack Loss Data'!$C$4:$V$43,MATCH('Combustion Reports'!H$52,'DOE Stack Loss Data'!$B$4:$B$43),MATCH('Proposed Efficiency'!AZ18,'DOE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Efficiency'!AZ18,'DOE Stack Loss Data'!$C$3:$V$3)))</f>
        <v>#N/A</v>
      </c>
      <c r="BA42" s="237" t="e">
        <f>1-(((INDEX('DOE Stack Loss Data'!$C$4:$V$43,MATCH('Combustion Reports'!I$52,'DOE Stack Loss Data'!$B$4:$B$43)+1,MATCH('Proposed Efficiency'!BA18,'DOE Stack Loss Data'!$C$3:$V$3)+1)-INDEX('DOE Stack Loss Data'!$C$4:$V$43,MATCH('Combustion Reports'!I$52,'DOE Stack Loss Data'!$B$4:$B$43),MATCH('Proposed Efficiency'!BA18,'DOE Stack Loss Data'!$C$3:$V$3)+1))/10*('Combustion Reports'!I$52-INDEX('DOE Stack Loss Data'!$B$4:$B$43,MATCH('Combustion Reports'!I$52,'DOE Stack Loss Data'!$B$4:$B$43),1))+INDEX('DOE Stack Loss Data'!$C$4:$V$43,MATCH('Combustion Reports'!I$52,'DOE Stack Loss Data'!$B$4:$B$43),MATCH('Proposed Efficiency'!BA18,'DOE Stack Loss Data'!$C$3:$V$3)+1)-((INDEX('DOE Stack Loss Data'!$C$4:$V$43,MATCH('Combustion Reports'!I$52,'DOE Stack Loss Data'!$B$4:$B$43)+1,MATCH('Proposed Efficiency'!BA18,'DOE Stack Loss Data'!$C$3:$V$3))-INDEX('DOE Stack Loss Data'!$C$4:$V$43,MATCH('Combustion Reports'!I$52,'DOE Stack Loss Data'!$B$4:$B$43),MATCH('Proposed Efficiency'!BA18,'DOE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Efficiency'!BA18,'DOE Stack Loss Data'!$C$3:$V$3))))/(INDEX('DOE Stack Loss Data'!$C$3:$V$3,1,MATCH('Proposed Efficiency'!BA18,'DOE Stack Loss Data'!$C$3:$V$3)+1)-INDEX('DOE Stack Loss Data'!$C$3:$V$3,1,MATCH('Proposed Efficiency'!BA18,'DOE Stack Loss Data'!$C$3:$V$3)))*('Proposed Efficiency'!BA18-INDEX('DOE Stack Loss Data'!$C$3:$V$3,1,MATCH('Proposed Efficiency'!BA18,'DOE Stack Loss Data'!$C$3:$V$3)))+(INDEX('DOE Stack Loss Data'!$C$4:$V$43,MATCH('Combustion Reports'!I$52,'DOE Stack Loss Data'!$B$4:$B$43)+1,MATCH('Proposed Efficiency'!BA18,'DOE Stack Loss Data'!$C$3:$V$3))-INDEX('DOE Stack Loss Data'!$C$4:$V$43,MATCH('Combustion Reports'!I$52,'DOE Stack Loss Data'!$B$4:$B$43),MATCH('Proposed Efficiency'!BA18,'DOE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Efficiency'!BA18,'DOE Stack Loss Data'!$C$3:$V$3)))</f>
        <v>#N/A</v>
      </c>
      <c r="BB42" s="237" t="e">
        <f>1-(((INDEX('DOE Stack Loss Data'!$C$4:$V$43,MATCH('Combustion Reports'!J$52,'DOE Stack Loss Data'!$B$4:$B$43)+1,MATCH('Proposed Efficiency'!BB18,'DOE Stack Loss Data'!$C$3:$V$3)+1)-INDEX('DOE Stack Loss Data'!$C$4:$V$43,MATCH('Combustion Reports'!J$52,'DOE Stack Loss Data'!$B$4:$B$43),MATCH('Proposed Efficiency'!BB18,'DOE Stack Loss Data'!$C$3:$V$3)+1))/10*('Combustion Reports'!J$52-INDEX('DOE Stack Loss Data'!$B$4:$B$43,MATCH('Combustion Reports'!J$52,'DOE Stack Loss Data'!$B$4:$B$43),1))+INDEX('DOE Stack Loss Data'!$C$4:$V$43,MATCH('Combustion Reports'!J$52,'DOE Stack Loss Data'!$B$4:$B$43),MATCH('Proposed Efficiency'!BB18,'DOE Stack Loss Data'!$C$3:$V$3)+1)-((INDEX('DOE Stack Loss Data'!$C$4:$V$43,MATCH('Combustion Reports'!J$52,'DOE Stack Loss Data'!$B$4:$B$43)+1,MATCH('Proposed Efficiency'!BB18,'DOE Stack Loss Data'!$C$3:$V$3))-INDEX('DOE Stack Loss Data'!$C$4:$V$43,MATCH('Combustion Reports'!J$52,'DOE Stack Loss Data'!$B$4:$B$43),MATCH('Proposed Efficiency'!BB18,'DOE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Efficiency'!BB18,'DOE Stack Loss Data'!$C$3:$V$3))))/(INDEX('DOE Stack Loss Data'!$C$3:$V$3,1,MATCH('Proposed Efficiency'!BB18,'DOE Stack Loss Data'!$C$3:$V$3)+1)-INDEX('DOE Stack Loss Data'!$C$3:$V$3,1,MATCH('Proposed Efficiency'!BB18,'DOE Stack Loss Data'!$C$3:$V$3)))*('Proposed Efficiency'!BB18-INDEX('DOE Stack Loss Data'!$C$3:$V$3,1,MATCH('Proposed Efficiency'!BB18,'DOE Stack Loss Data'!$C$3:$V$3)))+(INDEX('DOE Stack Loss Data'!$C$4:$V$43,MATCH('Combustion Reports'!J$52,'DOE Stack Loss Data'!$B$4:$B$43)+1,MATCH('Proposed Efficiency'!BB18,'DOE Stack Loss Data'!$C$3:$V$3))-INDEX('DOE Stack Loss Data'!$C$4:$V$43,MATCH('Combustion Reports'!J$52,'DOE Stack Loss Data'!$B$4:$B$43),MATCH('Proposed Efficiency'!BB18,'DOE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Efficiency'!BB18,'DOE Stack Loss Data'!$C$3:$V$3)))</f>
        <v>#N/A</v>
      </c>
      <c r="BC42" s="237" t="e">
        <f>1-(((INDEX('DOE Stack Loss Data'!$C$4:$V$43,MATCH('Combustion Reports'!K$52,'DOE Stack Loss Data'!$B$4:$B$43)+1,MATCH('Proposed Efficiency'!BC18,'DOE Stack Loss Data'!$C$3:$V$3)+1)-INDEX('DOE Stack Loss Data'!$C$4:$V$43,MATCH('Combustion Reports'!K$52,'DOE Stack Loss Data'!$B$4:$B$43),MATCH('Proposed Efficiency'!BC18,'DOE Stack Loss Data'!$C$3:$V$3)+1))/10*('Combustion Reports'!K$52-INDEX('DOE Stack Loss Data'!$B$4:$B$43,MATCH('Combustion Reports'!K$52,'DOE Stack Loss Data'!$B$4:$B$43),1))+INDEX('DOE Stack Loss Data'!$C$4:$V$43,MATCH('Combustion Reports'!K$52,'DOE Stack Loss Data'!$B$4:$B$43),MATCH('Proposed Efficiency'!BC18,'DOE Stack Loss Data'!$C$3:$V$3)+1)-((INDEX('DOE Stack Loss Data'!$C$4:$V$43,MATCH('Combustion Reports'!K$52,'DOE Stack Loss Data'!$B$4:$B$43)+1,MATCH('Proposed Efficiency'!BC18,'DOE Stack Loss Data'!$C$3:$V$3))-INDEX('DOE Stack Loss Data'!$C$4:$V$43,MATCH('Combustion Reports'!K$52,'DOE Stack Loss Data'!$B$4:$B$43),MATCH('Proposed Efficiency'!BC18,'DOE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Efficiency'!BC18,'DOE Stack Loss Data'!$C$3:$V$3))))/(INDEX('DOE Stack Loss Data'!$C$3:$V$3,1,MATCH('Proposed Efficiency'!BC18,'DOE Stack Loss Data'!$C$3:$V$3)+1)-INDEX('DOE Stack Loss Data'!$C$3:$V$3,1,MATCH('Proposed Efficiency'!BC18,'DOE Stack Loss Data'!$C$3:$V$3)))*('Proposed Efficiency'!BC18-INDEX('DOE Stack Loss Data'!$C$3:$V$3,1,MATCH('Proposed Efficiency'!BC18,'DOE Stack Loss Data'!$C$3:$V$3)))+(INDEX('DOE Stack Loss Data'!$C$4:$V$43,MATCH('Combustion Reports'!K$52,'DOE Stack Loss Data'!$B$4:$B$43)+1,MATCH('Proposed Efficiency'!BC18,'DOE Stack Loss Data'!$C$3:$V$3))-INDEX('DOE Stack Loss Data'!$C$4:$V$43,MATCH('Combustion Reports'!K$52,'DOE Stack Loss Data'!$B$4:$B$43),MATCH('Proposed Efficiency'!BC18,'DOE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Efficiency'!BC18,'DOE Stack Loss Data'!$C$3:$V$3)))</f>
        <v>#N/A</v>
      </c>
      <c r="BD42" s="238" t="e">
        <f>1-(((INDEX('DOE Stack Loss Data'!$C$4:$V$43,MATCH('Combustion Reports'!L$52,'DOE Stack Loss Data'!$B$4:$B$43)+1,MATCH('Proposed Efficiency'!BD18,'DOE Stack Loss Data'!$C$3:$V$3)+1)-INDEX('DOE Stack Loss Data'!$C$4:$V$43,MATCH('Combustion Reports'!L$52,'DOE Stack Loss Data'!$B$4:$B$43),MATCH('Proposed Efficiency'!BD18,'DOE Stack Loss Data'!$C$3:$V$3)+1))/10*('Combustion Reports'!L$52-INDEX('DOE Stack Loss Data'!$B$4:$B$43,MATCH('Combustion Reports'!L$52,'DOE Stack Loss Data'!$B$4:$B$43),1))+INDEX('DOE Stack Loss Data'!$C$4:$V$43,MATCH('Combustion Reports'!L$52,'DOE Stack Loss Data'!$B$4:$B$43),MATCH('Proposed Efficiency'!BD18,'DOE Stack Loss Data'!$C$3:$V$3)+1)-((INDEX('DOE Stack Loss Data'!$C$4:$V$43,MATCH('Combustion Reports'!L$52,'DOE Stack Loss Data'!$B$4:$B$43)+1,MATCH('Proposed Efficiency'!BD18,'DOE Stack Loss Data'!$C$3:$V$3))-INDEX('DOE Stack Loss Data'!$C$4:$V$43,MATCH('Combustion Reports'!L$52,'DOE Stack Loss Data'!$B$4:$B$43),MATCH('Proposed Efficiency'!BD18,'DOE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Efficiency'!BD18,'DOE Stack Loss Data'!$C$3:$V$3))))/(INDEX('DOE Stack Loss Data'!$C$3:$V$3,1,MATCH('Proposed Efficiency'!BD18,'DOE Stack Loss Data'!$C$3:$V$3)+1)-INDEX('DOE Stack Loss Data'!$C$3:$V$3,1,MATCH('Proposed Efficiency'!BD18,'DOE Stack Loss Data'!$C$3:$V$3)))*('Proposed Efficiency'!BD18-INDEX('DOE Stack Loss Data'!$C$3:$V$3,1,MATCH('Proposed Efficiency'!BD18,'DOE Stack Loss Data'!$C$3:$V$3)))+(INDEX('DOE Stack Loss Data'!$C$4:$V$43,MATCH('Combustion Reports'!L$52,'DOE Stack Loss Data'!$B$4:$B$43)+1,MATCH('Proposed Efficiency'!BD18,'DOE Stack Loss Data'!$C$3:$V$3))-INDEX('DOE Stack Loss Data'!$C$4:$V$43,MATCH('Combustion Reports'!L$52,'DOE Stack Loss Data'!$B$4:$B$43),MATCH('Proposed Efficiency'!BD18,'DOE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Efficiency'!BD18,'DOE Stack Loss Data'!$C$3:$V$3)))</f>
        <v>#N/A</v>
      </c>
    </row>
    <row r="43" spans="2:56">
      <c r="B43" s="236">
        <v>60</v>
      </c>
      <c r="C43" s="234">
        <v>717</v>
      </c>
      <c r="D43" s="233">
        <f t="shared" si="4"/>
        <v>60</v>
      </c>
      <c r="E43" s="237" t="e">
        <f>1-(((INDEX('DOE Stack Loss Data'!$C$4:$V$43,MATCH('Combustion Reports'!C$34,'DOE Stack Loss Data'!$B$4:$B$43)+1,MATCH('Proposed Efficiency'!E19,'DOE Stack Loss Data'!$C$3:$V$3)+1)-INDEX('DOE Stack Loss Data'!$C$4:$V$43,MATCH('Combustion Reports'!C$34,'DOE Stack Loss Data'!$B$4:$B$43),MATCH('Proposed Efficiency'!E19,'DOE Stack Loss Data'!$C$3:$V$3)+1))/10*('Combustion Reports'!C$34-INDEX('DOE Stack Loss Data'!$B$4:$B$43,MATCH('Combustion Reports'!C$34,'DOE Stack Loss Data'!$B$4:$B$43),1))+INDEX('DOE Stack Loss Data'!$C$4:$V$43,MATCH('Combustion Reports'!C$34,'DOE Stack Loss Data'!$B$4:$B$43),MATCH('Proposed Efficiency'!E19,'DOE Stack Loss Data'!$C$3:$V$3)+1)-((INDEX('DOE Stack Loss Data'!$C$4:$V$43,MATCH('Combustion Reports'!C$34,'DOE Stack Loss Data'!$B$4:$B$43)+1,MATCH('Proposed Efficiency'!E19,'DOE Stack Loss Data'!$C$3:$V$3))-INDEX('DOE Stack Loss Data'!$C$4:$V$43,MATCH('Combustion Reports'!C$34,'DOE Stack Loss Data'!$B$4:$B$43),MATCH('Proposed Efficiency'!E19,'DOE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Efficiency'!E19,'DOE Stack Loss Data'!$C$3:$V$3))))/(INDEX('DOE Stack Loss Data'!$C$3:$V$3,1,MATCH('Proposed Efficiency'!E19,'DOE Stack Loss Data'!$C$3:$V$3)+1)-INDEX('DOE Stack Loss Data'!$C$3:$V$3,1,MATCH('Proposed Efficiency'!E19,'DOE Stack Loss Data'!$C$3:$V$3)))*('Proposed Efficiency'!E19-INDEX('DOE Stack Loss Data'!$C$3:$V$3,1,MATCH('Proposed Efficiency'!E19,'DOE Stack Loss Data'!$C$3:$V$3)))+(INDEX('DOE Stack Loss Data'!$C$4:$V$43,MATCH('Combustion Reports'!C$34,'DOE Stack Loss Data'!$B$4:$B$43)+1,MATCH('Proposed Efficiency'!E19,'DOE Stack Loss Data'!$C$3:$V$3))-INDEX('DOE Stack Loss Data'!$C$4:$V$43,MATCH('Combustion Reports'!C$34,'DOE Stack Loss Data'!$B$4:$B$43),MATCH('Proposed Efficiency'!E19,'DOE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Efficiency'!E19,'DOE Stack Loss Data'!$C$3:$V$3)))</f>
        <v>#N/A</v>
      </c>
      <c r="F43" s="237" t="e">
        <f>1-(((INDEX('DOE Stack Loss Data'!$C$4:$V$43,MATCH('Combustion Reports'!D$34,'DOE Stack Loss Data'!$B$4:$B$43)+1,MATCH('Proposed Efficiency'!F19,'DOE Stack Loss Data'!$C$3:$V$3)+1)-INDEX('DOE Stack Loss Data'!$C$4:$V$43,MATCH('Combustion Reports'!D$34,'DOE Stack Loss Data'!$B$4:$B$43),MATCH('Proposed Efficiency'!F19,'DOE Stack Loss Data'!$C$3:$V$3)+1))/10*('Combustion Reports'!D$34-INDEX('DOE Stack Loss Data'!$B$4:$B$43,MATCH('Combustion Reports'!D$34,'DOE Stack Loss Data'!$B$4:$B$43),1))+INDEX('DOE Stack Loss Data'!$C$4:$V$43,MATCH('Combustion Reports'!D$34,'DOE Stack Loss Data'!$B$4:$B$43),MATCH('Proposed Efficiency'!F19,'DOE Stack Loss Data'!$C$3:$V$3)+1)-((INDEX('DOE Stack Loss Data'!$C$4:$V$43,MATCH('Combustion Reports'!D$34,'DOE Stack Loss Data'!$B$4:$B$43)+1,MATCH('Proposed Efficiency'!F19,'DOE Stack Loss Data'!$C$3:$V$3))-INDEX('DOE Stack Loss Data'!$C$4:$V$43,MATCH('Combustion Reports'!D$34,'DOE Stack Loss Data'!$B$4:$B$43),MATCH('Proposed Efficiency'!F19,'DOE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Efficiency'!F19,'DOE Stack Loss Data'!$C$3:$V$3))))/(INDEX('DOE Stack Loss Data'!$C$3:$V$3,1,MATCH('Proposed Efficiency'!F19,'DOE Stack Loss Data'!$C$3:$V$3)+1)-INDEX('DOE Stack Loss Data'!$C$3:$V$3,1,MATCH('Proposed Efficiency'!F19,'DOE Stack Loss Data'!$C$3:$V$3)))*('Proposed Efficiency'!F19-INDEX('DOE Stack Loss Data'!$C$3:$V$3,1,MATCH('Proposed Efficiency'!F19,'DOE Stack Loss Data'!$C$3:$V$3)))+(INDEX('DOE Stack Loss Data'!$C$4:$V$43,MATCH('Combustion Reports'!D$34,'DOE Stack Loss Data'!$B$4:$B$43)+1,MATCH('Proposed Efficiency'!F19,'DOE Stack Loss Data'!$C$3:$V$3))-INDEX('DOE Stack Loss Data'!$C$4:$V$43,MATCH('Combustion Reports'!D$34,'DOE Stack Loss Data'!$B$4:$B$43),MATCH('Proposed Efficiency'!F19,'DOE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Efficiency'!F19,'DOE Stack Loss Data'!$C$3:$V$3)))</f>
        <v>#N/A</v>
      </c>
      <c r="G43" s="237" t="e">
        <f>1-(((INDEX('DOE Stack Loss Data'!$C$4:$V$43,MATCH('Combustion Reports'!E$34,'DOE Stack Loss Data'!$B$4:$B$43)+1,MATCH('Proposed Efficiency'!G19,'DOE Stack Loss Data'!$C$3:$V$3)+1)-INDEX('DOE Stack Loss Data'!$C$4:$V$43,MATCH('Combustion Reports'!E$34,'DOE Stack Loss Data'!$B$4:$B$43),MATCH('Proposed Efficiency'!G19,'DOE Stack Loss Data'!$C$3:$V$3)+1))/10*('Combustion Reports'!E$34-INDEX('DOE Stack Loss Data'!$B$4:$B$43,MATCH('Combustion Reports'!E$34,'DOE Stack Loss Data'!$B$4:$B$43),1))+INDEX('DOE Stack Loss Data'!$C$4:$V$43,MATCH('Combustion Reports'!E$34,'DOE Stack Loss Data'!$B$4:$B$43),MATCH('Proposed Efficiency'!G19,'DOE Stack Loss Data'!$C$3:$V$3)+1)-((INDEX('DOE Stack Loss Data'!$C$4:$V$43,MATCH('Combustion Reports'!E$34,'DOE Stack Loss Data'!$B$4:$B$43)+1,MATCH('Proposed Efficiency'!G19,'DOE Stack Loss Data'!$C$3:$V$3))-INDEX('DOE Stack Loss Data'!$C$4:$V$43,MATCH('Combustion Reports'!E$34,'DOE Stack Loss Data'!$B$4:$B$43),MATCH('Proposed Efficiency'!G19,'DOE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Efficiency'!G19,'DOE Stack Loss Data'!$C$3:$V$3))))/(INDEX('DOE Stack Loss Data'!$C$3:$V$3,1,MATCH('Proposed Efficiency'!G19,'DOE Stack Loss Data'!$C$3:$V$3)+1)-INDEX('DOE Stack Loss Data'!$C$3:$V$3,1,MATCH('Proposed Efficiency'!G19,'DOE Stack Loss Data'!$C$3:$V$3)))*('Proposed Efficiency'!G19-INDEX('DOE Stack Loss Data'!$C$3:$V$3,1,MATCH('Proposed Efficiency'!G19,'DOE Stack Loss Data'!$C$3:$V$3)))+(INDEX('DOE Stack Loss Data'!$C$4:$V$43,MATCH('Combustion Reports'!E$34,'DOE Stack Loss Data'!$B$4:$B$43)+1,MATCH('Proposed Efficiency'!G19,'DOE Stack Loss Data'!$C$3:$V$3))-INDEX('DOE Stack Loss Data'!$C$4:$V$43,MATCH('Combustion Reports'!E$34,'DOE Stack Loss Data'!$B$4:$B$43),MATCH('Proposed Efficiency'!G19,'DOE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Efficiency'!G19,'DOE Stack Loss Data'!$C$3:$V$3)))</f>
        <v>#N/A</v>
      </c>
      <c r="H43" s="237" t="e">
        <f>1-(((INDEX('DOE Stack Loss Data'!$C$4:$V$43,MATCH('Combustion Reports'!F$34,'DOE Stack Loss Data'!$B$4:$B$43)+1,MATCH('Proposed Efficiency'!H19,'DOE Stack Loss Data'!$C$3:$V$3)+1)-INDEX('DOE Stack Loss Data'!$C$4:$V$43,MATCH('Combustion Reports'!F$34,'DOE Stack Loss Data'!$B$4:$B$43),MATCH('Proposed Efficiency'!H19,'DOE Stack Loss Data'!$C$3:$V$3)+1))/10*('Combustion Reports'!F$34-INDEX('DOE Stack Loss Data'!$B$4:$B$43,MATCH('Combustion Reports'!F$34,'DOE Stack Loss Data'!$B$4:$B$43),1))+INDEX('DOE Stack Loss Data'!$C$4:$V$43,MATCH('Combustion Reports'!F$34,'DOE Stack Loss Data'!$B$4:$B$43),MATCH('Proposed Efficiency'!H19,'DOE Stack Loss Data'!$C$3:$V$3)+1)-((INDEX('DOE Stack Loss Data'!$C$4:$V$43,MATCH('Combustion Reports'!F$34,'DOE Stack Loss Data'!$B$4:$B$43)+1,MATCH('Proposed Efficiency'!H19,'DOE Stack Loss Data'!$C$3:$V$3))-INDEX('DOE Stack Loss Data'!$C$4:$V$43,MATCH('Combustion Reports'!F$34,'DOE Stack Loss Data'!$B$4:$B$43),MATCH('Proposed Efficiency'!H19,'DOE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Efficiency'!H19,'DOE Stack Loss Data'!$C$3:$V$3))))/(INDEX('DOE Stack Loss Data'!$C$3:$V$3,1,MATCH('Proposed Efficiency'!H19,'DOE Stack Loss Data'!$C$3:$V$3)+1)-INDEX('DOE Stack Loss Data'!$C$3:$V$3,1,MATCH('Proposed Efficiency'!H19,'DOE Stack Loss Data'!$C$3:$V$3)))*('Proposed Efficiency'!H19-INDEX('DOE Stack Loss Data'!$C$3:$V$3,1,MATCH('Proposed Efficiency'!H19,'DOE Stack Loss Data'!$C$3:$V$3)))+(INDEX('DOE Stack Loss Data'!$C$4:$V$43,MATCH('Combustion Reports'!F$34,'DOE Stack Loss Data'!$B$4:$B$43)+1,MATCH('Proposed Efficiency'!H19,'DOE Stack Loss Data'!$C$3:$V$3))-INDEX('DOE Stack Loss Data'!$C$4:$V$43,MATCH('Combustion Reports'!F$34,'DOE Stack Loss Data'!$B$4:$B$43),MATCH('Proposed Efficiency'!H19,'DOE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Efficiency'!H19,'DOE Stack Loss Data'!$C$3:$V$3)))</f>
        <v>#N/A</v>
      </c>
      <c r="I43" s="237" t="e">
        <f>1-(((INDEX('DOE Stack Loss Data'!$C$4:$V$43,MATCH('Combustion Reports'!G$34,'DOE Stack Loss Data'!$B$4:$B$43)+1,MATCH('Proposed Efficiency'!I19,'DOE Stack Loss Data'!$C$3:$V$3)+1)-INDEX('DOE Stack Loss Data'!$C$4:$V$43,MATCH('Combustion Reports'!G$34,'DOE Stack Loss Data'!$B$4:$B$43),MATCH('Proposed Efficiency'!I19,'DOE Stack Loss Data'!$C$3:$V$3)+1))/10*('Combustion Reports'!G$34-INDEX('DOE Stack Loss Data'!$B$4:$B$43,MATCH('Combustion Reports'!G$34,'DOE Stack Loss Data'!$B$4:$B$43),1))+INDEX('DOE Stack Loss Data'!$C$4:$V$43,MATCH('Combustion Reports'!G$34,'DOE Stack Loss Data'!$B$4:$B$43),MATCH('Proposed Efficiency'!I19,'DOE Stack Loss Data'!$C$3:$V$3)+1)-((INDEX('DOE Stack Loss Data'!$C$4:$V$43,MATCH('Combustion Reports'!G$34,'DOE Stack Loss Data'!$B$4:$B$43)+1,MATCH('Proposed Efficiency'!I19,'DOE Stack Loss Data'!$C$3:$V$3))-INDEX('DOE Stack Loss Data'!$C$4:$V$43,MATCH('Combustion Reports'!G$34,'DOE Stack Loss Data'!$B$4:$B$43),MATCH('Proposed Efficiency'!I19,'DOE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Efficiency'!I19,'DOE Stack Loss Data'!$C$3:$V$3))))/(INDEX('DOE Stack Loss Data'!$C$3:$V$3,1,MATCH('Proposed Efficiency'!I19,'DOE Stack Loss Data'!$C$3:$V$3)+1)-INDEX('DOE Stack Loss Data'!$C$3:$V$3,1,MATCH('Proposed Efficiency'!I19,'DOE Stack Loss Data'!$C$3:$V$3)))*('Proposed Efficiency'!I19-INDEX('DOE Stack Loss Data'!$C$3:$V$3,1,MATCH('Proposed Efficiency'!I19,'DOE Stack Loss Data'!$C$3:$V$3)))+(INDEX('DOE Stack Loss Data'!$C$4:$V$43,MATCH('Combustion Reports'!G$34,'DOE Stack Loss Data'!$B$4:$B$43)+1,MATCH('Proposed Efficiency'!I19,'DOE Stack Loss Data'!$C$3:$V$3))-INDEX('DOE Stack Loss Data'!$C$4:$V$43,MATCH('Combustion Reports'!G$34,'DOE Stack Loss Data'!$B$4:$B$43),MATCH('Proposed Efficiency'!I19,'DOE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Efficiency'!I19,'DOE Stack Loss Data'!$C$3:$V$3)))</f>
        <v>#N/A</v>
      </c>
      <c r="J43" s="237" t="e">
        <f>1-(((INDEX('DOE Stack Loss Data'!$C$4:$V$43,MATCH('Combustion Reports'!H$34,'DOE Stack Loss Data'!$B$4:$B$43)+1,MATCH('Proposed Efficiency'!J19,'DOE Stack Loss Data'!$C$3:$V$3)+1)-INDEX('DOE Stack Loss Data'!$C$4:$V$43,MATCH('Combustion Reports'!H$34,'DOE Stack Loss Data'!$B$4:$B$43),MATCH('Proposed Efficiency'!J19,'DOE Stack Loss Data'!$C$3:$V$3)+1))/10*('Combustion Reports'!H$34-INDEX('DOE Stack Loss Data'!$B$4:$B$43,MATCH('Combustion Reports'!H$34,'DOE Stack Loss Data'!$B$4:$B$43),1))+INDEX('DOE Stack Loss Data'!$C$4:$V$43,MATCH('Combustion Reports'!H$34,'DOE Stack Loss Data'!$B$4:$B$43),MATCH('Proposed Efficiency'!J19,'DOE Stack Loss Data'!$C$3:$V$3)+1)-((INDEX('DOE Stack Loss Data'!$C$4:$V$43,MATCH('Combustion Reports'!H$34,'DOE Stack Loss Data'!$B$4:$B$43)+1,MATCH('Proposed Efficiency'!J19,'DOE Stack Loss Data'!$C$3:$V$3))-INDEX('DOE Stack Loss Data'!$C$4:$V$43,MATCH('Combustion Reports'!H$34,'DOE Stack Loss Data'!$B$4:$B$43),MATCH('Proposed Efficiency'!J19,'DOE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Efficiency'!J19,'DOE Stack Loss Data'!$C$3:$V$3))))/(INDEX('DOE Stack Loss Data'!$C$3:$V$3,1,MATCH('Proposed Efficiency'!J19,'DOE Stack Loss Data'!$C$3:$V$3)+1)-INDEX('DOE Stack Loss Data'!$C$3:$V$3,1,MATCH('Proposed Efficiency'!J19,'DOE Stack Loss Data'!$C$3:$V$3)))*('Proposed Efficiency'!J19-INDEX('DOE Stack Loss Data'!$C$3:$V$3,1,MATCH('Proposed Efficiency'!J19,'DOE Stack Loss Data'!$C$3:$V$3)))+(INDEX('DOE Stack Loss Data'!$C$4:$V$43,MATCH('Combustion Reports'!H$34,'DOE Stack Loss Data'!$B$4:$B$43)+1,MATCH('Proposed Efficiency'!J19,'DOE Stack Loss Data'!$C$3:$V$3))-INDEX('DOE Stack Loss Data'!$C$4:$V$43,MATCH('Combustion Reports'!H$34,'DOE Stack Loss Data'!$B$4:$B$43),MATCH('Proposed Efficiency'!J19,'DOE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Efficiency'!J19,'DOE Stack Loss Data'!$C$3:$V$3)))</f>
        <v>#N/A</v>
      </c>
      <c r="K43" s="237" t="e">
        <f>1-(((INDEX('DOE Stack Loss Data'!$C$4:$V$43,MATCH('Combustion Reports'!I$34,'DOE Stack Loss Data'!$B$4:$B$43)+1,MATCH('Proposed Efficiency'!K19,'DOE Stack Loss Data'!$C$3:$V$3)+1)-INDEX('DOE Stack Loss Data'!$C$4:$V$43,MATCH('Combustion Reports'!I$34,'DOE Stack Loss Data'!$B$4:$B$43),MATCH('Proposed Efficiency'!K19,'DOE Stack Loss Data'!$C$3:$V$3)+1))/10*('Combustion Reports'!I$34-INDEX('DOE Stack Loss Data'!$B$4:$B$43,MATCH('Combustion Reports'!I$34,'DOE Stack Loss Data'!$B$4:$B$43),1))+INDEX('DOE Stack Loss Data'!$C$4:$V$43,MATCH('Combustion Reports'!I$34,'DOE Stack Loss Data'!$B$4:$B$43),MATCH('Proposed Efficiency'!K19,'DOE Stack Loss Data'!$C$3:$V$3)+1)-((INDEX('DOE Stack Loss Data'!$C$4:$V$43,MATCH('Combustion Reports'!I$34,'DOE Stack Loss Data'!$B$4:$B$43)+1,MATCH('Proposed Efficiency'!K19,'DOE Stack Loss Data'!$C$3:$V$3))-INDEX('DOE Stack Loss Data'!$C$4:$V$43,MATCH('Combustion Reports'!I$34,'DOE Stack Loss Data'!$B$4:$B$43),MATCH('Proposed Efficiency'!K19,'DOE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Efficiency'!K19,'DOE Stack Loss Data'!$C$3:$V$3))))/(INDEX('DOE Stack Loss Data'!$C$3:$V$3,1,MATCH('Proposed Efficiency'!K19,'DOE Stack Loss Data'!$C$3:$V$3)+1)-INDEX('DOE Stack Loss Data'!$C$3:$V$3,1,MATCH('Proposed Efficiency'!K19,'DOE Stack Loss Data'!$C$3:$V$3)))*('Proposed Efficiency'!K19-INDEX('DOE Stack Loss Data'!$C$3:$V$3,1,MATCH('Proposed Efficiency'!K19,'DOE Stack Loss Data'!$C$3:$V$3)))+(INDEX('DOE Stack Loss Data'!$C$4:$V$43,MATCH('Combustion Reports'!I$34,'DOE Stack Loss Data'!$B$4:$B$43)+1,MATCH('Proposed Efficiency'!K19,'DOE Stack Loss Data'!$C$3:$V$3))-INDEX('DOE Stack Loss Data'!$C$4:$V$43,MATCH('Combustion Reports'!I$34,'DOE Stack Loss Data'!$B$4:$B$43),MATCH('Proposed Efficiency'!K19,'DOE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Efficiency'!K19,'DOE Stack Loss Data'!$C$3:$V$3)))</f>
        <v>#N/A</v>
      </c>
      <c r="L43" s="237" t="e">
        <f>1-(((INDEX('DOE Stack Loss Data'!$C$4:$V$43,MATCH('Combustion Reports'!J$34,'DOE Stack Loss Data'!$B$4:$B$43)+1,MATCH('Proposed Efficiency'!L19,'DOE Stack Loss Data'!$C$3:$V$3)+1)-INDEX('DOE Stack Loss Data'!$C$4:$V$43,MATCH('Combustion Reports'!J$34,'DOE Stack Loss Data'!$B$4:$B$43),MATCH('Proposed Efficiency'!L19,'DOE Stack Loss Data'!$C$3:$V$3)+1))/10*('Combustion Reports'!J$34-INDEX('DOE Stack Loss Data'!$B$4:$B$43,MATCH('Combustion Reports'!J$34,'DOE Stack Loss Data'!$B$4:$B$43),1))+INDEX('DOE Stack Loss Data'!$C$4:$V$43,MATCH('Combustion Reports'!J$34,'DOE Stack Loss Data'!$B$4:$B$43),MATCH('Proposed Efficiency'!L19,'DOE Stack Loss Data'!$C$3:$V$3)+1)-((INDEX('DOE Stack Loss Data'!$C$4:$V$43,MATCH('Combustion Reports'!J$34,'DOE Stack Loss Data'!$B$4:$B$43)+1,MATCH('Proposed Efficiency'!L19,'DOE Stack Loss Data'!$C$3:$V$3))-INDEX('DOE Stack Loss Data'!$C$4:$V$43,MATCH('Combustion Reports'!J$34,'DOE Stack Loss Data'!$B$4:$B$43),MATCH('Proposed Efficiency'!L19,'DOE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Efficiency'!L19,'DOE Stack Loss Data'!$C$3:$V$3))))/(INDEX('DOE Stack Loss Data'!$C$3:$V$3,1,MATCH('Proposed Efficiency'!L19,'DOE Stack Loss Data'!$C$3:$V$3)+1)-INDEX('DOE Stack Loss Data'!$C$3:$V$3,1,MATCH('Proposed Efficiency'!L19,'DOE Stack Loss Data'!$C$3:$V$3)))*('Proposed Efficiency'!L19-INDEX('DOE Stack Loss Data'!$C$3:$V$3,1,MATCH('Proposed Efficiency'!L19,'DOE Stack Loss Data'!$C$3:$V$3)))+(INDEX('DOE Stack Loss Data'!$C$4:$V$43,MATCH('Combustion Reports'!J$34,'DOE Stack Loss Data'!$B$4:$B$43)+1,MATCH('Proposed Efficiency'!L19,'DOE Stack Loss Data'!$C$3:$V$3))-INDEX('DOE Stack Loss Data'!$C$4:$V$43,MATCH('Combustion Reports'!J$34,'DOE Stack Loss Data'!$B$4:$B$43),MATCH('Proposed Efficiency'!L19,'DOE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Efficiency'!L19,'DOE Stack Loss Data'!$C$3:$V$3)))</f>
        <v>#N/A</v>
      </c>
      <c r="M43" s="237" t="e">
        <f>1-(((INDEX('DOE Stack Loss Data'!$C$4:$V$43,MATCH('Combustion Reports'!K$34,'DOE Stack Loss Data'!$B$4:$B$43)+1,MATCH('Proposed Efficiency'!M19,'DOE Stack Loss Data'!$C$3:$V$3)+1)-INDEX('DOE Stack Loss Data'!$C$4:$V$43,MATCH('Combustion Reports'!K$34,'DOE Stack Loss Data'!$B$4:$B$43),MATCH('Proposed Efficiency'!M19,'DOE Stack Loss Data'!$C$3:$V$3)+1))/10*('Combustion Reports'!K$34-INDEX('DOE Stack Loss Data'!$B$4:$B$43,MATCH('Combustion Reports'!K$34,'DOE Stack Loss Data'!$B$4:$B$43),1))+INDEX('DOE Stack Loss Data'!$C$4:$V$43,MATCH('Combustion Reports'!K$34,'DOE Stack Loss Data'!$B$4:$B$43),MATCH('Proposed Efficiency'!M19,'DOE Stack Loss Data'!$C$3:$V$3)+1)-((INDEX('DOE Stack Loss Data'!$C$4:$V$43,MATCH('Combustion Reports'!K$34,'DOE Stack Loss Data'!$B$4:$B$43)+1,MATCH('Proposed Efficiency'!M19,'DOE Stack Loss Data'!$C$3:$V$3))-INDEX('DOE Stack Loss Data'!$C$4:$V$43,MATCH('Combustion Reports'!K$34,'DOE Stack Loss Data'!$B$4:$B$43),MATCH('Proposed Efficiency'!M19,'DOE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Efficiency'!M19,'DOE Stack Loss Data'!$C$3:$V$3))))/(INDEX('DOE Stack Loss Data'!$C$3:$V$3,1,MATCH('Proposed Efficiency'!M19,'DOE Stack Loss Data'!$C$3:$V$3)+1)-INDEX('DOE Stack Loss Data'!$C$3:$V$3,1,MATCH('Proposed Efficiency'!M19,'DOE Stack Loss Data'!$C$3:$V$3)))*('Proposed Efficiency'!M19-INDEX('DOE Stack Loss Data'!$C$3:$V$3,1,MATCH('Proposed Efficiency'!M19,'DOE Stack Loss Data'!$C$3:$V$3)))+(INDEX('DOE Stack Loss Data'!$C$4:$V$43,MATCH('Combustion Reports'!K$34,'DOE Stack Loss Data'!$B$4:$B$43)+1,MATCH('Proposed Efficiency'!M19,'DOE Stack Loss Data'!$C$3:$V$3))-INDEX('DOE Stack Loss Data'!$C$4:$V$43,MATCH('Combustion Reports'!K$34,'DOE Stack Loss Data'!$B$4:$B$43),MATCH('Proposed Efficiency'!M19,'DOE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Efficiency'!M19,'DOE Stack Loss Data'!$C$3:$V$3)))</f>
        <v>#N/A</v>
      </c>
      <c r="N43" s="238" t="e">
        <f>1-(((INDEX('DOE Stack Loss Data'!$C$4:$V$43,MATCH('Combustion Reports'!L$34,'DOE Stack Loss Data'!$B$4:$B$43)+1,MATCH('Proposed Efficiency'!N19,'DOE Stack Loss Data'!$C$3:$V$3)+1)-INDEX('DOE Stack Loss Data'!$C$4:$V$43,MATCH('Combustion Reports'!L$34,'DOE Stack Loss Data'!$B$4:$B$43),MATCH('Proposed Efficiency'!N19,'DOE Stack Loss Data'!$C$3:$V$3)+1))/10*('Combustion Reports'!L$34-INDEX('DOE Stack Loss Data'!$B$4:$B$43,MATCH('Combustion Reports'!L$34,'DOE Stack Loss Data'!$B$4:$B$43),1))+INDEX('DOE Stack Loss Data'!$C$4:$V$43,MATCH('Combustion Reports'!L$34,'DOE Stack Loss Data'!$B$4:$B$43),MATCH('Proposed Efficiency'!N19,'DOE Stack Loss Data'!$C$3:$V$3)+1)-((INDEX('DOE Stack Loss Data'!$C$4:$V$43,MATCH('Combustion Reports'!L$34,'DOE Stack Loss Data'!$B$4:$B$43)+1,MATCH('Proposed Efficiency'!N19,'DOE Stack Loss Data'!$C$3:$V$3))-INDEX('DOE Stack Loss Data'!$C$4:$V$43,MATCH('Combustion Reports'!L$34,'DOE Stack Loss Data'!$B$4:$B$43),MATCH('Proposed Efficiency'!N19,'DOE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Efficiency'!N19,'DOE Stack Loss Data'!$C$3:$V$3))))/(INDEX('DOE Stack Loss Data'!$C$3:$V$3,1,MATCH('Proposed Efficiency'!N19,'DOE Stack Loss Data'!$C$3:$V$3)+1)-INDEX('DOE Stack Loss Data'!$C$3:$V$3,1,MATCH('Proposed Efficiency'!N19,'DOE Stack Loss Data'!$C$3:$V$3)))*('Proposed Efficiency'!N19-INDEX('DOE Stack Loss Data'!$C$3:$V$3,1,MATCH('Proposed Efficiency'!N19,'DOE Stack Loss Data'!$C$3:$V$3)))+(INDEX('DOE Stack Loss Data'!$C$4:$V$43,MATCH('Combustion Reports'!L$34,'DOE Stack Loss Data'!$B$4:$B$43)+1,MATCH('Proposed Efficiency'!N19,'DOE Stack Loss Data'!$C$3:$V$3))-INDEX('DOE Stack Loss Data'!$C$4:$V$43,MATCH('Combustion Reports'!L$34,'DOE Stack Loss Data'!$B$4:$B$43),MATCH('Proposed Efficiency'!N19,'DOE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Efficiency'!N19,'DOE Stack Loss Data'!$C$3:$V$3)))</f>
        <v>#N/A</v>
      </c>
      <c r="P43" s="236">
        <v>60</v>
      </c>
      <c r="Q43" s="234">
        <v>717</v>
      </c>
      <c r="R43" s="233">
        <f t="shared" si="5"/>
        <v>60</v>
      </c>
      <c r="S43" s="237" t="e">
        <f>1-(((INDEX('DOE Stack Loss Data'!$C$4:$V$43,MATCH('Combustion Reports'!$C$40,'DOE Stack Loss Data'!$B$4:$B$43)+1,MATCH('Proposed Efficiency'!S19,'DOE Stack Loss Data'!$C$3:$V$3)+1)-INDEX('DOE Stack Loss Data'!$C$4:$V$43,MATCH('Combustion Reports'!$C$40,'DOE Stack Loss Data'!$B$4:$B$43),MATCH('Proposed Efficiency'!S19,'DOE Stack Loss Data'!$C$3:$V$3)+1))/10*('Combustion Reports'!$C$40-INDEX('DOE Stack Loss Data'!$B$4:$B$43,MATCH('Combustion Reports'!$C$40,'DOE Stack Loss Data'!$B$4:$B$43),1))+INDEX('DOE Stack Loss Data'!$C$4:$V$43,MATCH('Combustion Reports'!$C$40,'DOE Stack Loss Data'!$B$4:$B$43),MATCH('Proposed Efficiency'!S19,'DOE Stack Loss Data'!$C$3:$V$3)+1)-((INDEX('DOE Stack Loss Data'!$C$4:$V$43,MATCH('Combustion Reports'!$C$40,'DOE Stack Loss Data'!$B$4:$B$43)+1,MATCH('Proposed Efficiency'!S19,'DOE Stack Loss Data'!$C$3:$V$3))-INDEX('DOE Stack Loss Data'!$C$4:$V$43,MATCH('Combustion Reports'!$C$40,'DOE Stack Loss Data'!$B$4:$B$43),MATCH('Proposed Efficiency'!S19,'DOE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Efficiency'!S19,'DOE Stack Loss Data'!$C$3:$V$3))))/(INDEX('DOE Stack Loss Data'!$C$3:$V$3,1,MATCH('Proposed Efficiency'!S19,'DOE Stack Loss Data'!$C$3:$V$3)+1)-INDEX('DOE Stack Loss Data'!$C$3:$V$3,1,MATCH('Proposed Efficiency'!S19,'DOE Stack Loss Data'!$C$3:$V$3)))*('Proposed Efficiency'!S19-INDEX('DOE Stack Loss Data'!$C$3:$V$3,1,MATCH('Proposed Efficiency'!S19,'DOE Stack Loss Data'!$C$3:$V$3)))+(INDEX('DOE Stack Loss Data'!$C$4:$V$43,MATCH('Combustion Reports'!$C$40,'DOE Stack Loss Data'!$B$4:$B$43)+1,MATCH('Proposed Efficiency'!S19,'DOE Stack Loss Data'!$C$3:$V$3))-INDEX('DOE Stack Loss Data'!$C$4:$V$43,MATCH('Combustion Reports'!$C$40,'DOE Stack Loss Data'!$B$4:$B$43),MATCH('Proposed Efficiency'!S19,'DOE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Efficiency'!S19,'DOE Stack Loss Data'!$C$3:$V$3)))</f>
        <v>#N/A</v>
      </c>
      <c r="T43" s="237" t="e">
        <f>1-(((INDEX('DOE Stack Loss Data'!$C$4:$V$43,MATCH('Combustion Reports'!$C$40,'DOE Stack Loss Data'!$B$4:$B$43)+1,MATCH('Proposed Efficiency'!T19,'DOE Stack Loss Data'!$C$3:$V$3)+1)-INDEX('DOE Stack Loss Data'!$C$4:$V$43,MATCH('Combustion Reports'!$C$40,'DOE Stack Loss Data'!$B$4:$B$43),MATCH('Proposed Efficiency'!T19,'DOE Stack Loss Data'!$C$3:$V$3)+1))/10*('Combustion Reports'!$C$40-INDEX('DOE Stack Loss Data'!$B$4:$B$43,MATCH('Combustion Reports'!$C$40,'DOE Stack Loss Data'!$B$4:$B$43),1))+INDEX('DOE Stack Loss Data'!$C$4:$V$43,MATCH('Combustion Reports'!$C$40,'DOE Stack Loss Data'!$B$4:$B$43),MATCH('Proposed Efficiency'!T19,'DOE Stack Loss Data'!$C$3:$V$3)+1)-((INDEX('DOE Stack Loss Data'!$C$4:$V$43,MATCH('Combustion Reports'!$C$40,'DOE Stack Loss Data'!$B$4:$B$43)+1,MATCH('Proposed Efficiency'!T19,'DOE Stack Loss Data'!$C$3:$V$3))-INDEX('DOE Stack Loss Data'!$C$4:$V$43,MATCH('Combustion Reports'!$C$40,'DOE Stack Loss Data'!$B$4:$B$43),MATCH('Proposed Efficiency'!T19,'DOE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Efficiency'!T19,'DOE Stack Loss Data'!$C$3:$V$3))))/(INDEX('DOE Stack Loss Data'!$C$3:$V$3,1,MATCH('Proposed Efficiency'!T19,'DOE Stack Loss Data'!$C$3:$V$3)+1)-INDEX('DOE Stack Loss Data'!$C$3:$V$3,1,MATCH('Proposed Efficiency'!T19,'DOE Stack Loss Data'!$C$3:$V$3)))*('Proposed Efficiency'!T19-INDEX('DOE Stack Loss Data'!$C$3:$V$3,1,MATCH('Proposed Efficiency'!T19,'DOE Stack Loss Data'!$C$3:$V$3)))+(INDEX('DOE Stack Loss Data'!$C$4:$V$43,MATCH('Combustion Reports'!$C$40,'DOE Stack Loss Data'!$B$4:$B$43)+1,MATCH('Proposed Efficiency'!T19,'DOE Stack Loss Data'!$C$3:$V$3))-INDEX('DOE Stack Loss Data'!$C$4:$V$43,MATCH('Combustion Reports'!$C$40,'DOE Stack Loss Data'!$B$4:$B$43),MATCH('Proposed Efficiency'!T19,'DOE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Efficiency'!T19,'DOE Stack Loss Data'!$C$3:$V$3)))</f>
        <v>#N/A</v>
      </c>
      <c r="U43" s="237" t="e">
        <f>1-(((INDEX('DOE Stack Loss Data'!$C$4:$V$43,MATCH('Combustion Reports'!$C$40,'DOE Stack Loss Data'!$B$4:$B$43)+1,MATCH('Proposed Efficiency'!U19,'DOE Stack Loss Data'!$C$3:$V$3)+1)-INDEX('DOE Stack Loss Data'!$C$4:$V$43,MATCH('Combustion Reports'!$C$40,'DOE Stack Loss Data'!$B$4:$B$43),MATCH('Proposed Efficiency'!U19,'DOE Stack Loss Data'!$C$3:$V$3)+1))/10*('Combustion Reports'!$C$40-INDEX('DOE Stack Loss Data'!$B$4:$B$43,MATCH('Combustion Reports'!$C$40,'DOE Stack Loss Data'!$B$4:$B$43),1))+INDEX('DOE Stack Loss Data'!$C$4:$V$43,MATCH('Combustion Reports'!$C$40,'DOE Stack Loss Data'!$B$4:$B$43),MATCH('Proposed Efficiency'!U19,'DOE Stack Loss Data'!$C$3:$V$3)+1)-((INDEX('DOE Stack Loss Data'!$C$4:$V$43,MATCH('Combustion Reports'!$C$40,'DOE Stack Loss Data'!$B$4:$B$43)+1,MATCH('Proposed Efficiency'!U19,'DOE Stack Loss Data'!$C$3:$V$3))-INDEX('DOE Stack Loss Data'!$C$4:$V$43,MATCH('Combustion Reports'!$C$40,'DOE Stack Loss Data'!$B$4:$B$43),MATCH('Proposed Efficiency'!U19,'DOE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Efficiency'!U19,'DOE Stack Loss Data'!$C$3:$V$3))))/(INDEX('DOE Stack Loss Data'!$C$3:$V$3,1,MATCH('Proposed Efficiency'!U19,'DOE Stack Loss Data'!$C$3:$V$3)+1)-INDEX('DOE Stack Loss Data'!$C$3:$V$3,1,MATCH('Proposed Efficiency'!U19,'DOE Stack Loss Data'!$C$3:$V$3)))*('Proposed Efficiency'!U19-INDEX('DOE Stack Loss Data'!$C$3:$V$3,1,MATCH('Proposed Efficiency'!U19,'DOE Stack Loss Data'!$C$3:$V$3)))+(INDEX('DOE Stack Loss Data'!$C$4:$V$43,MATCH('Combustion Reports'!$C$40,'DOE Stack Loss Data'!$B$4:$B$43)+1,MATCH('Proposed Efficiency'!U19,'DOE Stack Loss Data'!$C$3:$V$3))-INDEX('DOE Stack Loss Data'!$C$4:$V$43,MATCH('Combustion Reports'!$C$40,'DOE Stack Loss Data'!$B$4:$B$43),MATCH('Proposed Efficiency'!U19,'DOE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Efficiency'!U19,'DOE Stack Loss Data'!$C$3:$V$3)))</f>
        <v>#N/A</v>
      </c>
      <c r="V43" s="237" t="e">
        <f>1-(((INDEX('DOE Stack Loss Data'!$C$4:$V$43,MATCH('Combustion Reports'!$C$40,'DOE Stack Loss Data'!$B$4:$B$43)+1,MATCH('Proposed Efficiency'!V19,'DOE Stack Loss Data'!$C$3:$V$3)+1)-INDEX('DOE Stack Loss Data'!$C$4:$V$43,MATCH('Combustion Reports'!$C$40,'DOE Stack Loss Data'!$B$4:$B$43),MATCH('Proposed Efficiency'!V19,'DOE Stack Loss Data'!$C$3:$V$3)+1))/10*('Combustion Reports'!$C$40-INDEX('DOE Stack Loss Data'!$B$4:$B$43,MATCH('Combustion Reports'!$C$40,'DOE Stack Loss Data'!$B$4:$B$43),1))+INDEX('DOE Stack Loss Data'!$C$4:$V$43,MATCH('Combustion Reports'!$C$40,'DOE Stack Loss Data'!$B$4:$B$43),MATCH('Proposed Efficiency'!V19,'DOE Stack Loss Data'!$C$3:$V$3)+1)-((INDEX('DOE Stack Loss Data'!$C$4:$V$43,MATCH('Combustion Reports'!$C$40,'DOE Stack Loss Data'!$B$4:$B$43)+1,MATCH('Proposed Efficiency'!V19,'DOE Stack Loss Data'!$C$3:$V$3))-INDEX('DOE Stack Loss Data'!$C$4:$V$43,MATCH('Combustion Reports'!$C$40,'DOE Stack Loss Data'!$B$4:$B$43),MATCH('Proposed Efficiency'!V19,'DOE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Efficiency'!V19,'DOE Stack Loss Data'!$C$3:$V$3))))/(INDEX('DOE Stack Loss Data'!$C$3:$V$3,1,MATCH('Proposed Efficiency'!V19,'DOE Stack Loss Data'!$C$3:$V$3)+1)-INDEX('DOE Stack Loss Data'!$C$3:$V$3,1,MATCH('Proposed Efficiency'!V19,'DOE Stack Loss Data'!$C$3:$V$3)))*('Proposed Efficiency'!V19-INDEX('DOE Stack Loss Data'!$C$3:$V$3,1,MATCH('Proposed Efficiency'!V19,'DOE Stack Loss Data'!$C$3:$V$3)))+(INDEX('DOE Stack Loss Data'!$C$4:$V$43,MATCH('Combustion Reports'!$C$40,'DOE Stack Loss Data'!$B$4:$B$43)+1,MATCH('Proposed Efficiency'!V19,'DOE Stack Loss Data'!$C$3:$V$3))-INDEX('DOE Stack Loss Data'!$C$4:$V$43,MATCH('Combustion Reports'!$C$40,'DOE Stack Loss Data'!$B$4:$B$43),MATCH('Proposed Efficiency'!V19,'DOE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Efficiency'!V19,'DOE Stack Loss Data'!$C$3:$V$3)))</f>
        <v>#N/A</v>
      </c>
      <c r="W43" s="237" t="e">
        <f>1-(((INDEX('DOE Stack Loss Data'!$C$4:$V$43,MATCH('Combustion Reports'!$C$40,'DOE Stack Loss Data'!$B$4:$B$43)+1,MATCH('Proposed Efficiency'!W19,'DOE Stack Loss Data'!$C$3:$V$3)+1)-INDEX('DOE Stack Loss Data'!$C$4:$V$43,MATCH('Combustion Reports'!$C$40,'DOE Stack Loss Data'!$B$4:$B$43),MATCH('Proposed Efficiency'!W19,'DOE Stack Loss Data'!$C$3:$V$3)+1))/10*('Combustion Reports'!$C$40-INDEX('DOE Stack Loss Data'!$B$4:$B$43,MATCH('Combustion Reports'!$C$40,'DOE Stack Loss Data'!$B$4:$B$43),1))+INDEX('DOE Stack Loss Data'!$C$4:$V$43,MATCH('Combustion Reports'!$C$40,'DOE Stack Loss Data'!$B$4:$B$43),MATCH('Proposed Efficiency'!W19,'DOE Stack Loss Data'!$C$3:$V$3)+1)-((INDEX('DOE Stack Loss Data'!$C$4:$V$43,MATCH('Combustion Reports'!$C$40,'DOE Stack Loss Data'!$B$4:$B$43)+1,MATCH('Proposed Efficiency'!W19,'DOE Stack Loss Data'!$C$3:$V$3))-INDEX('DOE Stack Loss Data'!$C$4:$V$43,MATCH('Combustion Reports'!$C$40,'DOE Stack Loss Data'!$B$4:$B$43),MATCH('Proposed Efficiency'!W19,'DOE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Efficiency'!W19,'DOE Stack Loss Data'!$C$3:$V$3))))/(INDEX('DOE Stack Loss Data'!$C$3:$V$3,1,MATCH('Proposed Efficiency'!W19,'DOE Stack Loss Data'!$C$3:$V$3)+1)-INDEX('DOE Stack Loss Data'!$C$3:$V$3,1,MATCH('Proposed Efficiency'!W19,'DOE Stack Loss Data'!$C$3:$V$3)))*('Proposed Efficiency'!W19-INDEX('DOE Stack Loss Data'!$C$3:$V$3,1,MATCH('Proposed Efficiency'!W19,'DOE Stack Loss Data'!$C$3:$V$3)))+(INDEX('DOE Stack Loss Data'!$C$4:$V$43,MATCH('Combustion Reports'!$C$40,'DOE Stack Loss Data'!$B$4:$B$43)+1,MATCH('Proposed Efficiency'!W19,'DOE Stack Loss Data'!$C$3:$V$3))-INDEX('DOE Stack Loss Data'!$C$4:$V$43,MATCH('Combustion Reports'!$C$40,'DOE Stack Loss Data'!$B$4:$B$43),MATCH('Proposed Efficiency'!W19,'DOE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Efficiency'!W19,'DOE Stack Loss Data'!$C$3:$V$3)))</f>
        <v>#N/A</v>
      </c>
      <c r="X43" s="237" t="e">
        <f>1-(((INDEX('DOE Stack Loss Data'!$C$4:$V$43,MATCH('Combustion Reports'!$C$40,'DOE Stack Loss Data'!$B$4:$B$43)+1,MATCH('Proposed Efficiency'!X19,'DOE Stack Loss Data'!$C$3:$V$3)+1)-INDEX('DOE Stack Loss Data'!$C$4:$V$43,MATCH('Combustion Reports'!$C$40,'DOE Stack Loss Data'!$B$4:$B$43),MATCH('Proposed Efficiency'!X19,'DOE Stack Loss Data'!$C$3:$V$3)+1))/10*('Combustion Reports'!$C$40-INDEX('DOE Stack Loss Data'!$B$4:$B$43,MATCH('Combustion Reports'!$C$40,'DOE Stack Loss Data'!$B$4:$B$43),1))+INDEX('DOE Stack Loss Data'!$C$4:$V$43,MATCH('Combustion Reports'!$C$40,'DOE Stack Loss Data'!$B$4:$B$43),MATCH('Proposed Efficiency'!X19,'DOE Stack Loss Data'!$C$3:$V$3)+1)-((INDEX('DOE Stack Loss Data'!$C$4:$V$43,MATCH('Combustion Reports'!$C$40,'DOE Stack Loss Data'!$B$4:$B$43)+1,MATCH('Proposed Efficiency'!X19,'DOE Stack Loss Data'!$C$3:$V$3))-INDEX('DOE Stack Loss Data'!$C$4:$V$43,MATCH('Combustion Reports'!$C$40,'DOE Stack Loss Data'!$B$4:$B$43),MATCH('Proposed Efficiency'!X19,'DOE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Efficiency'!X19,'DOE Stack Loss Data'!$C$3:$V$3))))/(INDEX('DOE Stack Loss Data'!$C$3:$V$3,1,MATCH('Proposed Efficiency'!X19,'DOE Stack Loss Data'!$C$3:$V$3)+1)-INDEX('DOE Stack Loss Data'!$C$3:$V$3,1,MATCH('Proposed Efficiency'!X19,'DOE Stack Loss Data'!$C$3:$V$3)))*('Proposed Efficiency'!X19-INDEX('DOE Stack Loss Data'!$C$3:$V$3,1,MATCH('Proposed Efficiency'!X19,'DOE Stack Loss Data'!$C$3:$V$3)))+(INDEX('DOE Stack Loss Data'!$C$4:$V$43,MATCH('Combustion Reports'!$C$40,'DOE Stack Loss Data'!$B$4:$B$43)+1,MATCH('Proposed Efficiency'!X19,'DOE Stack Loss Data'!$C$3:$V$3))-INDEX('DOE Stack Loss Data'!$C$4:$V$43,MATCH('Combustion Reports'!$C$40,'DOE Stack Loss Data'!$B$4:$B$43),MATCH('Proposed Efficiency'!X19,'DOE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Efficiency'!X19,'DOE Stack Loss Data'!$C$3:$V$3)))</f>
        <v>#N/A</v>
      </c>
      <c r="Y43" s="237" t="e">
        <f>1-(((INDEX('DOE Stack Loss Data'!$C$4:$V$43,MATCH('Combustion Reports'!$C$40,'DOE Stack Loss Data'!$B$4:$B$43)+1,MATCH('Proposed Efficiency'!Y19,'DOE Stack Loss Data'!$C$3:$V$3)+1)-INDEX('DOE Stack Loss Data'!$C$4:$V$43,MATCH('Combustion Reports'!$C$40,'DOE Stack Loss Data'!$B$4:$B$43),MATCH('Proposed Efficiency'!Y19,'DOE Stack Loss Data'!$C$3:$V$3)+1))/10*('Combustion Reports'!$C$40-INDEX('DOE Stack Loss Data'!$B$4:$B$43,MATCH('Combustion Reports'!$C$40,'DOE Stack Loss Data'!$B$4:$B$43),1))+INDEX('DOE Stack Loss Data'!$C$4:$V$43,MATCH('Combustion Reports'!$C$40,'DOE Stack Loss Data'!$B$4:$B$43),MATCH('Proposed Efficiency'!Y19,'DOE Stack Loss Data'!$C$3:$V$3)+1)-((INDEX('DOE Stack Loss Data'!$C$4:$V$43,MATCH('Combustion Reports'!$C$40,'DOE Stack Loss Data'!$B$4:$B$43)+1,MATCH('Proposed Efficiency'!Y19,'DOE Stack Loss Data'!$C$3:$V$3))-INDEX('DOE Stack Loss Data'!$C$4:$V$43,MATCH('Combustion Reports'!$C$40,'DOE Stack Loss Data'!$B$4:$B$43),MATCH('Proposed Efficiency'!Y19,'DOE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Efficiency'!Y19,'DOE Stack Loss Data'!$C$3:$V$3))))/(INDEX('DOE Stack Loss Data'!$C$3:$V$3,1,MATCH('Proposed Efficiency'!Y19,'DOE Stack Loss Data'!$C$3:$V$3)+1)-INDEX('DOE Stack Loss Data'!$C$3:$V$3,1,MATCH('Proposed Efficiency'!Y19,'DOE Stack Loss Data'!$C$3:$V$3)))*('Proposed Efficiency'!Y19-INDEX('DOE Stack Loss Data'!$C$3:$V$3,1,MATCH('Proposed Efficiency'!Y19,'DOE Stack Loss Data'!$C$3:$V$3)))+(INDEX('DOE Stack Loss Data'!$C$4:$V$43,MATCH('Combustion Reports'!$C$40,'DOE Stack Loss Data'!$B$4:$B$43)+1,MATCH('Proposed Efficiency'!Y19,'DOE Stack Loss Data'!$C$3:$V$3))-INDEX('DOE Stack Loss Data'!$C$4:$V$43,MATCH('Combustion Reports'!$C$40,'DOE Stack Loss Data'!$B$4:$B$43),MATCH('Proposed Efficiency'!Y19,'DOE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Efficiency'!Y19,'DOE Stack Loss Data'!$C$3:$V$3)))</f>
        <v>#N/A</v>
      </c>
      <c r="Z43" s="237" t="e">
        <f>1-(((INDEX('DOE Stack Loss Data'!$C$4:$V$43,MATCH('Combustion Reports'!$C$40,'DOE Stack Loss Data'!$B$4:$B$43)+1,MATCH('Proposed Efficiency'!Z19,'DOE Stack Loss Data'!$C$3:$V$3)+1)-INDEX('DOE Stack Loss Data'!$C$4:$V$43,MATCH('Combustion Reports'!$C$40,'DOE Stack Loss Data'!$B$4:$B$43),MATCH('Proposed Efficiency'!Z19,'DOE Stack Loss Data'!$C$3:$V$3)+1))/10*('Combustion Reports'!$C$40-INDEX('DOE Stack Loss Data'!$B$4:$B$43,MATCH('Combustion Reports'!$C$40,'DOE Stack Loss Data'!$B$4:$B$43),1))+INDEX('DOE Stack Loss Data'!$C$4:$V$43,MATCH('Combustion Reports'!$C$40,'DOE Stack Loss Data'!$B$4:$B$43),MATCH('Proposed Efficiency'!Z19,'DOE Stack Loss Data'!$C$3:$V$3)+1)-((INDEX('DOE Stack Loss Data'!$C$4:$V$43,MATCH('Combustion Reports'!$C$40,'DOE Stack Loss Data'!$B$4:$B$43)+1,MATCH('Proposed Efficiency'!Z19,'DOE Stack Loss Data'!$C$3:$V$3))-INDEX('DOE Stack Loss Data'!$C$4:$V$43,MATCH('Combustion Reports'!$C$40,'DOE Stack Loss Data'!$B$4:$B$43),MATCH('Proposed Efficiency'!Z19,'DOE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Efficiency'!Z19,'DOE Stack Loss Data'!$C$3:$V$3))))/(INDEX('DOE Stack Loss Data'!$C$3:$V$3,1,MATCH('Proposed Efficiency'!Z19,'DOE Stack Loss Data'!$C$3:$V$3)+1)-INDEX('DOE Stack Loss Data'!$C$3:$V$3,1,MATCH('Proposed Efficiency'!Z19,'DOE Stack Loss Data'!$C$3:$V$3)))*('Proposed Efficiency'!Z19-INDEX('DOE Stack Loss Data'!$C$3:$V$3,1,MATCH('Proposed Efficiency'!Z19,'DOE Stack Loss Data'!$C$3:$V$3)))+(INDEX('DOE Stack Loss Data'!$C$4:$V$43,MATCH('Combustion Reports'!$C$40,'DOE Stack Loss Data'!$B$4:$B$43)+1,MATCH('Proposed Efficiency'!Z19,'DOE Stack Loss Data'!$C$3:$V$3))-INDEX('DOE Stack Loss Data'!$C$4:$V$43,MATCH('Combustion Reports'!$C$40,'DOE Stack Loss Data'!$B$4:$B$43),MATCH('Proposed Efficiency'!Z19,'DOE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Efficiency'!Z19,'DOE Stack Loss Data'!$C$3:$V$3)))</f>
        <v>#N/A</v>
      </c>
      <c r="AA43" s="237" t="e">
        <f>1-(((INDEX('DOE Stack Loss Data'!$C$4:$V$43,MATCH('Combustion Reports'!$C$40,'DOE Stack Loss Data'!$B$4:$B$43)+1,MATCH('Proposed Efficiency'!AA19,'DOE Stack Loss Data'!$C$3:$V$3)+1)-INDEX('DOE Stack Loss Data'!$C$4:$V$43,MATCH('Combustion Reports'!$C$40,'DOE Stack Loss Data'!$B$4:$B$43),MATCH('Proposed Efficiency'!AA19,'DOE Stack Loss Data'!$C$3:$V$3)+1))/10*('Combustion Reports'!$C$40-INDEX('DOE Stack Loss Data'!$B$4:$B$43,MATCH('Combustion Reports'!$C$40,'DOE Stack Loss Data'!$B$4:$B$43),1))+INDEX('DOE Stack Loss Data'!$C$4:$V$43,MATCH('Combustion Reports'!$C$40,'DOE Stack Loss Data'!$B$4:$B$43),MATCH('Proposed Efficiency'!AA19,'DOE Stack Loss Data'!$C$3:$V$3)+1)-((INDEX('DOE Stack Loss Data'!$C$4:$V$43,MATCH('Combustion Reports'!$C$40,'DOE Stack Loss Data'!$B$4:$B$43)+1,MATCH('Proposed Efficiency'!AA19,'DOE Stack Loss Data'!$C$3:$V$3))-INDEX('DOE Stack Loss Data'!$C$4:$V$43,MATCH('Combustion Reports'!$C$40,'DOE Stack Loss Data'!$B$4:$B$43),MATCH('Proposed Efficiency'!AA19,'DOE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Efficiency'!AA19,'DOE Stack Loss Data'!$C$3:$V$3))))/(INDEX('DOE Stack Loss Data'!$C$3:$V$3,1,MATCH('Proposed Efficiency'!AA19,'DOE Stack Loss Data'!$C$3:$V$3)+1)-INDEX('DOE Stack Loss Data'!$C$3:$V$3,1,MATCH('Proposed Efficiency'!AA19,'DOE Stack Loss Data'!$C$3:$V$3)))*('Proposed Efficiency'!AA19-INDEX('DOE Stack Loss Data'!$C$3:$V$3,1,MATCH('Proposed Efficiency'!AA19,'DOE Stack Loss Data'!$C$3:$V$3)))+(INDEX('DOE Stack Loss Data'!$C$4:$V$43,MATCH('Combustion Reports'!$C$40,'DOE Stack Loss Data'!$B$4:$B$43)+1,MATCH('Proposed Efficiency'!AA19,'DOE Stack Loss Data'!$C$3:$V$3))-INDEX('DOE Stack Loss Data'!$C$4:$V$43,MATCH('Combustion Reports'!$C$40,'DOE Stack Loss Data'!$B$4:$B$43),MATCH('Proposed Efficiency'!AA19,'DOE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Efficiency'!AA19,'DOE Stack Loss Data'!$C$3:$V$3)))</f>
        <v>#N/A</v>
      </c>
      <c r="AB43" s="238" t="e">
        <f>1-(((INDEX('DOE Stack Loss Data'!$C$4:$V$43,MATCH('Combustion Reports'!$C$40,'DOE Stack Loss Data'!$B$4:$B$43)+1,MATCH('Proposed Efficiency'!AB19,'DOE Stack Loss Data'!$C$3:$V$3)+1)-INDEX('DOE Stack Loss Data'!$C$4:$V$43,MATCH('Combustion Reports'!$C$40,'DOE Stack Loss Data'!$B$4:$B$43),MATCH('Proposed Efficiency'!AB19,'DOE Stack Loss Data'!$C$3:$V$3)+1))/10*('Combustion Reports'!$C$40-INDEX('DOE Stack Loss Data'!$B$4:$B$43,MATCH('Combustion Reports'!$C$40,'DOE Stack Loss Data'!$B$4:$B$43),1))+INDEX('DOE Stack Loss Data'!$C$4:$V$43,MATCH('Combustion Reports'!$C$40,'DOE Stack Loss Data'!$B$4:$B$43),MATCH('Proposed Efficiency'!AB19,'DOE Stack Loss Data'!$C$3:$V$3)+1)-((INDEX('DOE Stack Loss Data'!$C$4:$V$43,MATCH('Combustion Reports'!$C$40,'DOE Stack Loss Data'!$B$4:$B$43)+1,MATCH('Proposed Efficiency'!AB19,'DOE Stack Loss Data'!$C$3:$V$3))-INDEX('DOE Stack Loss Data'!$C$4:$V$43,MATCH('Combustion Reports'!$C$40,'DOE Stack Loss Data'!$B$4:$B$43),MATCH('Proposed Efficiency'!AB19,'DOE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Efficiency'!AB19,'DOE Stack Loss Data'!$C$3:$V$3))))/(INDEX('DOE Stack Loss Data'!$C$3:$V$3,1,MATCH('Proposed Efficiency'!AB19,'DOE Stack Loss Data'!$C$3:$V$3)+1)-INDEX('DOE Stack Loss Data'!$C$3:$V$3,1,MATCH('Proposed Efficiency'!AB19,'DOE Stack Loss Data'!$C$3:$V$3)))*('Proposed Efficiency'!AB19-INDEX('DOE Stack Loss Data'!$C$3:$V$3,1,MATCH('Proposed Efficiency'!AB19,'DOE Stack Loss Data'!$C$3:$V$3)))+(INDEX('DOE Stack Loss Data'!$C$4:$V$43,MATCH('Combustion Reports'!$C$40,'DOE Stack Loss Data'!$B$4:$B$43)+1,MATCH('Proposed Efficiency'!AB19,'DOE Stack Loss Data'!$C$3:$V$3))-INDEX('DOE Stack Loss Data'!$C$4:$V$43,MATCH('Combustion Reports'!$C$40,'DOE Stack Loss Data'!$B$4:$B$43),MATCH('Proposed Efficiency'!AB19,'DOE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Efficiency'!AB19,'DOE Stack Loss Data'!$C$3:$V$3)))</f>
        <v>#N/A</v>
      </c>
      <c r="AD43" s="236">
        <v>60</v>
      </c>
      <c r="AE43" s="234">
        <v>717</v>
      </c>
      <c r="AF43" s="233">
        <f t="shared" si="6"/>
        <v>60</v>
      </c>
      <c r="AG43" s="237" t="e">
        <f>1-(((INDEX('DOE Stack Loss Data'!$C$4:$V$43,MATCH('Combustion Reports'!C$46,'DOE Stack Loss Data'!$B$4:$B$43)+1,MATCH('Proposed Efficiency'!AG19,'DOE Stack Loss Data'!$C$3:$V$3)+1)-INDEX('DOE Stack Loss Data'!$C$4:$V$43,MATCH('Combustion Reports'!C$46,'DOE Stack Loss Data'!$B$4:$B$43),MATCH('Proposed Efficiency'!AG19,'DOE Stack Loss Data'!$C$3:$V$3)+1))/10*('Combustion Reports'!C$46-INDEX('DOE Stack Loss Data'!$B$4:$B$43,MATCH('Combustion Reports'!C$46,'DOE Stack Loss Data'!$B$4:$B$43),1))+INDEX('DOE Stack Loss Data'!$C$4:$V$43,MATCH('Combustion Reports'!C$46,'DOE Stack Loss Data'!$B$4:$B$43),MATCH('Proposed Efficiency'!AG19,'DOE Stack Loss Data'!$C$3:$V$3)+1)-((INDEX('DOE Stack Loss Data'!$C$4:$V$43,MATCH('Combustion Reports'!C$46,'DOE Stack Loss Data'!$B$4:$B$43)+1,MATCH('Proposed Efficiency'!AG19,'DOE Stack Loss Data'!$C$3:$V$3))-INDEX('DOE Stack Loss Data'!$C$4:$V$43,MATCH('Combustion Reports'!C$46,'DOE Stack Loss Data'!$B$4:$B$43),MATCH('Proposed Efficiency'!AG19,'DOE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Efficiency'!AG19,'DOE Stack Loss Data'!$C$3:$V$3))))/(INDEX('DOE Stack Loss Data'!$C$3:$V$3,1,MATCH('Proposed Efficiency'!AG19,'DOE Stack Loss Data'!$C$3:$V$3)+1)-INDEX('DOE Stack Loss Data'!$C$3:$V$3,1,MATCH('Proposed Efficiency'!AG19,'DOE Stack Loss Data'!$C$3:$V$3)))*('Proposed Efficiency'!AG19-INDEX('DOE Stack Loss Data'!$C$3:$V$3,1,MATCH('Proposed Efficiency'!AG19,'DOE Stack Loss Data'!$C$3:$V$3)))+(INDEX('DOE Stack Loss Data'!$C$4:$V$43,MATCH('Combustion Reports'!C$46,'DOE Stack Loss Data'!$B$4:$B$43)+1,MATCH('Proposed Efficiency'!AG19,'DOE Stack Loss Data'!$C$3:$V$3))-INDEX('DOE Stack Loss Data'!$C$4:$V$43,MATCH('Combustion Reports'!C$46,'DOE Stack Loss Data'!$B$4:$B$43),MATCH('Proposed Efficiency'!AG19,'DOE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Efficiency'!AG19,'DOE Stack Loss Data'!$C$3:$V$3)))</f>
        <v>#N/A</v>
      </c>
      <c r="AH43" s="237" t="e">
        <f>1-(((INDEX('DOE Stack Loss Data'!$C$4:$V$43,MATCH('Combustion Reports'!D$46,'DOE Stack Loss Data'!$B$4:$B$43)+1,MATCH('Proposed Efficiency'!AH19,'DOE Stack Loss Data'!$C$3:$V$3)+1)-INDEX('DOE Stack Loss Data'!$C$4:$V$43,MATCH('Combustion Reports'!D$46,'DOE Stack Loss Data'!$B$4:$B$43),MATCH('Proposed Efficiency'!AH19,'DOE Stack Loss Data'!$C$3:$V$3)+1))/10*('Combustion Reports'!D$46-INDEX('DOE Stack Loss Data'!$B$4:$B$43,MATCH('Combustion Reports'!D$46,'DOE Stack Loss Data'!$B$4:$B$43),1))+INDEX('DOE Stack Loss Data'!$C$4:$V$43,MATCH('Combustion Reports'!D$46,'DOE Stack Loss Data'!$B$4:$B$43),MATCH('Proposed Efficiency'!AH19,'DOE Stack Loss Data'!$C$3:$V$3)+1)-((INDEX('DOE Stack Loss Data'!$C$4:$V$43,MATCH('Combustion Reports'!D$46,'DOE Stack Loss Data'!$B$4:$B$43)+1,MATCH('Proposed Efficiency'!AH19,'DOE Stack Loss Data'!$C$3:$V$3))-INDEX('DOE Stack Loss Data'!$C$4:$V$43,MATCH('Combustion Reports'!D$46,'DOE Stack Loss Data'!$B$4:$B$43),MATCH('Proposed Efficiency'!AH19,'DOE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Efficiency'!AH19,'DOE Stack Loss Data'!$C$3:$V$3))))/(INDEX('DOE Stack Loss Data'!$C$3:$V$3,1,MATCH('Proposed Efficiency'!AH19,'DOE Stack Loss Data'!$C$3:$V$3)+1)-INDEX('DOE Stack Loss Data'!$C$3:$V$3,1,MATCH('Proposed Efficiency'!AH19,'DOE Stack Loss Data'!$C$3:$V$3)))*('Proposed Efficiency'!AH19-INDEX('DOE Stack Loss Data'!$C$3:$V$3,1,MATCH('Proposed Efficiency'!AH19,'DOE Stack Loss Data'!$C$3:$V$3)))+(INDEX('DOE Stack Loss Data'!$C$4:$V$43,MATCH('Combustion Reports'!D$46,'DOE Stack Loss Data'!$B$4:$B$43)+1,MATCH('Proposed Efficiency'!AH19,'DOE Stack Loss Data'!$C$3:$V$3))-INDEX('DOE Stack Loss Data'!$C$4:$V$43,MATCH('Combustion Reports'!D$46,'DOE Stack Loss Data'!$B$4:$B$43),MATCH('Proposed Efficiency'!AH19,'DOE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Efficiency'!AH19,'DOE Stack Loss Data'!$C$3:$V$3)))</f>
        <v>#N/A</v>
      </c>
      <c r="AI43" s="237" t="e">
        <f>1-(((INDEX('DOE Stack Loss Data'!$C$4:$V$43,MATCH('Combustion Reports'!E$46,'DOE Stack Loss Data'!$B$4:$B$43)+1,MATCH('Proposed Efficiency'!AI19,'DOE Stack Loss Data'!$C$3:$V$3)+1)-INDEX('DOE Stack Loss Data'!$C$4:$V$43,MATCH('Combustion Reports'!E$46,'DOE Stack Loss Data'!$B$4:$B$43),MATCH('Proposed Efficiency'!AI19,'DOE Stack Loss Data'!$C$3:$V$3)+1))/10*('Combustion Reports'!E$46-INDEX('DOE Stack Loss Data'!$B$4:$B$43,MATCH('Combustion Reports'!E$46,'DOE Stack Loss Data'!$B$4:$B$43),1))+INDEX('DOE Stack Loss Data'!$C$4:$V$43,MATCH('Combustion Reports'!E$46,'DOE Stack Loss Data'!$B$4:$B$43),MATCH('Proposed Efficiency'!AI19,'DOE Stack Loss Data'!$C$3:$V$3)+1)-((INDEX('DOE Stack Loss Data'!$C$4:$V$43,MATCH('Combustion Reports'!E$46,'DOE Stack Loss Data'!$B$4:$B$43)+1,MATCH('Proposed Efficiency'!AI19,'DOE Stack Loss Data'!$C$3:$V$3))-INDEX('DOE Stack Loss Data'!$C$4:$V$43,MATCH('Combustion Reports'!E$46,'DOE Stack Loss Data'!$B$4:$B$43),MATCH('Proposed Efficiency'!AI19,'DOE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Efficiency'!AI19,'DOE Stack Loss Data'!$C$3:$V$3))))/(INDEX('DOE Stack Loss Data'!$C$3:$V$3,1,MATCH('Proposed Efficiency'!AI19,'DOE Stack Loss Data'!$C$3:$V$3)+1)-INDEX('DOE Stack Loss Data'!$C$3:$V$3,1,MATCH('Proposed Efficiency'!AI19,'DOE Stack Loss Data'!$C$3:$V$3)))*('Proposed Efficiency'!AI19-INDEX('DOE Stack Loss Data'!$C$3:$V$3,1,MATCH('Proposed Efficiency'!AI19,'DOE Stack Loss Data'!$C$3:$V$3)))+(INDEX('DOE Stack Loss Data'!$C$4:$V$43,MATCH('Combustion Reports'!E$46,'DOE Stack Loss Data'!$B$4:$B$43)+1,MATCH('Proposed Efficiency'!AI19,'DOE Stack Loss Data'!$C$3:$V$3))-INDEX('DOE Stack Loss Data'!$C$4:$V$43,MATCH('Combustion Reports'!E$46,'DOE Stack Loss Data'!$B$4:$B$43),MATCH('Proposed Efficiency'!AI19,'DOE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Efficiency'!AI19,'DOE Stack Loss Data'!$C$3:$V$3)))</f>
        <v>#N/A</v>
      </c>
      <c r="AJ43" s="237" t="e">
        <f>1-(((INDEX('DOE Stack Loss Data'!$C$4:$V$43,MATCH('Combustion Reports'!F$46,'DOE Stack Loss Data'!$B$4:$B$43)+1,MATCH('Proposed Efficiency'!AJ19,'DOE Stack Loss Data'!$C$3:$V$3)+1)-INDEX('DOE Stack Loss Data'!$C$4:$V$43,MATCH('Combustion Reports'!F$46,'DOE Stack Loss Data'!$B$4:$B$43),MATCH('Proposed Efficiency'!AJ19,'DOE Stack Loss Data'!$C$3:$V$3)+1))/10*('Combustion Reports'!F$46-INDEX('DOE Stack Loss Data'!$B$4:$B$43,MATCH('Combustion Reports'!F$46,'DOE Stack Loss Data'!$B$4:$B$43),1))+INDEX('DOE Stack Loss Data'!$C$4:$V$43,MATCH('Combustion Reports'!F$46,'DOE Stack Loss Data'!$B$4:$B$43),MATCH('Proposed Efficiency'!AJ19,'DOE Stack Loss Data'!$C$3:$V$3)+1)-((INDEX('DOE Stack Loss Data'!$C$4:$V$43,MATCH('Combustion Reports'!F$46,'DOE Stack Loss Data'!$B$4:$B$43)+1,MATCH('Proposed Efficiency'!AJ19,'DOE Stack Loss Data'!$C$3:$V$3))-INDEX('DOE Stack Loss Data'!$C$4:$V$43,MATCH('Combustion Reports'!F$46,'DOE Stack Loss Data'!$B$4:$B$43),MATCH('Proposed Efficiency'!AJ19,'DOE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Efficiency'!AJ19,'DOE Stack Loss Data'!$C$3:$V$3))))/(INDEX('DOE Stack Loss Data'!$C$3:$V$3,1,MATCH('Proposed Efficiency'!AJ19,'DOE Stack Loss Data'!$C$3:$V$3)+1)-INDEX('DOE Stack Loss Data'!$C$3:$V$3,1,MATCH('Proposed Efficiency'!AJ19,'DOE Stack Loss Data'!$C$3:$V$3)))*('Proposed Efficiency'!AJ19-INDEX('DOE Stack Loss Data'!$C$3:$V$3,1,MATCH('Proposed Efficiency'!AJ19,'DOE Stack Loss Data'!$C$3:$V$3)))+(INDEX('DOE Stack Loss Data'!$C$4:$V$43,MATCH('Combustion Reports'!F$46,'DOE Stack Loss Data'!$B$4:$B$43)+1,MATCH('Proposed Efficiency'!AJ19,'DOE Stack Loss Data'!$C$3:$V$3))-INDEX('DOE Stack Loss Data'!$C$4:$V$43,MATCH('Combustion Reports'!F$46,'DOE Stack Loss Data'!$B$4:$B$43),MATCH('Proposed Efficiency'!AJ19,'DOE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Efficiency'!AJ19,'DOE Stack Loss Data'!$C$3:$V$3)))</f>
        <v>#N/A</v>
      </c>
      <c r="AK43" s="237" t="e">
        <f>1-(((INDEX('DOE Stack Loss Data'!$C$4:$V$43,MATCH('Combustion Reports'!G$46,'DOE Stack Loss Data'!$B$4:$B$43)+1,MATCH('Proposed Efficiency'!AK19,'DOE Stack Loss Data'!$C$3:$V$3)+1)-INDEX('DOE Stack Loss Data'!$C$4:$V$43,MATCH('Combustion Reports'!G$46,'DOE Stack Loss Data'!$B$4:$B$43),MATCH('Proposed Efficiency'!AK19,'DOE Stack Loss Data'!$C$3:$V$3)+1))/10*('Combustion Reports'!G$46-INDEX('DOE Stack Loss Data'!$B$4:$B$43,MATCH('Combustion Reports'!G$46,'DOE Stack Loss Data'!$B$4:$B$43),1))+INDEX('DOE Stack Loss Data'!$C$4:$V$43,MATCH('Combustion Reports'!G$46,'DOE Stack Loss Data'!$B$4:$B$43),MATCH('Proposed Efficiency'!AK19,'DOE Stack Loss Data'!$C$3:$V$3)+1)-((INDEX('DOE Stack Loss Data'!$C$4:$V$43,MATCH('Combustion Reports'!G$46,'DOE Stack Loss Data'!$B$4:$B$43)+1,MATCH('Proposed Efficiency'!AK19,'DOE Stack Loss Data'!$C$3:$V$3))-INDEX('DOE Stack Loss Data'!$C$4:$V$43,MATCH('Combustion Reports'!G$46,'DOE Stack Loss Data'!$B$4:$B$43),MATCH('Proposed Efficiency'!AK19,'DOE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Efficiency'!AK19,'DOE Stack Loss Data'!$C$3:$V$3))))/(INDEX('DOE Stack Loss Data'!$C$3:$V$3,1,MATCH('Proposed Efficiency'!AK19,'DOE Stack Loss Data'!$C$3:$V$3)+1)-INDEX('DOE Stack Loss Data'!$C$3:$V$3,1,MATCH('Proposed Efficiency'!AK19,'DOE Stack Loss Data'!$C$3:$V$3)))*('Proposed Efficiency'!AK19-INDEX('DOE Stack Loss Data'!$C$3:$V$3,1,MATCH('Proposed Efficiency'!AK19,'DOE Stack Loss Data'!$C$3:$V$3)))+(INDEX('DOE Stack Loss Data'!$C$4:$V$43,MATCH('Combustion Reports'!G$46,'DOE Stack Loss Data'!$B$4:$B$43)+1,MATCH('Proposed Efficiency'!AK19,'DOE Stack Loss Data'!$C$3:$V$3))-INDEX('DOE Stack Loss Data'!$C$4:$V$43,MATCH('Combustion Reports'!G$46,'DOE Stack Loss Data'!$B$4:$B$43),MATCH('Proposed Efficiency'!AK19,'DOE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Efficiency'!AK19,'DOE Stack Loss Data'!$C$3:$V$3)))</f>
        <v>#N/A</v>
      </c>
      <c r="AL43" s="237" t="e">
        <f>1-(((INDEX('DOE Stack Loss Data'!$C$4:$V$43,MATCH('Combustion Reports'!H$46,'DOE Stack Loss Data'!$B$4:$B$43)+1,MATCH('Proposed Efficiency'!AL19,'DOE Stack Loss Data'!$C$3:$V$3)+1)-INDEX('DOE Stack Loss Data'!$C$4:$V$43,MATCH('Combustion Reports'!H$46,'DOE Stack Loss Data'!$B$4:$B$43),MATCH('Proposed Efficiency'!AL19,'DOE Stack Loss Data'!$C$3:$V$3)+1))/10*('Combustion Reports'!H$46-INDEX('DOE Stack Loss Data'!$B$4:$B$43,MATCH('Combustion Reports'!H$46,'DOE Stack Loss Data'!$B$4:$B$43),1))+INDEX('DOE Stack Loss Data'!$C$4:$V$43,MATCH('Combustion Reports'!H$46,'DOE Stack Loss Data'!$B$4:$B$43),MATCH('Proposed Efficiency'!AL19,'DOE Stack Loss Data'!$C$3:$V$3)+1)-((INDEX('DOE Stack Loss Data'!$C$4:$V$43,MATCH('Combustion Reports'!H$46,'DOE Stack Loss Data'!$B$4:$B$43)+1,MATCH('Proposed Efficiency'!AL19,'DOE Stack Loss Data'!$C$3:$V$3))-INDEX('DOE Stack Loss Data'!$C$4:$V$43,MATCH('Combustion Reports'!H$46,'DOE Stack Loss Data'!$B$4:$B$43),MATCH('Proposed Efficiency'!AL19,'DOE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Efficiency'!AL19,'DOE Stack Loss Data'!$C$3:$V$3))))/(INDEX('DOE Stack Loss Data'!$C$3:$V$3,1,MATCH('Proposed Efficiency'!AL19,'DOE Stack Loss Data'!$C$3:$V$3)+1)-INDEX('DOE Stack Loss Data'!$C$3:$V$3,1,MATCH('Proposed Efficiency'!AL19,'DOE Stack Loss Data'!$C$3:$V$3)))*('Proposed Efficiency'!AL19-INDEX('DOE Stack Loss Data'!$C$3:$V$3,1,MATCH('Proposed Efficiency'!AL19,'DOE Stack Loss Data'!$C$3:$V$3)))+(INDEX('DOE Stack Loss Data'!$C$4:$V$43,MATCH('Combustion Reports'!H$46,'DOE Stack Loss Data'!$B$4:$B$43)+1,MATCH('Proposed Efficiency'!AL19,'DOE Stack Loss Data'!$C$3:$V$3))-INDEX('DOE Stack Loss Data'!$C$4:$V$43,MATCH('Combustion Reports'!H$46,'DOE Stack Loss Data'!$B$4:$B$43),MATCH('Proposed Efficiency'!AL19,'DOE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Efficiency'!AL19,'DOE Stack Loss Data'!$C$3:$V$3)))</f>
        <v>#N/A</v>
      </c>
      <c r="AM43" s="237" t="e">
        <f>1-(((INDEX('DOE Stack Loss Data'!$C$4:$V$43,MATCH('Combustion Reports'!I$46,'DOE Stack Loss Data'!$B$4:$B$43)+1,MATCH('Proposed Efficiency'!AM19,'DOE Stack Loss Data'!$C$3:$V$3)+1)-INDEX('DOE Stack Loss Data'!$C$4:$V$43,MATCH('Combustion Reports'!I$46,'DOE Stack Loss Data'!$B$4:$B$43),MATCH('Proposed Efficiency'!AM19,'DOE Stack Loss Data'!$C$3:$V$3)+1))/10*('Combustion Reports'!I$46-INDEX('DOE Stack Loss Data'!$B$4:$B$43,MATCH('Combustion Reports'!I$46,'DOE Stack Loss Data'!$B$4:$B$43),1))+INDEX('DOE Stack Loss Data'!$C$4:$V$43,MATCH('Combustion Reports'!I$46,'DOE Stack Loss Data'!$B$4:$B$43),MATCH('Proposed Efficiency'!AM19,'DOE Stack Loss Data'!$C$3:$V$3)+1)-((INDEX('DOE Stack Loss Data'!$C$4:$V$43,MATCH('Combustion Reports'!I$46,'DOE Stack Loss Data'!$B$4:$B$43)+1,MATCH('Proposed Efficiency'!AM19,'DOE Stack Loss Data'!$C$3:$V$3))-INDEX('DOE Stack Loss Data'!$C$4:$V$43,MATCH('Combustion Reports'!I$46,'DOE Stack Loss Data'!$B$4:$B$43),MATCH('Proposed Efficiency'!AM19,'DOE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Efficiency'!AM19,'DOE Stack Loss Data'!$C$3:$V$3))))/(INDEX('DOE Stack Loss Data'!$C$3:$V$3,1,MATCH('Proposed Efficiency'!AM19,'DOE Stack Loss Data'!$C$3:$V$3)+1)-INDEX('DOE Stack Loss Data'!$C$3:$V$3,1,MATCH('Proposed Efficiency'!AM19,'DOE Stack Loss Data'!$C$3:$V$3)))*('Proposed Efficiency'!AM19-INDEX('DOE Stack Loss Data'!$C$3:$V$3,1,MATCH('Proposed Efficiency'!AM19,'DOE Stack Loss Data'!$C$3:$V$3)))+(INDEX('DOE Stack Loss Data'!$C$4:$V$43,MATCH('Combustion Reports'!I$46,'DOE Stack Loss Data'!$B$4:$B$43)+1,MATCH('Proposed Efficiency'!AM19,'DOE Stack Loss Data'!$C$3:$V$3))-INDEX('DOE Stack Loss Data'!$C$4:$V$43,MATCH('Combustion Reports'!I$46,'DOE Stack Loss Data'!$B$4:$B$43),MATCH('Proposed Efficiency'!AM19,'DOE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Efficiency'!AM19,'DOE Stack Loss Data'!$C$3:$V$3)))</f>
        <v>#N/A</v>
      </c>
      <c r="AN43" s="237" t="e">
        <f>1-(((INDEX('DOE Stack Loss Data'!$C$4:$V$43,MATCH('Combustion Reports'!J$46,'DOE Stack Loss Data'!$B$4:$B$43)+1,MATCH('Proposed Efficiency'!AN19,'DOE Stack Loss Data'!$C$3:$V$3)+1)-INDEX('DOE Stack Loss Data'!$C$4:$V$43,MATCH('Combustion Reports'!J$46,'DOE Stack Loss Data'!$B$4:$B$43),MATCH('Proposed Efficiency'!AN19,'DOE Stack Loss Data'!$C$3:$V$3)+1))/10*('Combustion Reports'!J$46-INDEX('DOE Stack Loss Data'!$B$4:$B$43,MATCH('Combustion Reports'!J$46,'DOE Stack Loss Data'!$B$4:$B$43),1))+INDEX('DOE Stack Loss Data'!$C$4:$V$43,MATCH('Combustion Reports'!J$46,'DOE Stack Loss Data'!$B$4:$B$43),MATCH('Proposed Efficiency'!AN19,'DOE Stack Loss Data'!$C$3:$V$3)+1)-((INDEX('DOE Stack Loss Data'!$C$4:$V$43,MATCH('Combustion Reports'!J$46,'DOE Stack Loss Data'!$B$4:$B$43)+1,MATCH('Proposed Efficiency'!AN19,'DOE Stack Loss Data'!$C$3:$V$3))-INDEX('DOE Stack Loss Data'!$C$4:$V$43,MATCH('Combustion Reports'!J$46,'DOE Stack Loss Data'!$B$4:$B$43),MATCH('Proposed Efficiency'!AN19,'DOE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Efficiency'!AN19,'DOE Stack Loss Data'!$C$3:$V$3))))/(INDEX('DOE Stack Loss Data'!$C$3:$V$3,1,MATCH('Proposed Efficiency'!AN19,'DOE Stack Loss Data'!$C$3:$V$3)+1)-INDEX('DOE Stack Loss Data'!$C$3:$V$3,1,MATCH('Proposed Efficiency'!AN19,'DOE Stack Loss Data'!$C$3:$V$3)))*('Proposed Efficiency'!AN19-INDEX('DOE Stack Loss Data'!$C$3:$V$3,1,MATCH('Proposed Efficiency'!AN19,'DOE Stack Loss Data'!$C$3:$V$3)))+(INDEX('DOE Stack Loss Data'!$C$4:$V$43,MATCH('Combustion Reports'!J$46,'DOE Stack Loss Data'!$B$4:$B$43)+1,MATCH('Proposed Efficiency'!AN19,'DOE Stack Loss Data'!$C$3:$V$3))-INDEX('DOE Stack Loss Data'!$C$4:$V$43,MATCH('Combustion Reports'!J$46,'DOE Stack Loss Data'!$B$4:$B$43),MATCH('Proposed Efficiency'!AN19,'DOE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Efficiency'!AN19,'DOE Stack Loss Data'!$C$3:$V$3)))</f>
        <v>#N/A</v>
      </c>
      <c r="AO43" s="237" t="e">
        <f>1-(((INDEX('DOE Stack Loss Data'!$C$4:$V$43,MATCH('Combustion Reports'!K$46,'DOE Stack Loss Data'!$B$4:$B$43)+1,MATCH('Proposed Efficiency'!AO19,'DOE Stack Loss Data'!$C$3:$V$3)+1)-INDEX('DOE Stack Loss Data'!$C$4:$V$43,MATCH('Combustion Reports'!K$46,'DOE Stack Loss Data'!$B$4:$B$43),MATCH('Proposed Efficiency'!AO19,'DOE Stack Loss Data'!$C$3:$V$3)+1))/10*('Combustion Reports'!K$46-INDEX('DOE Stack Loss Data'!$B$4:$B$43,MATCH('Combustion Reports'!K$46,'DOE Stack Loss Data'!$B$4:$B$43),1))+INDEX('DOE Stack Loss Data'!$C$4:$V$43,MATCH('Combustion Reports'!K$46,'DOE Stack Loss Data'!$B$4:$B$43),MATCH('Proposed Efficiency'!AO19,'DOE Stack Loss Data'!$C$3:$V$3)+1)-((INDEX('DOE Stack Loss Data'!$C$4:$V$43,MATCH('Combustion Reports'!K$46,'DOE Stack Loss Data'!$B$4:$B$43)+1,MATCH('Proposed Efficiency'!AO19,'DOE Stack Loss Data'!$C$3:$V$3))-INDEX('DOE Stack Loss Data'!$C$4:$V$43,MATCH('Combustion Reports'!K$46,'DOE Stack Loss Data'!$B$4:$B$43),MATCH('Proposed Efficiency'!AO19,'DOE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Efficiency'!AO19,'DOE Stack Loss Data'!$C$3:$V$3))))/(INDEX('DOE Stack Loss Data'!$C$3:$V$3,1,MATCH('Proposed Efficiency'!AO19,'DOE Stack Loss Data'!$C$3:$V$3)+1)-INDEX('DOE Stack Loss Data'!$C$3:$V$3,1,MATCH('Proposed Efficiency'!AO19,'DOE Stack Loss Data'!$C$3:$V$3)))*('Proposed Efficiency'!AO19-INDEX('DOE Stack Loss Data'!$C$3:$V$3,1,MATCH('Proposed Efficiency'!AO19,'DOE Stack Loss Data'!$C$3:$V$3)))+(INDEX('DOE Stack Loss Data'!$C$4:$V$43,MATCH('Combustion Reports'!K$46,'DOE Stack Loss Data'!$B$4:$B$43)+1,MATCH('Proposed Efficiency'!AO19,'DOE Stack Loss Data'!$C$3:$V$3))-INDEX('DOE Stack Loss Data'!$C$4:$V$43,MATCH('Combustion Reports'!K$46,'DOE Stack Loss Data'!$B$4:$B$43),MATCH('Proposed Efficiency'!AO19,'DOE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Efficiency'!AO19,'DOE Stack Loss Data'!$C$3:$V$3)))</f>
        <v>#N/A</v>
      </c>
      <c r="AP43" s="238" t="e">
        <f>1-(((INDEX('DOE Stack Loss Data'!$C$4:$V$43,MATCH('Combustion Reports'!L$46,'DOE Stack Loss Data'!$B$4:$B$43)+1,MATCH('Proposed Efficiency'!AP19,'DOE Stack Loss Data'!$C$3:$V$3)+1)-INDEX('DOE Stack Loss Data'!$C$4:$V$43,MATCH('Combustion Reports'!L$46,'DOE Stack Loss Data'!$B$4:$B$43),MATCH('Proposed Efficiency'!AP19,'DOE Stack Loss Data'!$C$3:$V$3)+1))/10*('Combustion Reports'!L$46-INDEX('DOE Stack Loss Data'!$B$4:$B$43,MATCH('Combustion Reports'!L$46,'DOE Stack Loss Data'!$B$4:$B$43),1))+INDEX('DOE Stack Loss Data'!$C$4:$V$43,MATCH('Combustion Reports'!L$46,'DOE Stack Loss Data'!$B$4:$B$43),MATCH('Proposed Efficiency'!AP19,'DOE Stack Loss Data'!$C$3:$V$3)+1)-((INDEX('DOE Stack Loss Data'!$C$4:$V$43,MATCH('Combustion Reports'!L$46,'DOE Stack Loss Data'!$B$4:$B$43)+1,MATCH('Proposed Efficiency'!AP19,'DOE Stack Loss Data'!$C$3:$V$3))-INDEX('DOE Stack Loss Data'!$C$4:$V$43,MATCH('Combustion Reports'!L$46,'DOE Stack Loss Data'!$B$4:$B$43),MATCH('Proposed Efficiency'!AP19,'DOE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Efficiency'!AP19,'DOE Stack Loss Data'!$C$3:$V$3))))/(INDEX('DOE Stack Loss Data'!$C$3:$V$3,1,MATCH('Proposed Efficiency'!AP19,'DOE Stack Loss Data'!$C$3:$V$3)+1)-INDEX('DOE Stack Loss Data'!$C$3:$V$3,1,MATCH('Proposed Efficiency'!AP19,'DOE Stack Loss Data'!$C$3:$V$3)))*('Proposed Efficiency'!AP19-INDEX('DOE Stack Loss Data'!$C$3:$V$3,1,MATCH('Proposed Efficiency'!AP19,'DOE Stack Loss Data'!$C$3:$V$3)))+(INDEX('DOE Stack Loss Data'!$C$4:$V$43,MATCH('Combustion Reports'!L$46,'DOE Stack Loss Data'!$B$4:$B$43)+1,MATCH('Proposed Efficiency'!AP19,'DOE Stack Loss Data'!$C$3:$V$3))-INDEX('DOE Stack Loss Data'!$C$4:$V$43,MATCH('Combustion Reports'!L$46,'DOE Stack Loss Data'!$B$4:$B$43),MATCH('Proposed Efficiency'!AP19,'DOE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Efficiency'!AP19,'DOE Stack Loss Data'!$C$3:$V$3)))</f>
        <v>#N/A</v>
      </c>
      <c r="AR43" s="236">
        <v>60</v>
      </c>
      <c r="AS43" s="234">
        <v>717</v>
      </c>
      <c r="AT43" s="233">
        <f t="shared" si="7"/>
        <v>60</v>
      </c>
      <c r="AU43" s="237" t="e">
        <f>1-(((INDEX('DOE Stack Loss Data'!$C$4:$V$43,MATCH('Combustion Reports'!C$52,'DOE Stack Loss Data'!$B$4:$B$43)+1,MATCH('Proposed Efficiency'!AU19,'DOE Stack Loss Data'!$C$3:$V$3)+1)-INDEX('DOE Stack Loss Data'!$C$4:$V$43,MATCH('Combustion Reports'!C$52,'DOE Stack Loss Data'!$B$4:$B$43),MATCH('Proposed Efficiency'!AU19,'DOE Stack Loss Data'!$C$3:$V$3)+1))/10*('Combustion Reports'!C$52-INDEX('DOE Stack Loss Data'!$B$4:$B$43,MATCH('Combustion Reports'!C$52,'DOE Stack Loss Data'!$B$4:$B$43),1))+INDEX('DOE Stack Loss Data'!$C$4:$V$43,MATCH('Combustion Reports'!C$52,'DOE Stack Loss Data'!$B$4:$B$43),MATCH('Proposed Efficiency'!AU19,'DOE Stack Loss Data'!$C$3:$V$3)+1)-((INDEX('DOE Stack Loss Data'!$C$4:$V$43,MATCH('Combustion Reports'!C$52,'DOE Stack Loss Data'!$B$4:$B$43)+1,MATCH('Proposed Efficiency'!AU19,'DOE Stack Loss Data'!$C$3:$V$3))-INDEX('DOE Stack Loss Data'!$C$4:$V$43,MATCH('Combustion Reports'!C$52,'DOE Stack Loss Data'!$B$4:$B$43),MATCH('Proposed Efficiency'!AU19,'DOE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Efficiency'!AU19,'DOE Stack Loss Data'!$C$3:$V$3))))/(INDEX('DOE Stack Loss Data'!$C$3:$V$3,1,MATCH('Proposed Efficiency'!AU19,'DOE Stack Loss Data'!$C$3:$V$3)+1)-INDEX('DOE Stack Loss Data'!$C$3:$V$3,1,MATCH('Proposed Efficiency'!AU19,'DOE Stack Loss Data'!$C$3:$V$3)))*('Proposed Efficiency'!AU19-INDEX('DOE Stack Loss Data'!$C$3:$V$3,1,MATCH('Proposed Efficiency'!AU19,'DOE Stack Loss Data'!$C$3:$V$3)))+(INDEX('DOE Stack Loss Data'!$C$4:$V$43,MATCH('Combustion Reports'!C$52,'DOE Stack Loss Data'!$B$4:$B$43)+1,MATCH('Proposed Efficiency'!AU19,'DOE Stack Loss Data'!$C$3:$V$3))-INDEX('DOE Stack Loss Data'!$C$4:$V$43,MATCH('Combustion Reports'!C$52,'DOE Stack Loss Data'!$B$4:$B$43),MATCH('Proposed Efficiency'!AU19,'DOE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Efficiency'!AU19,'DOE Stack Loss Data'!$C$3:$V$3)))</f>
        <v>#N/A</v>
      </c>
      <c r="AV43" s="237" t="e">
        <f>1-(((INDEX('DOE Stack Loss Data'!$C$4:$V$43,MATCH('Combustion Reports'!D$52,'DOE Stack Loss Data'!$B$4:$B$43)+1,MATCH('Proposed Efficiency'!AV19,'DOE Stack Loss Data'!$C$3:$V$3)+1)-INDEX('DOE Stack Loss Data'!$C$4:$V$43,MATCH('Combustion Reports'!D$52,'DOE Stack Loss Data'!$B$4:$B$43),MATCH('Proposed Efficiency'!AV19,'DOE Stack Loss Data'!$C$3:$V$3)+1))/10*('Combustion Reports'!D$52-INDEX('DOE Stack Loss Data'!$B$4:$B$43,MATCH('Combustion Reports'!D$52,'DOE Stack Loss Data'!$B$4:$B$43),1))+INDEX('DOE Stack Loss Data'!$C$4:$V$43,MATCH('Combustion Reports'!D$52,'DOE Stack Loss Data'!$B$4:$B$43),MATCH('Proposed Efficiency'!AV19,'DOE Stack Loss Data'!$C$3:$V$3)+1)-((INDEX('DOE Stack Loss Data'!$C$4:$V$43,MATCH('Combustion Reports'!D$52,'DOE Stack Loss Data'!$B$4:$B$43)+1,MATCH('Proposed Efficiency'!AV19,'DOE Stack Loss Data'!$C$3:$V$3))-INDEX('DOE Stack Loss Data'!$C$4:$V$43,MATCH('Combustion Reports'!D$52,'DOE Stack Loss Data'!$B$4:$B$43),MATCH('Proposed Efficiency'!AV19,'DOE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Efficiency'!AV19,'DOE Stack Loss Data'!$C$3:$V$3))))/(INDEX('DOE Stack Loss Data'!$C$3:$V$3,1,MATCH('Proposed Efficiency'!AV19,'DOE Stack Loss Data'!$C$3:$V$3)+1)-INDEX('DOE Stack Loss Data'!$C$3:$V$3,1,MATCH('Proposed Efficiency'!AV19,'DOE Stack Loss Data'!$C$3:$V$3)))*('Proposed Efficiency'!AV19-INDEX('DOE Stack Loss Data'!$C$3:$V$3,1,MATCH('Proposed Efficiency'!AV19,'DOE Stack Loss Data'!$C$3:$V$3)))+(INDEX('DOE Stack Loss Data'!$C$4:$V$43,MATCH('Combustion Reports'!D$52,'DOE Stack Loss Data'!$B$4:$B$43)+1,MATCH('Proposed Efficiency'!AV19,'DOE Stack Loss Data'!$C$3:$V$3))-INDEX('DOE Stack Loss Data'!$C$4:$V$43,MATCH('Combustion Reports'!D$52,'DOE Stack Loss Data'!$B$4:$B$43),MATCH('Proposed Efficiency'!AV19,'DOE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Efficiency'!AV19,'DOE Stack Loss Data'!$C$3:$V$3)))</f>
        <v>#N/A</v>
      </c>
      <c r="AW43" s="237" t="e">
        <f>1-(((INDEX('DOE Stack Loss Data'!$C$4:$V$43,MATCH('Combustion Reports'!E$52,'DOE Stack Loss Data'!$B$4:$B$43)+1,MATCH('Proposed Efficiency'!AW19,'DOE Stack Loss Data'!$C$3:$V$3)+1)-INDEX('DOE Stack Loss Data'!$C$4:$V$43,MATCH('Combustion Reports'!E$52,'DOE Stack Loss Data'!$B$4:$B$43),MATCH('Proposed Efficiency'!AW19,'DOE Stack Loss Data'!$C$3:$V$3)+1))/10*('Combustion Reports'!E$52-INDEX('DOE Stack Loss Data'!$B$4:$B$43,MATCH('Combustion Reports'!E$52,'DOE Stack Loss Data'!$B$4:$B$43),1))+INDEX('DOE Stack Loss Data'!$C$4:$V$43,MATCH('Combustion Reports'!E$52,'DOE Stack Loss Data'!$B$4:$B$43),MATCH('Proposed Efficiency'!AW19,'DOE Stack Loss Data'!$C$3:$V$3)+1)-((INDEX('DOE Stack Loss Data'!$C$4:$V$43,MATCH('Combustion Reports'!E$52,'DOE Stack Loss Data'!$B$4:$B$43)+1,MATCH('Proposed Efficiency'!AW19,'DOE Stack Loss Data'!$C$3:$V$3))-INDEX('DOE Stack Loss Data'!$C$4:$V$43,MATCH('Combustion Reports'!E$52,'DOE Stack Loss Data'!$B$4:$B$43),MATCH('Proposed Efficiency'!AW19,'DOE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Efficiency'!AW19,'DOE Stack Loss Data'!$C$3:$V$3))))/(INDEX('DOE Stack Loss Data'!$C$3:$V$3,1,MATCH('Proposed Efficiency'!AW19,'DOE Stack Loss Data'!$C$3:$V$3)+1)-INDEX('DOE Stack Loss Data'!$C$3:$V$3,1,MATCH('Proposed Efficiency'!AW19,'DOE Stack Loss Data'!$C$3:$V$3)))*('Proposed Efficiency'!AW19-INDEX('DOE Stack Loss Data'!$C$3:$V$3,1,MATCH('Proposed Efficiency'!AW19,'DOE Stack Loss Data'!$C$3:$V$3)))+(INDEX('DOE Stack Loss Data'!$C$4:$V$43,MATCH('Combustion Reports'!E$52,'DOE Stack Loss Data'!$B$4:$B$43)+1,MATCH('Proposed Efficiency'!AW19,'DOE Stack Loss Data'!$C$3:$V$3))-INDEX('DOE Stack Loss Data'!$C$4:$V$43,MATCH('Combustion Reports'!E$52,'DOE Stack Loss Data'!$B$4:$B$43),MATCH('Proposed Efficiency'!AW19,'DOE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Efficiency'!AW19,'DOE Stack Loss Data'!$C$3:$V$3)))</f>
        <v>#N/A</v>
      </c>
      <c r="AX43" s="237" t="e">
        <f>1-(((INDEX('DOE Stack Loss Data'!$C$4:$V$43,MATCH('Combustion Reports'!F$52,'DOE Stack Loss Data'!$B$4:$B$43)+1,MATCH('Proposed Efficiency'!AX19,'DOE Stack Loss Data'!$C$3:$V$3)+1)-INDEX('DOE Stack Loss Data'!$C$4:$V$43,MATCH('Combustion Reports'!F$52,'DOE Stack Loss Data'!$B$4:$B$43),MATCH('Proposed Efficiency'!AX19,'DOE Stack Loss Data'!$C$3:$V$3)+1))/10*('Combustion Reports'!F$52-INDEX('DOE Stack Loss Data'!$B$4:$B$43,MATCH('Combustion Reports'!F$52,'DOE Stack Loss Data'!$B$4:$B$43),1))+INDEX('DOE Stack Loss Data'!$C$4:$V$43,MATCH('Combustion Reports'!F$52,'DOE Stack Loss Data'!$B$4:$B$43),MATCH('Proposed Efficiency'!AX19,'DOE Stack Loss Data'!$C$3:$V$3)+1)-((INDEX('DOE Stack Loss Data'!$C$4:$V$43,MATCH('Combustion Reports'!F$52,'DOE Stack Loss Data'!$B$4:$B$43)+1,MATCH('Proposed Efficiency'!AX19,'DOE Stack Loss Data'!$C$3:$V$3))-INDEX('DOE Stack Loss Data'!$C$4:$V$43,MATCH('Combustion Reports'!F$52,'DOE Stack Loss Data'!$B$4:$B$43),MATCH('Proposed Efficiency'!AX19,'DOE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Efficiency'!AX19,'DOE Stack Loss Data'!$C$3:$V$3))))/(INDEX('DOE Stack Loss Data'!$C$3:$V$3,1,MATCH('Proposed Efficiency'!AX19,'DOE Stack Loss Data'!$C$3:$V$3)+1)-INDEX('DOE Stack Loss Data'!$C$3:$V$3,1,MATCH('Proposed Efficiency'!AX19,'DOE Stack Loss Data'!$C$3:$V$3)))*('Proposed Efficiency'!AX19-INDEX('DOE Stack Loss Data'!$C$3:$V$3,1,MATCH('Proposed Efficiency'!AX19,'DOE Stack Loss Data'!$C$3:$V$3)))+(INDEX('DOE Stack Loss Data'!$C$4:$V$43,MATCH('Combustion Reports'!F$52,'DOE Stack Loss Data'!$B$4:$B$43)+1,MATCH('Proposed Efficiency'!AX19,'DOE Stack Loss Data'!$C$3:$V$3))-INDEX('DOE Stack Loss Data'!$C$4:$V$43,MATCH('Combustion Reports'!F$52,'DOE Stack Loss Data'!$B$4:$B$43),MATCH('Proposed Efficiency'!AX19,'DOE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Efficiency'!AX19,'DOE Stack Loss Data'!$C$3:$V$3)))</f>
        <v>#N/A</v>
      </c>
      <c r="AY43" s="237" t="e">
        <f>1-(((INDEX('DOE Stack Loss Data'!$C$4:$V$43,MATCH('Combustion Reports'!G$52,'DOE Stack Loss Data'!$B$4:$B$43)+1,MATCH('Proposed Efficiency'!AY19,'DOE Stack Loss Data'!$C$3:$V$3)+1)-INDEX('DOE Stack Loss Data'!$C$4:$V$43,MATCH('Combustion Reports'!G$52,'DOE Stack Loss Data'!$B$4:$B$43),MATCH('Proposed Efficiency'!AY19,'DOE Stack Loss Data'!$C$3:$V$3)+1))/10*('Combustion Reports'!G$52-INDEX('DOE Stack Loss Data'!$B$4:$B$43,MATCH('Combustion Reports'!G$52,'DOE Stack Loss Data'!$B$4:$B$43),1))+INDEX('DOE Stack Loss Data'!$C$4:$V$43,MATCH('Combustion Reports'!G$52,'DOE Stack Loss Data'!$B$4:$B$43),MATCH('Proposed Efficiency'!AY19,'DOE Stack Loss Data'!$C$3:$V$3)+1)-((INDEX('DOE Stack Loss Data'!$C$4:$V$43,MATCH('Combustion Reports'!G$52,'DOE Stack Loss Data'!$B$4:$B$43)+1,MATCH('Proposed Efficiency'!AY19,'DOE Stack Loss Data'!$C$3:$V$3))-INDEX('DOE Stack Loss Data'!$C$4:$V$43,MATCH('Combustion Reports'!G$52,'DOE Stack Loss Data'!$B$4:$B$43),MATCH('Proposed Efficiency'!AY19,'DOE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Efficiency'!AY19,'DOE Stack Loss Data'!$C$3:$V$3))))/(INDEX('DOE Stack Loss Data'!$C$3:$V$3,1,MATCH('Proposed Efficiency'!AY19,'DOE Stack Loss Data'!$C$3:$V$3)+1)-INDEX('DOE Stack Loss Data'!$C$3:$V$3,1,MATCH('Proposed Efficiency'!AY19,'DOE Stack Loss Data'!$C$3:$V$3)))*('Proposed Efficiency'!AY19-INDEX('DOE Stack Loss Data'!$C$3:$V$3,1,MATCH('Proposed Efficiency'!AY19,'DOE Stack Loss Data'!$C$3:$V$3)))+(INDEX('DOE Stack Loss Data'!$C$4:$V$43,MATCH('Combustion Reports'!G$52,'DOE Stack Loss Data'!$B$4:$B$43)+1,MATCH('Proposed Efficiency'!AY19,'DOE Stack Loss Data'!$C$3:$V$3))-INDEX('DOE Stack Loss Data'!$C$4:$V$43,MATCH('Combustion Reports'!G$52,'DOE Stack Loss Data'!$B$4:$B$43),MATCH('Proposed Efficiency'!AY19,'DOE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Efficiency'!AY19,'DOE Stack Loss Data'!$C$3:$V$3)))</f>
        <v>#N/A</v>
      </c>
      <c r="AZ43" s="237" t="e">
        <f>1-(((INDEX('DOE Stack Loss Data'!$C$4:$V$43,MATCH('Combustion Reports'!H$52,'DOE Stack Loss Data'!$B$4:$B$43)+1,MATCH('Proposed Efficiency'!AZ19,'DOE Stack Loss Data'!$C$3:$V$3)+1)-INDEX('DOE Stack Loss Data'!$C$4:$V$43,MATCH('Combustion Reports'!H$52,'DOE Stack Loss Data'!$B$4:$B$43),MATCH('Proposed Efficiency'!AZ19,'DOE Stack Loss Data'!$C$3:$V$3)+1))/10*('Combustion Reports'!H$52-INDEX('DOE Stack Loss Data'!$B$4:$B$43,MATCH('Combustion Reports'!H$52,'DOE Stack Loss Data'!$B$4:$B$43),1))+INDEX('DOE Stack Loss Data'!$C$4:$V$43,MATCH('Combustion Reports'!H$52,'DOE Stack Loss Data'!$B$4:$B$43),MATCH('Proposed Efficiency'!AZ19,'DOE Stack Loss Data'!$C$3:$V$3)+1)-((INDEX('DOE Stack Loss Data'!$C$4:$V$43,MATCH('Combustion Reports'!H$52,'DOE Stack Loss Data'!$B$4:$B$43)+1,MATCH('Proposed Efficiency'!AZ19,'DOE Stack Loss Data'!$C$3:$V$3))-INDEX('DOE Stack Loss Data'!$C$4:$V$43,MATCH('Combustion Reports'!H$52,'DOE Stack Loss Data'!$B$4:$B$43),MATCH('Proposed Efficiency'!AZ19,'DOE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Efficiency'!AZ19,'DOE Stack Loss Data'!$C$3:$V$3))))/(INDEX('DOE Stack Loss Data'!$C$3:$V$3,1,MATCH('Proposed Efficiency'!AZ19,'DOE Stack Loss Data'!$C$3:$V$3)+1)-INDEX('DOE Stack Loss Data'!$C$3:$V$3,1,MATCH('Proposed Efficiency'!AZ19,'DOE Stack Loss Data'!$C$3:$V$3)))*('Proposed Efficiency'!AZ19-INDEX('DOE Stack Loss Data'!$C$3:$V$3,1,MATCH('Proposed Efficiency'!AZ19,'DOE Stack Loss Data'!$C$3:$V$3)))+(INDEX('DOE Stack Loss Data'!$C$4:$V$43,MATCH('Combustion Reports'!H$52,'DOE Stack Loss Data'!$B$4:$B$43)+1,MATCH('Proposed Efficiency'!AZ19,'DOE Stack Loss Data'!$C$3:$V$3))-INDEX('DOE Stack Loss Data'!$C$4:$V$43,MATCH('Combustion Reports'!H$52,'DOE Stack Loss Data'!$B$4:$B$43),MATCH('Proposed Efficiency'!AZ19,'DOE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Efficiency'!AZ19,'DOE Stack Loss Data'!$C$3:$V$3)))</f>
        <v>#N/A</v>
      </c>
      <c r="BA43" s="237" t="e">
        <f>1-(((INDEX('DOE Stack Loss Data'!$C$4:$V$43,MATCH('Combustion Reports'!I$52,'DOE Stack Loss Data'!$B$4:$B$43)+1,MATCH('Proposed Efficiency'!BA19,'DOE Stack Loss Data'!$C$3:$V$3)+1)-INDEX('DOE Stack Loss Data'!$C$4:$V$43,MATCH('Combustion Reports'!I$52,'DOE Stack Loss Data'!$B$4:$B$43),MATCH('Proposed Efficiency'!BA19,'DOE Stack Loss Data'!$C$3:$V$3)+1))/10*('Combustion Reports'!I$52-INDEX('DOE Stack Loss Data'!$B$4:$B$43,MATCH('Combustion Reports'!I$52,'DOE Stack Loss Data'!$B$4:$B$43),1))+INDEX('DOE Stack Loss Data'!$C$4:$V$43,MATCH('Combustion Reports'!I$52,'DOE Stack Loss Data'!$B$4:$B$43),MATCH('Proposed Efficiency'!BA19,'DOE Stack Loss Data'!$C$3:$V$3)+1)-((INDEX('DOE Stack Loss Data'!$C$4:$V$43,MATCH('Combustion Reports'!I$52,'DOE Stack Loss Data'!$B$4:$B$43)+1,MATCH('Proposed Efficiency'!BA19,'DOE Stack Loss Data'!$C$3:$V$3))-INDEX('DOE Stack Loss Data'!$C$4:$V$43,MATCH('Combustion Reports'!I$52,'DOE Stack Loss Data'!$B$4:$B$43),MATCH('Proposed Efficiency'!BA19,'DOE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Efficiency'!BA19,'DOE Stack Loss Data'!$C$3:$V$3))))/(INDEX('DOE Stack Loss Data'!$C$3:$V$3,1,MATCH('Proposed Efficiency'!BA19,'DOE Stack Loss Data'!$C$3:$V$3)+1)-INDEX('DOE Stack Loss Data'!$C$3:$V$3,1,MATCH('Proposed Efficiency'!BA19,'DOE Stack Loss Data'!$C$3:$V$3)))*('Proposed Efficiency'!BA19-INDEX('DOE Stack Loss Data'!$C$3:$V$3,1,MATCH('Proposed Efficiency'!BA19,'DOE Stack Loss Data'!$C$3:$V$3)))+(INDEX('DOE Stack Loss Data'!$C$4:$V$43,MATCH('Combustion Reports'!I$52,'DOE Stack Loss Data'!$B$4:$B$43)+1,MATCH('Proposed Efficiency'!BA19,'DOE Stack Loss Data'!$C$3:$V$3))-INDEX('DOE Stack Loss Data'!$C$4:$V$43,MATCH('Combustion Reports'!I$52,'DOE Stack Loss Data'!$B$4:$B$43),MATCH('Proposed Efficiency'!BA19,'DOE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Efficiency'!BA19,'DOE Stack Loss Data'!$C$3:$V$3)))</f>
        <v>#N/A</v>
      </c>
      <c r="BB43" s="237" t="e">
        <f>1-(((INDEX('DOE Stack Loss Data'!$C$4:$V$43,MATCH('Combustion Reports'!J$52,'DOE Stack Loss Data'!$B$4:$B$43)+1,MATCH('Proposed Efficiency'!BB19,'DOE Stack Loss Data'!$C$3:$V$3)+1)-INDEX('DOE Stack Loss Data'!$C$4:$V$43,MATCH('Combustion Reports'!J$52,'DOE Stack Loss Data'!$B$4:$B$43),MATCH('Proposed Efficiency'!BB19,'DOE Stack Loss Data'!$C$3:$V$3)+1))/10*('Combustion Reports'!J$52-INDEX('DOE Stack Loss Data'!$B$4:$B$43,MATCH('Combustion Reports'!J$52,'DOE Stack Loss Data'!$B$4:$B$43),1))+INDEX('DOE Stack Loss Data'!$C$4:$V$43,MATCH('Combustion Reports'!J$52,'DOE Stack Loss Data'!$B$4:$B$43),MATCH('Proposed Efficiency'!BB19,'DOE Stack Loss Data'!$C$3:$V$3)+1)-((INDEX('DOE Stack Loss Data'!$C$4:$V$43,MATCH('Combustion Reports'!J$52,'DOE Stack Loss Data'!$B$4:$B$43)+1,MATCH('Proposed Efficiency'!BB19,'DOE Stack Loss Data'!$C$3:$V$3))-INDEX('DOE Stack Loss Data'!$C$4:$V$43,MATCH('Combustion Reports'!J$52,'DOE Stack Loss Data'!$B$4:$B$43),MATCH('Proposed Efficiency'!BB19,'DOE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Efficiency'!BB19,'DOE Stack Loss Data'!$C$3:$V$3))))/(INDEX('DOE Stack Loss Data'!$C$3:$V$3,1,MATCH('Proposed Efficiency'!BB19,'DOE Stack Loss Data'!$C$3:$V$3)+1)-INDEX('DOE Stack Loss Data'!$C$3:$V$3,1,MATCH('Proposed Efficiency'!BB19,'DOE Stack Loss Data'!$C$3:$V$3)))*('Proposed Efficiency'!BB19-INDEX('DOE Stack Loss Data'!$C$3:$V$3,1,MATCH('Proposed Efficiency'!BB19,'DOE Stack Loss Data'!$C$3:$V$3)))+(INDEX('DOE Stack Loss Data'!$C$4:$V$43,MATCH('Combustion Reports'!J$52,'DOE Stack Loss Data'!$B$4:$B$43)+1,MATCH('Proposed Efficiency'!BB19,'DOE Stack Loss Data'!$C$3:$V$3))-INDEX('DOE Stack Loss Data'!$C$4:$V$43,MATCH('Combustion Reports'!J$52,'DOE Stack Loss Data'!$B$4:$B$43),MATCH('Proposed Efficiency'!BB19,'DOE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Efficiency'!BB19,'DOE Stack Loss Data'!$C$3:$V$3)))</f>
        <v>#N/A</v>
      </c>
      <c r="BC43" s="237" t="e">
        <f>1-(((INDEX('DOE Stack Loss Data'!$C$4:$V$43,MATCH('Combustion Reports'!K$52,'DOE Stack Loss Data'!$B$4:$B$43)+1,MATCH('Proposed Efficiency'!BC19,'DOE Stack Loss Data'!$C$3:$V$3)+1)-INDEX('DOE Stack Loss Data'!$C$4:$V$43,MATCH('Combustion Reports'!K$52,'DOE Stack Loss Data'!$B$4:$B$43),MATCH('Proposed Efficiency'!BC19,'DOE Stack Loss Data'!$C$3:$V$3)+1))/10*('Combustion Reports'!K$52-INDEX('DOE Stack Loss Data'!$B$4:$B$43,MATCH('Combustion Reports'!K$52,'DOE Stack Loss Data'!$B$4:$B$43),1))+INDEX('DOE Stack Loss Data'!$C$4:$V$43,MATCH('Combustion Reports'!K$52,'DOE Stack Loss Data'!$B$4:$B$43),MATCH('Proposed Efficiency'!BC19,'DOE Stack Loss Data'!$C$3:$V$3)+1)-((INDEX('DOE Stack Loss Data'!$C$4:$V$43,MATCH('Combustion Reports'!K$52,'DOE Stack Loss Data'!$B$4:$B$43)+1,MATCH('Proposed Efficiency'!BC19,'DOE Stack Loss Data'!$C$3:$V$3))-INDEX('DOE Stack Loss Data'!$C$4:$V$43,MATCH('Combustion Reports'!K$52,'DOE Stack Loss Data'!$B$4:$B$43),MATCH('Proposed Efficiency'!BC19,'DOE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Efficiency'!BC19,'DOE Stack Loss Data'!$C$3:$V$3))))/(INDEX('DOE Stack Loss Data'!$C$3:$V$3,1,MATCH('Proposed Efficiency'!BC19,'DOE Stack Loss Data'!$C$3:$V$3)+1)-INDEX('DOE Stack Loss Data'!$C$3:$V$3,1,MATCH('Proposed Efficiency'!BC19,'DOE Stack Loss Data'!$C$3:$V$3)))*('Proposed Efficiency'!BC19-INDEX('DOE Stack Loss Data'!$C$3:$V$3,1,MATCH('Proposed Efficiency'!BC19,'DOE Stack Loss Data'!$C$3:$V$3)))+(INDEX('DOE Stack Loss Data'!$C$4:$V$43,MATCH('Combustion Reports'!K$52,'DOE Stack Loss Data'!$B$4:$B$43)+1,MATCH('Proposed Efficiency'!BC19,'DOE Stack Loss Data'!$C$3:$V$3))-INDEX('DOE Stack Loss Data'!$C$4:$V$43,MATCH('Combustion Reports'!K$52,'DOE Stack Loss Data'!$B$4:$B$43),MATCH('Proposed Efficiency'!BC19,'DOE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Efficiency'!BC19,'DOE Stack Loss Data'!$C$3:$V$3)))</f>
        <v>#N/A</v>
      </c>
      <c r="BD43" s="238" t="e">
        <f>1-(((INDEX('DOE Stack Loss Data'!$C$4:$V$43,MATCH('Combustion Reports'!L$52,'DOE Stack Loss Data'!$B$4:$B$43)+1,MATCH('Proposed Efficiency'!BD19,'DOE Stack Loss Data'!$C$3:$V$3)+1)-INDEX('DOE Stack Loss Data'!$C$4:$V$43,MATCH('Combustion Reports'!L$52,'DOE Stack Loss Data'!$B$4:$B$43),MATCH('Proposed Efficiency'!BD19,'DOE Stack Loss Data'!$C$3:$V$3)+1))/10*('Combustion Reports'!L$52-INDEX('DOE Stack Loss Data'!$B$4:$B$43,MATCH('Combustion Reports'!L$52,'DOE Stack Loss Data'!$B$4:$B$43),1))+INDEX('DOE Stack Loss Data'!$C$4:$V$43,MATCH('Combustion Reports'!L$52,'DOE Stack Loss Data'!$B$4:$B$43),MATCH('Proposed Efficiency'!BD19,'DOE Stack Loss Data'!$C$3:$V$3)+1)-((INDEX('DOE Stack Loss Data'!$C$4:$V$43,MATCH('Combustion Reports'!L$52,'DOE Stack Loss Data'!$B$4:$B$43)+1,MATCH('Proposed Efficiency'!BD19,'DOE Stack Loss Data'!$C$3:$V$3))-INDEX('DOE Stack Loss Data'!$C$4:$V$43,MATCH('Combustion Reports'!L$52,'DOE Stack Loss Data'!$B$4:$B$43),MATCH('Proposed Efficiency'!BD19,'DOE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Efficiency'!BD19,'DOE Stack Loss Data'!$C$3:$V$3))))/(INDEX('DOE Stack Loss Data'!$C$3:$V$3,1,MATCH('Proposed Efficiency'!BD19,'DOE Stack Loss Data'!$C$3:$V$3)+1)-INDEX('DOE Stack Loss Data'!$C$3:$V$3,1,MATCH('Proposed Efficiency'!BD19,'DOE Stack Loss Data'!$C$3:$V$3)))*('Proposed Efficiency'!BD19-INDEX('DOE Stack Loss Data'!$C$3:$V$3,1,MATCH('Proposed Efficiency'!BD19,'DOE Stack Loss Data'!$C$3:$V$3)))+(INDEX('DOE Stack Loss Data'!$C$4:$V$43,MATCH('Combustion Reports'!L$52,'DOE Stack Loss Data'!$B$4:$B$43)+1,MATCH('Proposed Efficiency'!BD19,'DOE Stack Loss Data'!$C$3:$V$3))-INDEX('DOE Stack Loss Data'!$C$4:$V$43,MATCH('Combustion Reports'!L$52,'DOE Stack Loss Data'!$B$4:$B$43),MATCH('Proposed Efficiency'!BD19,'DOE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Efficiency'!BD19,'DOE Stack Loss Data'!$C$3:$V$3)))</f>
        <v>#N/A</v>
      </c>
    </row>
    <row r="44" spans="2:56">
      <c r="B44" s="236">
        <v>65</v>
      </c>
      <c r="C44" s="234">
        <v>767</v>
      </c>
      <c r="D44" s="233">
        <f t="shared" si="4"/>
        <v>65</v>
      </c>
      <c r="E44" s="237" t="e">
        <f>1-(((INDEX('DOE Stack Loss Data'!$C$4:$V$43,MATCH('Combustion Reports'!C$34,'DOE Stack Loss Data'!$B$4:$B$43)+1,MATCH('Proposed Efficiency'!E20,'DOE Stack Loss Data'!$C$3:$V$3)+1)-INDEX('DOE Stack Loss Data'!$C$4:$V$43,MATCH('Combustion Reports'!C$34,'DOE Stack Loss Data'!$B$4:$B$43),MATCH('Proposed Efficiency'!E20,'DOE Stack Loss Data'!$C$3:$V$3)+1))/10*('Combustion Reports'!C$34-INDEX('DOE Stack Loss Data'!$B$4:$B$43,MATCH('Combustion Reports'!C$34,'DOE Stack Loss Data'!$B$4:$B$43),1))+INDEX('DOE Stack Loss Data'!$C$4:$V$43,MATCH('Combustion Reports'!C$34,'DOE Stack Loss Data'!$B$4:$B$43),MATCH('Proposed Efficiency'!E20,'DOE Stack Loss Data'!$C$3:$V$3)+1)-((INDEX('DOE Stack Loss Data'!$C$4:$V$43,MATCH('Combustion Reports'!C$34,'DOE Stack Loss Data'!$B$4:$B$43)+1,MATCH('Proposed Efficiency'!E20,'DOE Stack Loss Data'!$C$3:$V$3))-INDEX('DOE Stack Loss Data'!$C$4:$V$43,MATCH('Combustion Reports'!C$34,'DOE Stack Loss Data'!$B$4:$B$43),MATCH('Proposed Efficiency'!E20,'DOE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Efficiency'!E20,'DOE Stack Loss Data'!$C$3:$V$3))))/(INDEX('DOE Stack Loss Data'!$C$3:$V$3,1,MATCH('Proposed Efficiency'!E20,'DOE Stack Loss Data'!$C$3:$V$3)+1)-INDEX('DOE Stack Loss Data'!$C$3:$V$3,1,MATCH('Proposed Efficiency'!E20,'DOE Stack Loss Data'!$C$3:$V$3)))*('Proposed Efficiency'!E20-INDEX('DOE Stack Loss Data'!$C$3:$V$3,1,MATCH('Proposed Efficiency'!E20,'DOE Stack Loss Data'!$C$3:$V$3)))+(INDEX('DOE Stack Loss Data'!$C$4:$V$43,MATCH('Combustion Reports'!C$34,'DOE Stack Loss Data'!$B$4:$B$43)+1,MATCH('Proposed Efficiency'!E20,'DOE Stack Loss Data'!$C$3:$V$3))-INDEX('DOE Stack Loss Data'!$C$4:$V$43,MATCH('Combustion Reports'!C$34,'DOE Stack Loss Data'!$B$4:$B$43),MATCH('Proposed Efficiency'!E20,'DOE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Efficiency'!E20,'DOE Stack Loss Data'!$C$3:$V$3)))</f>
        <v>#N/A</v>
      </c>
      <c r="F44" s="237" t="e">
        <f>1-(((INDEX('DOE Stack Loss Data'!$C$4:$V$43,MATCH('Combustion Reports'!D$34,'DOE Stack Loss Data'!$B$4:$B$43)+1,MATCH('Proposed Efficiency'!F20,'DOE Stack Loss Data'!$C$3:$V$3)+1)-INDEX('DOE Stack Loss Data'!$C$4:$V$43,MATCH('Combustion Reports'!D$34,'DOE Stack Loss Data'!$B$4:$B$43),MATCH('Proposed Efficiency'!F20,'DOE Stack Loss Data'!$C$3:$V$3)+1))/10*('Combustion Reports'!D$34-INDEX('DOE Stack Loss Data'!$B$4:$B$43,MATCH('Combustion Reports'!D$34,'DOE Stack Loss Data'!$B$4:$B$43),1))+INDEX('DOE Stack Loss Data'!$C$4:$V$43,MATCH('Combustion Reports'!D$34,'DOE Stack Loss Data'!$B$4:$B$43),MATCH('Proposed Efficiency'!F20,'DOE Stack Loss Data'!$C$3:$V$3)+1)-((INDEX('DOE Stack Loss Data'!$C$4:$V$43,MATCH('Combustion Reports'!D$34,'DOE Stack Loss Data'!$B$4:$B$43)+1,MATCH('Proposed Efficiency'!F20,'DOE Stack Loss Data'!$C$3:$V$3))-INDEX('DOE Stack Loss Data'!$C$4:$V$43,MATCH('Combustion Reports'!D$34,'DOE Stack Loss Data'!$B$4:$B$43),MATCH('Proposed Efficiency'!F20,'DOE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Efficiency'!F20,'DOE Stack Loss Data'!$C$3:$V$3))))/(INDEX('DOE Stack Loss Data'!$C$3:$V$3,1,MATCH('Proposed Efficiency'!F20,'DOE Stack Loss Data'!$C$3:$V$3)+1)-INDEX('DOE Stack Loss Data'!$C$3:$V$3,1,MATCH('Proposed Efficiency'!F20,'DOE Stack Loss Data'!$C$3:$V$3)))*('Proposed Efficiency'!F20-INDEX('DOE Stack Loss Data'!$C$3:$V$3,1,MATCH('Proposed Efficiency'!F20,'DOE Stack Loss Data'!$C$3:$V$3)))+(INDEX('DOE Stack Loss Data'!$C$4:$V$43,MATCH('Combustion Reports'!D$34,'DOE Stack Loss Data'!$B$4:$B$43)+1,MATCH('Proposed Efficiency'!F20,'DOE Stack Loss Data'!$C$3:$V$3))-INDEX('DOE Stack Loss Data'!$C$4:$V$43,MATCH('Combustion Reports'!D$34,'DOE Stack Loss Data'!$B$4:$B$43),MATCH('Proposed Efficiency'!F20,'DOE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Efficiency'!F20,'DOE Stack Loss Data'!$C$3:$V$3)))</f>
        <v>#N/A</v>
      </c>
      <c r="G44" s="237" t="e">
        <f>1-(((INDEX('DOE Stack Loss Data'!$C$4:$V$43,MATCH('Combustion Reports'!E$34,'DOE Stack Loss Data'!$B$4:$B$43)+1,MATCH('Proposed Efficiency'!G20,'DOE Stack Loss Data'!$C$3:$V$3)+1)-INDEX('DOE Stack Loss Data'!$C$4:$V$43,MATCH('Combustion Reports'!E$34,'DOE Stack Loss Data'!$B$4:$B$43),MATCH('Proposed Efficiency'!G20,'DOE Stack Loss Data'!$C$3:$V$3)+1))/10*('Combustion Reports'!E$34-INDEX('DOE Stack Loss Data'!$B$4:$B$43,MATCH('Combustion Reports'!E$34,'DOE Stack Loss Data'!$B$4:$B$43),1))+INDEX('DOE Stack Loss Data'!$C$4:$V$43,MATCH('Combustion Reports'!E$34,'DOE Stack Loss Data'!$B$4:$B$43),MATCH('Proposed Efficiency'!G20,'DOE Stack Loss Data'!$C$3:$V$3)+1)-((INDEX('DOE Stack Loss Data'!$C$4:$V$43,MATCH('Combustion Reports'!E$34,'DOE Stack Loss Data'!$B$4:$B$43)+1,MATCH('Proposed Efficiency'!G20,'DOE Stack Loss Data'!$C$3:$V$3))-INDEX('DOE Stack Loss Data'!$C$4:$V$43,MATCH('Combustion Reports'!E$34,'DOE Stack Loss Data'!$B$4:$B$43),MATCH('Proposed Efficiency'!G20,'DOE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Efficiency'!G20,'DOE Stack Loss Data'!$C$3:$V$3))))/(INDEX('DOE Stack Loss Data'!$C$3:$V$3,1,MATCH('Proposed Efficiency'!G20,'DOE Stack Loss Data'!$C$3:$V$3)+1)-INDEX('DOE Stack Loss Data'!$C$3:$V$3,1,MATCH('Proposed Efficiency'!G20,'DOE Stack Loss Data'!$C$3:$V$3)))*('Proposed Efficiency'!G20-INDEX('DOE Stack Loss Data'!$C$3:$V$3,1,MATCH('Proposed Efficiency'!G20,'DOE Stack Loss Data'!$C$3:$V$3)))+(INDEX('DOE Stack Loss Data'!$C$4:$V$43,MATCH('Combustion Reports'!E$34,'DOE Stack Loss Data'!$B$4:$B$43)+1,MATCH('Proposed Efficiency'!G20,'DOE Stack Loss Data'!$C$3:$V$3))-INDEX('DOE Stack Loss Data'!$C$4:$V$43,MATCH('Combustion Reports'!E$34,'DOE Stack Loss Data'!$B$4:$B$43),MATCH('Proposed Efficiency'!G20,'DOE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Efficiency'!G20,'DOE Stack Loss Data'!$C$3:$V$3)))</f>
        <v>#N/A</v>
      </c>
      <c r="H44" s="237" t="e">
        <f>1-(((INDEX('DOE Stack Loss Data'!$C$4:$V$43,MATCH('Combustion Reports'!F$34,'DOE Stack Loss Data'!$B$4:$B$43)+1,MATCH('Proposed Efficiency'!H20,'DOE Stack Loss Data'!$C$3:$V$3)+1)-INDEX('DOE Stack Loss Data'!$C$4:$V$43,MATCH('Combustion Reports'!F$34,'DOE Stack Loss Data'!$B$4:$B$43),MATCH('Proposed Efficiency'!H20,'DOE Stack Loss Data'!$C$3:$V$3)+1))/10*('Combustion Reports'!F$34-INDEX('DOE Stack Loss Data'!$B$4:$B$43,MATCH('Combustion Reports'!F$34,'DOE Stack Loss Data'!$B$4:$B$43),1))+INDEX('DOE Stack Loss Data'!$C$4:$V$43,MATCH('Combustion Reports'!F$34,'DOE Stack Loss Data'!$B$4:$B$43),MATCH('Proposed Efficiency'!H20,'DOE Stack Loss Data'!$C$3:$V$3)+1)-((INDEX('DOE Stack Loss Data'!$C$4:$V$43,MATCH('Combustion Reports'!F$34,'DOE Stack Loss Data'!$B$4:$B$43)+1,MATCH('Proposed Efficiency'!H20,'DOE Stack Loss Data'!$C$3:$V$3))-INDEX('DOE Stack Loss Data'!$C$4:$V$43,MATCH('Combustion Reports'!F$34,'DOE Stack Loss Data'!$B$4:$B$43),MATCH('Proposed Efficiency'!H20,'DOE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Efficiency'!H20,'DOE Stack Loss Data'!$C$3:$V$3))))/(INDEX('DOE Stack Loss Data'!$C$3:$V$3,1,MATCH('Proposed Efficiency'!H20,'DOE Stack Loss Data'!$C$3:$V$3)+1)-INDEX('DOE Stack Loss Data'!$C$3:$V$3,1,MATCH('Proposed Efficiency'!H20,'DOE Stack Loss Data'!$C$3:$V$3)))*('Proposed Efficiency'!H20-INDEX('DOE Stack Loss Data'!$C$3:$V$3,1,MATCH('Proposed Efficiency'!H20,'DOE Stack Loss Data'!$C$3:$V$3)))+(INDEX('DOE Stack Loss Data'!$C$4:$V$43,MATCH('Combustion Reports'!F$34,'DOE Stack Loss Data'!$B$4:$B$43)+1,MATCH('Proposed Efficiency'!H20,'DOE Stack Loss Data'!$C$3:$V$3))-INDEX('DOE Stack Loss Data'!$C$4:$V$43,MATCH('Combustion Reports'!F$34,'DOE Stack Loss Data'!$B$4:$B$43),MATCH('Proposed Efficiency'!H20,'DOE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Efficiency'!H20,'DOE Stack Loss Data'!$C$3:$V$3)))</f>
        <v>#N/A</v>
      </c>
      <c r="I44" s="237" t="e">
        <f>1-(((INDEX('DOE Stack Loss Data'!$C$4:$V$43,MATCH('Combustion Reports'!G$34,'DOE Stack Loss Data'!$B$4:$B$43)+1,MATCH('Proposed Efficiency'!I20,'DOE Stack Loss Data'!$C$3:$V$3)+1)-INDEX('DOE Stack Loss Data'!$C$4:$V$43,MATCH('Combustion Reports'!G$34,'DOE Stack Loss Data'!$B$4:$B$43),MATCH('Proposed Efficiency'!I20,'DOE Stack Loss Data'!$C$3:$V$3)+1))/10*('Combustion Reports'!G$34-INDEX('DOE Stack Loss Data'!$B$4:$B$43,MATCH('Combustion Reports'!G$34,'DOE Stack Loss Data'!$B$4:$B$43),1))+INDEX('DOE Stack Loss Data'!$C$4:$V$43,MATCH('Combustion Reports'!G$34,'DOE Stack Loss Data'!$B$4:$B$43),MATCH('Proposed Efficiency'!I20,'DOE Stack Loss Data'!$C$3:$V$3)+1)-((INDEX('DOE Stack Loss Data'!$C$4:$V$43,MATCH('Combustion Reports'!G$34,'DOE Stack Loss Data'!$B$4:$B$43)+1,MATCH('Proposed Efficiency'!I20,'DOE Stack Loss Data'!$C$3:$V$3))-INDEX('DOE Stack Loss Data'!$C$4:$V$43,MATCH('Combustion Reports'!G$34,'DOE Stack Loss Data'!$B$4:$B$43),MATCH('Proposed Efficiency'!I20,'DOE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Efficiency'!I20,'DOE Stack Loss Data'!$C$3:$V$3))))/(INDEX('DOE Stack Loss Data'!$C$3:$V$3,1,MATCH('Proposed Efficiency'!I20,'DOE Stack Loss Data'!$C$3:$V$3)+1)-INDEX('DOE Stack Loss Data'!$C$3:$V$3,1,MATCH('Proposed Efficiency'!I20,'DOE Stack Loss Data'!$C$3:$V$3)))*('Proposed Efficiency'!I20-INDEX('DOE Stack Loss Data'!$C$3:$V$3,1,MATCH('Proposed Efficiency'!I20,'DOE Stack Loss Data'!$C$3:$V$3)))+(INDEX('DOE Stack Loss Data'!$C$4:$V$43,MATCH('Combustion Reports'!G$34,'DOE Stack Loss Data'!$B$4:$B$43)+1,MATCH('Proposed Efficiency'!I20,'DOE Stack Loss Data'!$C$3:$V$3))-INDEX('DOE Stack Loss Data'!$C$4:$V$43,MATCH('Combustion Reports'!G$34,'DOE Stack Loss Data'!$B$4:$B$43),MATCH('Proposed Efficiency'!I20,'DOE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Efficiency'!I20,'DOE Stack Loss Data'!$C$3:$V$3)))</f>
        <v>#N/A</v>
      </c>
      <c r="J44" s="237" t="e">
        <f>1-(((INDEX('DOE Stack Loss Data'!$C$4:$V$43,MATCH('Combustion Reports'!H$34,'DOE Stack Loss Data'!$B$4:$B$43)+1,MATCH('Proposed Efficiency'!J20,'DOE Stack Loss Data'!$C$3:$V$3)+1)-INDEX('DOE Stack Loss Data'!$C$4:$V$43,MATCH('Combustion Reports'!H$34,'DOE Stack Loss Data'!$B$4:$B$43),MATCH('Proposed Efficiency'!J20,'DOE Stack Loss Data'!$C$3:$V$3)+1))/10*('Combustion Reports'!H$34-INDEX('DOE Stack Loss Data'!$B$4:$B$43,MATCH('Combustion Reports'!H$34,'DOE Stack Loss Data'!$B$4:$B$43),1))+INDEX('DOE Stack Loss Data'!$C$4:$V$43,MATCH('Combustion Reports'!H$34,'DOE Stack Loss Data'!$B$4:$B$43),MATCH('Proposed Efficiency'!J20,'DOE Stack Loss Data'!$C$3:$V$3)+1)-((INDEX('DOE Stack Loss Data'!$C$4:$V$43,MATCH('Combustion Reports'!H$34,'DOE Stack Loss Data'!$B$4:$B$43)+1,MATCH('Proposed Efficiency'!J20,'DOE Stack Loss Data'!$C$3:$V$3))-INDEX('DOE Stack Loss Data'!$C$4:$V$43,MATCH('Combustion Reports'!H$34,'DOE Stack Loss Data'!$B$4:$B$43),MATCH('Proposed Efficiency'!J20,'DOE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Efficiency'!J20,'DOE Stack Loss Data'!$C$3:$V$3))))/(INDEX('DOE Stack Loss Data'!$C$3:$V$3,1,MATCH('Proposed Efficiency'!J20,'DOE Stack Loss Data'!$C$3:$V$3)+1)-INDEX('DOE Stack Loss Data'!$C$3:$V$3,1,MATCH('Proposed Efficiency'!J20,'DOE Stack Loss Data'!$C$3:$V$3)))*('Proposed Efficiency'!J20-INDEX('DOE Stack Loss Data'!$C$3:$V$3,1,MATCH('Proposed Efficiency'!J20,'DOE Stack Loss Data'!$C$3:$V$3)))+(INDEX('DOE Stack Loss Data'!$C$4:$V$43,MATCH('Combustion Reports'!H$34,'DOE Stack Loss Data'!$B$4:$B$43)+1,MATCH('Proposed Efficiency'!J20,'DOE Stack Loss Data'!$C$3:$V$3))-INDEX('DOE Stack Loss Data'!$C$4:$V$43,MATCH('Combustion Reports'!H$34,'DOE Stack Loss Data'!$B$4:$B$43),MATCH('Proposed Efficiency'!J20,'DOE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Efficiency'!J20,'DOE Stack Loss Data'!$C$3:$V$3)))</f>
        <v>#N/A</v>
      </c>
      <c r="K44" s="237" t="e">
        <f>1-(((INDEX('DOE Stack Loss Data'!$C$4:$V$43,MATCH('Combustion Reports'!I$34,'DOE Stack Loss Data'!$B$4:$B$43)+1,MATCH('Proposed Efficiency'!K20,'DOE Stack Loss Data'!$C$3:$V$3)+1)-INDEX('DOE Stack Loss Data'!$C$4:$V$43,MATCH('Combustion Reports'!I$34,'DOE Stack Loss Data'!$B$4:$B$43),MATCH('Proposed Efficiency'!K20,'DOE Stack Loss Data'!$C$3:$V$3)+1))/10*('Combustion Reports'!I$34-INDEX('DOE Stack Loss Data'!$B$4:$B$43,MATCH('Combustion Reports'!I$34,'DOE Stack Loss Data'!$B$4:$B$43),1))+INDEX('DOE Stack Loss Data'!$C$4:$V$43,MATCH('Combustion Reports'!I$34,'DOE Stack Loss Data'!$B$4:$B$43),MATCH('Proposed Efficiency'!K20,'DOE Stack Loss Data'!$C$3:$V$3)+1)-((INDEX('DOE Stack Loss Data'!$C$4:$V$43,MATCH('Combustion Reports'!I$34,'DOE Stack Loss Data'!$B$4:$B$43)+1,MATCH('Proposed Efficiency'!K20,'DOE Stack Loss Data'!$C$3:$V$3))-INDEX('DOE Stack Loss Data'!$C$4:$V$43,MATCH('Combustion Reports'!I$34,'DOE Stack Loss Data'!$B$4:$B$43),MATCH('Proposed Efficiency'!K20,'DOE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Efficiency'!K20,'DOE Stack Loss Data'!$C$3:$V$3))))/(INDEX('DOE Stack Loss Data'!$C$3:$V$3,1,MATCH('Proposed Efficiency'!K20,'DOE Stack Loss Data'!$C$3:$V$3)+1)-INDEX('DOE Stack Loss Data'!$C$3:$V$3,1,MATCH('Proposed Efficiency'!K20,'DOE Stack Loss Data'!$C$3:$V$3)))*('Proposed Efficiency'!K20-INDEX('DOE Stack Loss Data'!$C$3:$V$3,1,MATCH('Proposed Efficiency'!K20,'DOE Stack Loss Data'!$C$3:$V$3)))+(INDEX('DOE Stack Loss Data'!$C$4:$V$43,MATCH('Combustion Reports'!I$34,'DOE Stack Loss Data'!$B$4:$B$43)+1,MATCH('Proposed Efficiency'!K20,'DOE Stack Loss Data'!$C$3:$V$3))-INDEX('DOE Stack Loss Data'!$C$4:$V$43,MATCH('Combustion Reports'!I$34,'DOE Stack Loss Data'!$B$4:$B$43),MATCH('Proposed Efficiency'!K20,'DOE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Efficiency'!K20,'DOE Stack Loss Data'!$C$3:$V$3)))</f>
        <v>#N/A</v>
      </c>
      <c r="L44" s="237" t="e">
        <f>1-(((INDEX('DOE Stack Loss Data'!$C$4:$V$43,MATCH('Combustion Reports'!J$34,'DOE Stack Loss Data'!$B$4:$B$43)+1,MATCH('Proposed Efficiency'!L20,'DOE Stack Loss Data'!$C$3:$V$3)+1)-INDEX('DOE Stack Loss Data'!$C$4:$V$43,MATCH('Combustion Reports'!J$34,'DOE Stack Loss Data'!$B$4:$B$43),MATCH('Proposed Efficiency'!L20,'DOE Stack Loss Data'!$C$3:$V$3)+1))/10*('Combustion Reports'!J$34-INDEX('DOE Stack Loss Data'!$B$4:$B$43,MATCH('Combustion Reports'!J$34,'DOE Stack Loss Data'!$B$4:$B$43),1))+INDEX('DOE Stack Loss Data'!$C$4:$V$43,MATCH('Combustion Reports'!J$34,'DOE Stack Loss Data'!$B$4:$B$43),MATCH('Proposed Efficiency'!L20,'DOE Stack Loss Data'!$C$3:$V$3)+1)-((INDEX('DOE Stack Loss Data'!$C$4:$V$43,MATCH('Combustion Reports'!J$34,'DOE Stack Loss Data'!$B$4:$B$43)+1,MATCH('Proposed Efficiency'!L20,'DOE Stack Loss Data'!$C$3:$V$3))-INDEX('DOE Stack Loss Data'!$C$4:$V$43,MATCH('Combustion Reports'!J$34,'DOE Stack Loss Data'!$B$4:$B$43),MATCH('Proposed Efficiency'!L20,'DOE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Efficiency'!L20,'DOE Stack Loss Data'!$C$3:$V$3))))/(INDEX('DOE Stack Loss Data'!$C$3:$V$3,1,MATCH('Proposed Efficiency'!L20,'DOE Stack Loss Data'!$C$3:$V$3)+1)-INDEX('DOE Stack Loss Data'!$C$3:$V$3,1,MATCH('Proposed Efficiency'!L20,'DOE Stack Loss Data'!$C$3:$V$3)))*('Proposed Efficiency'!L20-INDEX('DOE Stack Loss Data'!$C$3:$V$3,1,MATCH('Proposed Efficiency'!L20,'DOE Stack Loss Data'!$C$3:$V$3)))+(INDEX('DOE Stack Loss Data'!$C$4:$V$43,MATCH('Combustion Reports'!J$34,'DOE Stack Loss Data'!$B$4:$B$43)+1,MATCH('Proposed Efficiency'!L20,'DOE Stack Loss Data'!$C$3:$V$3))-INDEX('DOE Stack Loss Data'!$C$4:$V$43,MATCH('Combustion Reports'!J$34,'DOE Stack Loss Data'!$B$4:$B$43),MATCH('Proposed Efficiency'!L20,'DOE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Efficiency'!L20,'DOE Stack Loss Data'!$C$3:$V$3)))</f>
        <v>#N/A</v>
      </c>
      <c r="M44" s="237" t="e">
        <f>1-(((INDEX('DOE Stack Loss Data'!$C$4:$V$43,MATCH('Combustion Reports'!K$34,'DOE Stack Loss Data'!$B$4:$B$43)+1,MATCH('Proposed Efficiency'!M20,'DOE Stack Loss Data'!$C$3:$V$3)+1)-INDEX('DOE Stack Loss Data'!$C$4:$V$43,MATCH('Combustion Reports'!K$34,'DOE Stack Loss Data'!$B$4:$B$43),MATCH('Proposed Efficiency'!M20,'DOE Stack Loss Data'!$C$3:$V$3)+1))/10*('Combustion Reports'!K$34-INDEX('DOE Stack Loss Data'!$B$4:$B$43,MATCH('Combustion Reports'!K$34,'DOE Stack Loss Data'!$B$4:$B$43),1))+INDEX('DOE Stack Loss Data'!$C$4:$V$43,MATCH('Combustion Reports'!K$34,'DOE Stack Loss Data'!$B$4:$B$43),MATCH('Proposed Efficiency'!M20,'DOE Stack Loss Data'!$C$3:$V$3)+1)-((INDEX('DOE Stack Loss Data'!$C$4:$V$43,MATCH('Combustion Reports'!K$34,'DOE Stack Loss Data'!$B$4:$B$43)+1,MATCH('Proposed Efficiency'!M20,'DOE Stack Loss Data'!$C$3:$V$3))-INDEX('DOE Stack Loss Data'!$C$4:$V$43,MATCH('Combustion Reports'!K$34,'DOE Stack Loss Data'!$B$4:$B$43),MATCH('Proposed Efficiency'!M20,'DOE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Efficiency'!M20,'DOE Stack Loss Data'!$C$3:$V$3))))/(INDEX('DOE Stack Loss Data'!$C$3:$V$3,1,MATCH('Proposed Efficiency'!M20,'DOE Stack Loss Data'!$C$3:$V$3)+1)-INDEX('DOE Stack Loss Data'!$C$3:$V$3,1,MATCH('Proposed Efficiency'!M20,'DOE Stack Loss Data'!$C$3:$V$3)))*('Proposed Efficiency'!M20-INDEX('DOE Stack Loss Data'!$C$3:$V$3,1,MATCH('Proposed Efficiency'!M20,'DOE Stack Loss Data'!$C$3:$V$3)))+(INDEX('DOE Stack Loss Data'!$C$4:$V$43,MATCH('Combustion Reports'!K$34,'DOE Stack Loss Data'!$B$4:$B$43)+1,MATCH('Proposed Efficiency'!M20,'DOE Stack Loss Data'!$C$3:$V$3))-INDEX('DOE Stack Loss Data'!$C$4:$V$43,MATCH('Combustion Reports'!K$34,'DOE Stack Loss Data'!$B$4:$B$43),MATCH('Proposed Efficiency'!M20,'DOE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Efficiency'!M20,'DOE Stack Loss Data'!$C$3:$V$3)))</f>
        <v>#N/A</v>
      </c>
      <c r="N44" s="238" t="e">
        <f>1-(((INDEX('DOE Stack Loss Data'!$C$4:$V$43,MATCH('Combustion Reports'!L$34,'DOE Stack Loss Data'!$B$4:$B$43)+1,MATCH('Proposed Efficiency'!N20,'DOE Stack Loss Data'!$C$3:$V$3)+1)-INDEX('DOE Stack Loss Data'!$C$4:$V$43,MATCH('Combustion Reports'!L$34,'DOE Stack Loss Data'!$B$4:$B$43),MATCH('Proposed Efficiency'!N20,'DOE Stack Loss Data'!$C$3:$V$3)+1))/10*('Combustion Reports'!L$34-INDEX('DOE Stack Loss Data'!$B$4:$B$43,MATCH('Combustion Reports'!L$34,'DOE Stack Loss Data'!$B$4:$B$43),1))+INDEX('DOE Stack Loss Data'!$C$4:$V$43,MATCH('Combustion Reports'!L$34,'DOE Stack Loss Data'!$B$4:$B$43),MATCH('Proposed Efficiency'!N20,'DOE Stack Loss Data'!$C$3:$V$3)+1)-((INDEX('DOE Stack Loss Data'!$C$4:$V$43,MATCH('Combustion Reports'!L$34,'DOE Stack Loss Data'!$B$4:$B$43)+1,MATCH('Proposed Efficiency'!N20,'DOE Stack Loss Data'!$C$3:$V$3))-INDEX('DOE Stack Loss Data'!$C$4:$V$43,MATCH('Combustion Reports'!L$34,'DOE Stack Loss Data'!$B$4:$B$43),MATCH('Proposed Efficiency'!N20,'DOE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Efficiency'!N20,'DOE Stack Loss Data'!$C$3:$V$3))))/(INDEX('DOE Stack Loss Data'!$C$3:$V$3,1,MATCH('Proposed Efficiency'!N20,'DOE Stack Loss Data'!$C$3:$V$3)+1)-INDEX('DOE Stack Loss Data'!$C$3:$V$3,1,MATCH('Proposed Efficiency'!N20,'DOE Stack Loss Data'!$C$3:$V$3)))*('Proposed Efficiency'!N20-INDEX('DOE Stack Loss Data'!$C$3:$V$3,1,MATCH('Proposed Efficiency'!N20,'DOE Stack Loss Data'!$C$3:$V$3)))+(INDEX('DOE Stack Loss Data'!$C$4:$V$43,MATCH('Combustion Reports'!L$34,'DOE Stack Loss Data'!$B$4:$B$43)+1,MATCH('Proposed Efficiency'!N20,'DOE Stack Loss Data'!$C$3:$V$3))-INDEX('DOE Stack Loss Data'!$C$4:$V$43,MATCH('Combustion Reports'!L$34,'DOE Stack Loss Data'!$B$4:$B$43),MATCH('Proposed Efficiency'!N20,'DOE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Efficiency'!N20,'DOE Stack Loss Data'!$C$3:$V$3)))</f>
        <v>#N/A</v>
      </c>
      <c r="P44" s="236">
        <v>65</v>
      </c>
      <c r="Q44" s="234">
        <v>767</v>
      </c>
      <c r="R44" s="233">
        <f t="shared" si="5"/>
        <v>65</v>
      </c>
      <c r="S44" s="237" t="e">
        <f>1-(((INDEX('DOE Stack Loss Data'!$C$4:$V$43,MATCH('Combustion Reports'!$C$40,'DOE Stack Loss Data'!$B$4:$B$43)+1,MATCH('Proposed Efficiency'!S20,'DOE Stack Loss Data'!$C$3:$V$3)+1)-INDEX('DOE Stack Loss Data'!$C$4:$V$43,MATCH('Combustion Reports'!$C$40,'DOE Stack Loss Data'!$B$4:$B$43),MATCH('Proposed Efficiency'!S20,'DOE Stack Loss Data'!$C$3:$V$3)+1))/10*('Combustion Reports'!$C$40-INDEX('DOE Stack Loss Data'!$B$4:$B$43,MATCH('Combustion Reports'!$C$40,'DOE Stack Loss Data'!$B$4:$B$43),1))+INDEX('DOE Stack Loss Data'!$C$4:$V$43,MATCH('Combustion Reports'!$C$40,'DOE Stack Loss Data'!$B$4:$B$43),MATCH('Proposed Efficiency'!S20,'DOE Stack Loss Data'!$C$3:$V$3)+1)-((INDEX('DOE Stack Loss Data'!$C$4:$V$43,MATCH('Combustion Reports'!$C$40,'DOE Stack Loss Data'!$B$4:$B$43)+1,MATCH('Proposed Efficiency'!S20,'DOE Stack Loss Data'!$C$3:$V$3))-INDEX('DOE Stack Loss Data'!$C$4:$V$43,MATCH('Combustion Reports'!$C$40,'DOE Stack Loss Data'!$B$4:$B$43),MATCH('Proposed Efficiency'!S20,'DOE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Efficiency'!S20,'DOE Stack Loss Data'!$C$3:$V$3))))/(INDEX('DOE Stack Loss Data'!$C$3:$V$3,1,MATCH('Proposed Efficiency'!S20,'DOE Stack Loss Data'!$C$3:$V$3)+1)-INDEX('DOE Stack Loss Data'!$C$3:$V$3,1,MATCH('Proposed Efficiency'!S20,'DOE Stack Loss Data'!$C$3:$V$3)))*('Proposed Efficiency'!S20-INDEX('DOE Stack Loss Data'!$C$3:$V$3,1,MATCH('Proposed Efficiency'!S20,'DOE Stack Loss Data'!$C$3:$V$3)))+(INDEX('DOE Stack Loss Data'!$C$4:$V$43,MATCH('Combustion Reports'!$C$40,'DOE Stack Loss Data'!$B$4:$B$43)+1,MATCH('Proposed Efficiency'!S20,'DOE Stack Loss Data'!$C$3:$V$3))-INDEX('DOE Stack Loss Data'!$C$4:$V$43,MATCH('Combustion Reports'!$C$40,'DOE Stack Loss Data'!$B$4:$B$43),MATCH('Proposed Efficiency'!S20,'DOE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Efficiency'!S20,'DOE Stack Loss Data'!$C$3:$V$3)))</f>
        <v>#N/A</v>
      </c>
      <c r="T44" s="237" t="e">
        <f>1-(((INDEX('DOE Stack Loss Data'!$C$4:$V$43,MATCH('Combustion Reports'!$C$40,'DOE Stack Loss Data'!$B$4:$B$43)+1,MATCH('Proposed Efficiency'!T20,'DOE Stack Loss Data'!$C$3:$V$3)+1)-INDEX('DOE Stack Loss Data'!$C$4:$V$43,MATCH('Combustion Reports'!$C$40,'DOE Stack Loss Data'!$B$4:$B$43),MATCH('Proposed Efficiency'!T20,'DOE Stack Loss Data'!$C$3:$V$3)+1))/10*('Combustion Reports'!$C$40-INDEX('DOE Stack Loss Data'!$B$4:$B$43,MATCH('Combustion Reports'!$C$40,'DOE Stack Loss Data'!$B$4:$B$43),1))+INDEX('DOE Stack Loss Data'!$C$4:$V$43,MATCH('Combustion Reports'!$C$40,'DOE Stack Loss Data'!$B$4:$B$43),MATCH('Proposed Efficiency'!T20,'DOE Stack Loss Data'!$C$3:$V$3)+1)-((INDEX('DOE Stack Loss Data'!$C$4:$V$43,MATCH('Combustion Reports'!$C$40,'DOE Stack Loss Data'!$B$4:$B$43)+1,MATCH('Proposed Efficiency'!T20,'DOE Stack Loss Data'!$C$3:$V$3))-INDEX('DOE Stack Loss Data'!$C$4:$V$43,MATCH('Combustion Reports'!$C$40,'DOE Stack Loss Data'!$B$4:$B$43),MATCH('Proposed Efficiency'!T20,'DOE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Efficiency'!T20,'DOE Stack Loss Data'!$C$3:$V$3))))/(INDEX('DOE Stack Loss Data'!$C$3:$V$3,1,MATCH('Proposed Efficiency'!T20,'DOE Stack Loss Data'!$C$3:$V$3)+1)-INDEX('DOE Stack Loss Data'!$C$3:$V$3,1,MATCH('Proposed Efficiency'!T20,'DOE Stack Loss Data'!$C$3:$V$3)))*('Proposed Efficiency'!T20-INDEX('DOE Stack Loss Data'!$C$3:$V$3,1,MATCH('Proposed Efficiency'!T20,'DOE Stack Loss Data'!$C$3:$V$3)))+(INDEX('DOE Stack Loss Data'!$C$4:$V$43,MATCH('Combustion Reports'!$C$40,'DOE Stack Loss Data'!$B$4:$B$43)+1,MATCH('Proposed Efficiency'!T20,'DOE Stack Loss Data'!$C$3:$V$3))-INDEX('DOE Stack Loss Data'!$C$4:$V$43,MATCH('Combustion Reports'!$C$40,'DOE Stack Loss Data'!$B$4:$B$43),MATCH('Proposed Efficiency'!T20,'DOE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Efficiency'!T20,'DOE Stack Loss Data'!$C$3:$V$3)))</f>
        <v>#N/A</v>
      </c>
      <c r="U44" s="237" t="e">
        <f>1-(((INDEX('DOE Stack Loss Data'!$C$4:$V$43,MATCH('Combustion Reports'!$C$40,'DOE Stack Loss Data'!$B$4:$B$43)+1,MATCH('Proposed Efficiency'!U20,'DOE Stack Loss Data'!$C$3:$V$3)+1)-INDEX('DOE Stack Loss Data'!$C$4:$V$43,MATCH('Combustion Reports'!$C$40,'DOE Stack Loss Data'!$B$4:$B$43),MATCH('Proposed Efficiency'!U20,'DOE Stack Loss Data'!$C$3:$V$3)+1))/10*('Combustion Reports'!$C$40-INDEX('DOE Stack Loss Data'!$B$4:$B$43,MATCH('Combustion Reports'!$C$40,'DOE Stack Loss Data'!$B$4:$B$43),1))+INDEX('DOE Stack Loss Data'!$C$4:$V$43,MATCH('Combustion Reports'!$C$40,'DOE Stack Loss Data'!$B$4:$B$43),MATCH('Proposed Efficiency'!U20,'DOE Stack Loss Data'!$C$3:$V$3)+1)-((INDEX('DOE Stack Loss Data'!$C$4:$V$43,MATCH('Combustion Reports'!$C$40,'DOE Stack Loss Data'!$B$4:$B$43)+1,MATCH('Proposed Efficiency'!U20,'DOE Stack Loss Data'!$C$3:$V$3))-INDEX('DOE Stack Loss Data'!$C$4:$V$43,MATCH('Combustion Reports'!$C$40,'DOE Stack Loss Data'!$B$4:$B$43),MATCH('Proposed Efficiency'!U20,'DOE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Efficiency'!U20,'DOE Stack Loss Data'!$C$3:$V$3))))/(INDEX('DOE Stack Loss Data'!$C$3:$V$3,1,MATCH('Proposed Efficiency'!U20,'DOE Stack Loss Data'!$C$3:$V$3)+1)-INDEX('DOE Stack Loss Data'!$C$3:$V$3,1,MATCH('Proposed Efficiency'!U20,'DOE Stack Loss Data'!$C$3:$V$3)))*('Proposed Efficiency'!U20-INDEX('DOE Stack Loss Data'!$C$3:$V$3,1,MATCH('Proposed Efficiency'!U20,'DOE Stack Loss Data'!$C$3:$V$3)))+(INDEX('DOE Stack Loss Data'!$C$4:$V$43,MATCH('Combustion Reports'!$C$40,'DOE Stack Loss Data'!$B$4:$B$43)+1,MATCH('Proposed Efficiency'!U20,'DOE Stack Loss Data'!$C$3:$V$3))-INDEX('DOE Stack Loss Data'!$C$4:$V$43,MATCH('Combustion Reports'!$C$40,'DOE Stack Loss Data'!$B$4:$B$43),MATCH('Proposed Efficiency'!U20,'DOE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Efficiency'!U20,'DOE Stack Loss Data'!$C$3:$V$3)))</f>
        <v>#N/A</v>
      </c>
      <c r="V44" s="237" t="e">
        <f>1-(((INDEX('DOE Stack Loss Data'!$C$4:$V$43,MATCH('Combustion Reports'!$C$40,'DOE Stack Loss Data'!$B$4:$B$43)+1,MATCH('Proposed Efficiency'!V20,'DOE Stack Loss Data'!$C$3:$V$3)+1)-INDEX('DOE Stack Loss Data'!$C$4:$V$43,MATCH('Combustion Reports'!$C$40,'DOE Stack Loss Data'!$B$4:$B$43),MATCH('Proposed Efficiency'!V20,'DOE Stack Loss Data'!$C$3:$V$3)+1))/10*('Combustion Reports'!$C$40-INDEX('DOE Stack Loss Data'!$B$4:$B$43,MATCH('Combustion Reports'!$C$40,'DOE Stack Loss Data'!$B$4:$B$43),1))+INDEX('DOE Stack Loss Data'!$C$4:$V$43,MATCH('Combustion Reports'!$C$40,'DOE Stack Loss Data'!$B$4:$B$43),MATCH('Proposed Efficiency'!V20,'DOE Stack Loss Data'!$C$3:$V$3)+1)-((INDEX('DOE Stack Loss Data'!$C$4:$V$43,MATCH('Combustion Reports'!$C$40,'DOE Stack Loss Data'!$B$4:$B$43)+1,MATCH('Proposed Efficiency'!V20,'DOE Stack Loss Data'!$C$3:$V$3))-INDEX('DOE Stack Loss Data'!$C$4:$V$43,MATCH('Combustion Reports'!$C$40,'DOE Stack Loss Data'!$B$4:$B$43),MATCH('Proposed Efficiency'!V20,'DOE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Efficiency'!V20,'DOE Stack Loss Data'!$C$3:$V$3))))/(INDEX('DOE Stack Loss Data'!$C$3:$V$3,1,MATCH('Proposed Efficiency'!V20,'DOE Stack Loss Data'!$C$3:$V$3)+1)-INDEX('DOE Stack Loss Data'!$C$3:$V$3,1,MATCH('Proposed Efficiency'!V20,'DOE Stack Loss Data'!$C$3:$V$3)))*('Proposed Efficiency'!V20-INDEX('DOE Stack Loss Data'!$C$3:$V$3,1,MATCH('Proposed Efficiency'!V20,'DOE Stack Loss Data'!$C$3:$V$3)))+(INDEX('DOE Stack Loss Data'!$C$4:$V$43,MATCH('Combustion Reports'!$C$40,'DOE Stack Loss Data'!$B$4:$B$43)+1,MATCH('Proposed Efficiency'!V20,'DOE Stack Loss Data'!$C$3:$V$3))-INDEX('DOE Stack Loss Data'!$C$4:$V$43,MATCH('Combustion Reports'!$C$40,'DOE Stack Loss Data'!$B$4:$B$43),MATCH('Proposed Efficiency'!V20,'DOE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Efficiency'!V20,'DOE Stack Loss Data'!$C$3:$V$3)))</f>
        <v>#N/A</v>
      </c>
      <c r="W44" s="237" t="e">
        <f>1-(((INDEX('DOE Stack Loss Data'!$C$4:$V$43,MATCH('Combustion Reports'!$C$40,'DOE Stack Loss Data'!$B$4:$B$43)+1,MATCH('Proposed Efficiency'!W20,'DOE Stack Loss Data'!$C$3:$V$3)+1)-INDEX('DOE Stack Loss Data'!$C$4:$V$43,MATCH('Combustion Reports'!$C$40,'DOE Stack Loss Data'!$B$4:$B$43),MATCH('Proposed Efficiency'!W20,'DOE Stack Loss Data'!$C$3:$V$3)+1))/10*('Combustion Reports'!$C$40-INDEX('DOE Stack Loss Data'!$B$4:$B$43,MATCH('Combustion Reports'!$C$40,'DOE Stack Loss Data'!$B$4:$B$43),1))+INDEX('DOE Stack Loss Data'!$C$4:$V$43,MATCH('Combustion Reports'!$C$40,'DOE Stack Loss Data'!$B$4:$B$43),MATCH('Proposed Efficiency'!W20,'DOE Stack Loss Data'!$C$3:$V$3)+1)-((INDEX('DOE Stack Loss Data'!$C$4:$V$43,MATCH('Combustion Reports'!$C$40,'DOE Stack Loss Data'!$B$4:$B$43)+1,MATCH('Proposed Efficiency'!W20,'DOE Stack Loss Data'!$C$3:$V$3))-INDEX('DOE Stack Loss Data'!$C$4:$V$43,MATCH('Combustion Reports'!$C$40,'DOE Stack Loss Data'!$B$4:$B$43),MATCH('Proposed Efficiency'!W20,'DOE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Efficiency'!W20,'DOE Stack Loss Data'!$C$3:$V$3))))/(INDEX('DOE Stack Loss Data'!$C$3:$V$3,1,MATCH('Proposed Efficiency'!W20,'DOE Stack Loss Data'!$C$3:$V$3)+1)-INDEX('DOE Stack Loss Data'!$C$3:$V$3,1,MATCH('Proposed Efficiency'!W20,'DOE Stack Loss Data'!$C$3:$V$3)))*('Proposed Efficiency'!W20-INDEX('DOE Stack Loss Data'!$C$3:$V$3,1,MATCH('Proposed Efficiency'!W20,'DOE Stack Loss Data'!$C$3:$V$3)))+(INDEX('DOE Stack Loss Data'!$C$4:$V$43,MATCH('Combustion Reports'!$C$40,'DOE Stack Loss Data'!$B$4:$B$43)+1,MATCH('Proposed Efficiency'!W20,'DOE Stack Loss Data'!$C$3:$V$3))-INDEX('DOE Stack Loss Data'!$C$4:$V$43,MATCH('Combustion Reports'!$C$40,'DOE Stack Loss Data'!$B$4:$B$43),MATCH('Proposed Efficiency'!W20,'DOE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Efficiency'!W20,'DOE Stack Loss Data'!$C$3:$V$3)))</f>
        <v>#N/A</v>
      </c>
      <c r="X44" s="237" t="e">
        <f>1-(((INDEX('DOE Stack Loss Data'!$C$4:$V$43,MATCH('Combustion Reports'!$C$40,'DOE Stack Loss Data'!$B$4:$B$43)+1,MATCH('Proposed Efficiency'!X20,'DOE Stack Loss Data'!$C$3:$V$3)+1)-INDEX('DOE Stack Loss Data'!$C$4:$V$43,MATCH('Combustion Reports'!$C$40,'DOE Stack Loss Data'!$B$4:$B$43),MATCH('Proposed Efficiency'!X20,'DOE Stack Loss Data'!$C$3:$V$3)+1))/10*('Combustion Reports'!$C$40-INDEX('DOE Stack Loss Data'!$B$4:$B$43,MATCH('Combustion Reports'!$C$40,'DOE Stack Loss Data'!$B$4:$B$43),1))+INDEX('DOE Stack Loss Data'!$C$4:$V$43,MATCH('Combustion Reports'!$C$40,'DOE Stack Loss Data'!$B$4:$B$43),MATCH('Proposed Efficiency'!X20,'DOE Stack Loss Data'!$C$3:$V$3)+1)-((INDEX('DOE Stack Loss Data'!$C$4:$V$43,MATCH('Combustion Reports'!$C$40,'DOE Stack Loss Data'!$B$4:$B$43)+1,MATCH('Proposed Efficiency'!X20,'DOE Stack Loss Data'!$C$3:$V$3))-INDEX('DOE Stack Loss Data'!$C$4:$V$43,MATCH('Combustion Reports'!$C$40,'DOE Stack Loss Data'!$B$4:$B$43),MATCH('Proposed Efficiency'!X20,'DOE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Efficiency'!X20,'DOE Stack Loss Data'!$C$3:$V$3))))/(INDEX('DOE Stack Loss Data'!$C$3:$V$3,1,MATCH('Proposed Efficiency'!X20,'DOE Stack Loss Data'!$C$3:$V$3)+1)-INDEX('DOE Stack Loss Data'!$C$3:$V$3,1,MATCH('Proposed Efficiency'!X20,'DOE Stack Loss Data'!$C$3:$V$3)))*('Proposed Efficiency'!X20-INDEX('DOE Stack Loss Data'!$C$3:$V$3,1,MATCH('Proposed Efficiency'!X20,'DOE Stack Loss Data'!$C$3:$V$3)))+(INDEX('DOE Stack Loss Data'!$C$4:$V$43,MATCH('Combustion Reports'!$C$40,'DOE Stack Loss Data'!$B$4:$B$43)+1,MATCH('Proposed Efficiency'!X20,'DOE Stack Loss Data'!$C$3:$V$3))-INDEX('DOE Stack Loss Data'!$C$4:$V$43,MATCH('Combustion Reports'!$C$40,'DOE Stack Loss Data'!$B$4:$B$43),MATCH('Proposed Efficiency'!X20,'DOE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Efficiency'!X20,'DOE Stack Loss Data'!$C$3:$V$3)))</f>
        <v>#N/A</v>
      </c>
      <c r="Y44" s="237" t="e">
        <f>1-(((INDEX('DOE Stack Loss Data'!$C$4:$V$43,MATCH('Combustion Reports'!$C$40,'DOE Stack Loss Data'!$B$4:$B$43)+1,MATCH('Proposed Efficiency'!Y20,'DOE Stack Loss Data'!$C$3:$V$3)+1)-INDEX('DOE Stack Loss Data'!$C$4:$V$43,MATCH('Combustion Reports'!$C$40,'DOE Stack Loss Data'!$B$4:$B$43),MATCH('Proposed Efficiency'!Y20,'DOE Stack Loss Data'!$C$3:$V$3)+1))/10*('Combustion Reports'!$C$40-INDEX('DOE Stack Loss Data'!$B$4:$B$43,MATCH('Combustion Reports'!$C$40,'DOE Stack Loss Data'!$B$4:$B$43),1))+INDEX('DOE Stack Loss Data'!$C$4:$V$43,MATCH('Combustion Reports'!$C$40,'DOE Stack Loss Data'!$B$4:$B$43),MATCH('Proposed Efficiency'!Y20,'DOE Stack Loss Data'!$C$3:$V$3)+1)-((INDEX('DOE Stack Loss Data'!$C$4:$V$43,MATCH('Combustion Reports'!$C$40,'DOE Stack Loss Data'!$B$4:$B$43)+1,MATCH('Proposed Efficiency'!Y20,'DOE Stack Loss Data'!$C$3:$V$3))-INDEX('DOE Stack Loss Data'!$C$4:$V$43,MATCH('Combustion Reports'!$C$40,'DOE Stack Loss Data'!$B$4:$B$43),MATCH('Proposed Efficiency'!Y20,'DOE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Efficiency'!Y20,'DOE Stack Loss Data'!$C$3:$V$3))))/(INDEX('DOE Stack Loss Data'!$C$3:$V$3,1,MATCH('Proposed Efficiency'!Y20,'DOE Stack Loss Data'!$C$3:$V$3)+1)-INDEX('DOE Stack Loss Data'!$C$3:$V$3,1,MATCH('Proposed Efficiency'!Y20,'DOE Stack Loss Data'!$C$3:$V$3)))*('Proposed Efficiency'!Y20-INDEX('DOE Stack Loss Data'!$C$3:$V$3,1,MATCH('Proposed Efficiency'!Y20,'DOE Stack Loss Data'!$C$3:$V$3)))+(INDEX('DOE Stack Loss Data'!$C$4:$V$43,MATCH('Combustion Reports'!$C$40,'DOE Stack Loss Data'!$B$4:$B$43)+1,MATCH('Proposed Efficiency'!Y20,'DOE Stack Loss Data'!$C$3:$V$3))-INDEX('DOE Stack Loss Data'!$C$4:$V$43,MATCH('Combustion Reports'!$C$40,'DOE Stack Loss Data'!$B$4:$B$43),MATCH('Proposed Efficiency'!Y20,'DOE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Efficiency'!Y20,'DOE Stack Loss Data'!$C$3:$V$3)))</f>
        <v>#N/A</v>
      </c>
      <c r="Z44" s="237" t="e">
        <f>1-(((INDEX('DOE Stack Loss Data'!$C$4:$V$43,MATCH('Combustion Reports'!$C$40,'DOE Stack Loss Data'!$B$4:$B$43)+1,MATCH('Proposed Efficiency'!Z20,'DOE Stack Loss Data'!$C$3:$V$3)+1)-INDEX('DOE Stack Loss Data'!$C$4:$V$43,MATCH('Combustion Reports'!$C$40,'DOE Stack Loss Data'!$B$4:$B$43),MATCH('Proposed Efficiency'!Z20,'DOE Stack Loss Data'!$C$3:$V$3)+1))/10*('Combustion Reports'!$C$40-INDEX('DOE Stack Loss Data'!$B$4:$B$43,MATCH('Combustion Reports'!$C$40,'DOE Stack Loss Data'!$B$4:$B$43),1))+INDEX('DOE Stack Loss Data'!$C$4:$V$43,MATCH('Combustion Reports'!$C$40,'DOE Stack Loss Data'!$B$4:$B$43),MATCH('Proposed Efficiency'!Z20,'DOE Stack Loss Data'!$C$3:$V$3)+1)-((INDEX('DOE Stack Loss Data'!$C$4:$V$43,MATCH('Combustion Reports'!$C$40,'DOE Stack Loss Data'!$B$4:$B$43)+1,MATCH('Proposed Efficiency'!Z20,'DOE Stack Loss Data'!$C$3:$V$3))-INDEX('DOE Stack Loss Data'!$C$4:$V$43,MATCH('Combustion Reports'!$C$40,'DOE Stack Loss Data'!$B$4:$B$43),MATCH('Proposed Efficiency'!Z20,'DOE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Efficiency'!Z20,'DOE Stack Loss Data'!$C$3:$V$3))))/(INDEX('DOE Stack Loss Data'!$C$3:$V$3,1,MATCH('Proposed Efficiency'!Z20,'DOE Stack Loss Data'!$C$3:$V$3)+1)-INDEX('DOE Stack Loss Data'!$C$3:$V$3,1,MATCH('Proposed Efficiency'!Z20,'DOE Stack Loss Data'!$C$3:$V$3)))*('Proposed Efficiency'!Z20-INDEX('DOE Stack Loss Data'!$C$3:$V$3,1,MATCH('Proposed Efficiency'!Z20,'DOE Stack Loss Data'!$C$3:$V$3)))+(INDEX('DOE Stack Loss Data'!$C$4:$V$43,MATCH('Combustion Reports'!$C$40,'DOE Stack Loss Data'!$B$4:$B$43)+1,MATCH('Proposed Efficiency'!Z20,'DOE Stack Loss Data'!$C$3:$V$3))-INDEX('DOE Stack Loss Data'!$C$4:$V$43,MATCH('Combustion Reports'!$C$40,'DOE Stack Loss Data'!$B$4:$B$43),MATCH('Proposed Efficiency'!Z20,'DOE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Efficiency'!Z20,'DOE Stack Loss Data'!$C$3:$V$3)))</f>
        <v>#N/A</v>
      </c>
      <c r="AA44" s="237" t="e">
        <f>1-(((INDEX('DOE Stack Loss Data'!$C$4:$V$43,MATCH('Combustion Reports'!$C$40,'DOE Stack Loss Data'!$B$4:$B$43)+1,MATCH('Proposed Efficiency'!AA20,'DOE Stack Loss Data'!$C$3:$V$3)+1)-INDEX('DOE Stack Loss Data'!$C$4:$V$43,MATCH('Combustion Reports'!$C$40,'DOE Stack Loss Data'!$B$4:$B$43),MATCH('Proposed Efficiency'!AA20,'DOE Stack Loss Data'!$C$3:$V$3)+1))/10*('Combustion Reports'!$C$40-INDEX('DOE Stack Loss Data'!$B$4:$B$43,MATCH('Combustion Reports'!$C$40,'DOE Stack Loss Data'!$B$4:$B$43),1))+INDEX('DOE Stack Loss Data'!$C$4:$V$43,MATCH('Combustion Reports'!$C$40,'DOE Stack Loss Data'!$B$4:$B$43),MATCH('Proposed Efficiency'!AA20,'DOE Stack Loss Data'!$C$3:$V$3)+1)-((INDEX('DOE Stack Loss Data'!$C$4:$V$43,MATCH('Combustion Reports'!$C$40,'DOE Stack Loss Data'!$B$4:$B$43)+1,MATCH('Proposed Efficiency'!AA20,'DOE Stack Loss Data'!$C$3:$V$3))-INDEX('DOE Stack Loss Data'!$C$4:$V$43,MATCH('Combustion Reports'!$C$40,'DOE Stack Loss Data'!$B$4:$B$43),MATCH('Proposed Efficiency'!AA20,'DOE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Efficiency'!AA20,'DOE Stack Loss Data'!$C$3:$V$3))))/(INDEX('DOE Stack Loss Data'!$C$3:$V$3,1,MATCH('Proposed Efficiency'!AA20,'DOE Stack Loss Data'!$C$3:$V$3)+1)-INDEX('DOE Stack Loss Data'!$C$3:$V$3,1,MATCH('Proposed Efficiency'!AA20,'DOE Stack Loss Data'!$C$3:$V$3)))*('Proposed Efficiency'!AA20-INDEX('DOE Stack Loss Data'!$C$3:$V$3,1,MATCH('Proposed Efficiency'!AA20,'DOE Stack Loss Data'!$C$3:$V$3)))+(INDEX('DOE Stack Loss Data'!$C$4:$V$43,MATCH('Combustion Reports'!$C$40,'DOE Stack Loss Data'!$B$4:$B$43)+1,MATCH('Proposed Efficiency'!AA20,'DOE Stack Loss Data'!$C$3:$V$3))-INDEX('DOE Stack Loss Data'!$C$4:$V$43,MATCH('Combustion Reports'!$C$40,'DOE Stack Loss Data'!$B$4:$B$43),MATCH('Proposed Efficiency'!AA20,'DOE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Efficiency'!AA20,'DOE Stack Loss Data'!$C$3:$V$3)))</f>
        <v>#N/A</v>
      </c>
      <c r="AB44" s="238" t="e">
        <f>1-(((INDEX('DOE Stack Loss Data'!$C$4:$V$43,MATCH('Combustion Reports'!$C$40,'DOE Stack Loss Data'!$B$4:$B$43)+1,MATCH('Proposed Efficiency'!AB20,'DOE Stack Loss Data'!$C$3:$V$3)+1)-INDEX('DOE Stack Loss Data'!$C$4:$V$43,MATCH('Combustion Reports'!$C$40,'DOE Stack Loss Data'!$B$4:$B$43),MATCH('Proposed Efficiency'!AB20,'DOE Stack Loss Data'!$C$3:$V$3)+1))/10*('Combustion Reports'!$C$40-INDEX('DOE Stack Loss Data'!$B$4:$B$43,MATCH('Combustion Reports'!$C$40,'DOE Stack Loss Data'!$B$4:$B$43),1))+INDEX('DOE Stack Loss Data'!$C$4:$V$43,MATCH('Combustion Reports'!$C$40,'DOE Stack Loss Data'!$B$4:$B$43),MATCH('Proposed Efficiency'!AB20,'DOE Stack Loss Data'!$C$3:$V$3)+1)-((INDEX('DOE Stack Loss Data'!$C$4:$V$43,MATCH('Combustion Reports'!$C$40,'DOE Stack Loss Data'!$B$4:$B$43)+1,MATCH('Proposed Efficiency'!AB20,'DOE Stack Loss Data'!$C$3:$V$3))-INDEX('DOE Stack Loss Data'!$C$4:$V$43,MATCH('Combustion Reports'!$C$40,'DOE Stack Loss Data'!$B$4:$B$43),MATCH('Proposed Efficiency'!AB20,'DOE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Efficiency'!AB20,'DOE Stack Loss Data'!$C$3:$V$3))))/(INDEX('DOE Stack Loss Data'!$C$3:$V$3,1,MATCH('Proposed Efficiency'!AB20,'DOE Stack Loss Data'!$C$3:$V$3)+1)-INDEX('DOE Stack Loss Data'!$C$3:$V$3,1,MATCH('Proposed Efficiency'!AB20,'DOE Stack Loss Data'!$C$3:$V$3)))*('Proposed Efficiency'!AB20-INDEX('DOE Stack Loss Data'!$C$3:$V$3,1,MATCH('Proposed Efficiency'!AB20,'DOE Stack Loss Data'!$C$3:$V$3)))+(INDEX('DOE Stack Loss Data'!$C$4:$V$43,MATCH('Combustion Reports'!$C$40,'DOE Stack Loss Data'!$B$4:$B$43)+1,MATCH('Proposed Efficiency'!AB20,'DOE Stack Loss Data'!$C$3:$V$3))-INDEX('DOE Stack Loss Data'!$C$4:$V$43,MATCH('Combustion Reports'!$C$40,'DOE Stack Loss Data'!$B$4:$B$43),MATCH('Proposed Efficiency'!AB20,'DOE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Efficiency'!AB20,'DOE Stack Loss Data'!$C$3:$V$3)))</f>
        <v>#N/A</v>
      </c>
      <c r="AD44" s="236">
        <v>65</v>
      </c>
      <c r="AE44" s="234">
        <v>767</v>
      </c>
      <c r="AF44" s="233">
        <f t="shared" si="6"/>
        <v>65</v>
      </c>
      <c r="AG44" s="237" t="e">
        <f>1-(((INDEX('DOE Stack Loss Data'!$C$4:$V$43,MATCH('Combustion Reports'!C$46,'DOE Stack Loss Data'!$B$4:$B$43)+1,MATCH('Proposed Efficiency'!AG20,'DOE Stack Loss Data'!$C$3:$V$3)+1)-INDEX('DOE Stack Loss Data'!$C$4:$V$43,MATCH('Combustion Reports'!C$46,'DOE Stack Loss Data'!$B$4:$B$43),MATCH('Proposed Efficiency'!AG20,'DOE Stack Loss Data'!$C$3:$V$3)+1))/10*('Combustion Reports'!C$46-INDEX('DOE Stack Loss Data'!$B$4:$B$43,MATCH('Combustion Reports'!C$46,'DOE Stack Loss Data'!$B$4:$B$43),1))+INDEX('DOE Stack Loss Data'!$C$4:$V$43,MATCH('Combustion Reports'!C$46,'DOE Stack Loss Data'!$B$4:$B$43),MATCH('Proposed Efficiency'!AG20,'DOE Stack Loss Data'!$C$3:$V$3)+1)-((INDEX('DOE Stack Loss Data'!$C$4:$V$43,MATCH('Combustion Reports'!C$46,'DOE Stack Loss Data'!$B$4:$B$43)+1,MATCH('Proposed Efficiency'!AG20,'DOE Stack Loss Data'!$C$3:$V$3))-INDEX('DOE Stack Loss Data'!$C$4:$V$43,MATCH('Combustion Reports'!C$46,'DOE Stack Loss Data'!$B$4:$B$43),MATCH('Proposed Efficiency'!AG20,'DOE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Efficiency'!AG20,'DOE Stack Loss Data'!$C$3:$V$3))))/(INDEX('DOE Stack Loss Data'!$C$3:$V$3,1,MATCH('Proposed Efficiency'!AG20,'DOE Stack Loss Data'!$C$3:$V$3)+1)-INDEX('DOE Stack Loss Data'!$C$3:$V$3,1,MATCH('Proposed Efficiency'!AG20,'DOE Stack Loss Data'!$C$3:$V$3)))*('Proposed Efficiency'!AG20-INDEX('DOE Stack Loss Data'!$C$3:$V$3,1,MATCH('Proposed Efficiency'!AG20,'DOE Stack Loss Data'!$C$3:$V$3)))+(INDEX('DOE Stack Loss Data'!$C$4:$V$43,MATCH('Combustion Reports'!C$46,'DOE Stack Loss Data'!$B$4:$B$43)+1,MATCH('Proposed Efficiency'!AG20,'DOE Stack Loss Data'!$C$3:$V$3))-INDEX('DOE Stack Loss Data'!$C$4:$V$43,MATCH('Combustion Reports'!C$46,'DOE Stack Loss Data'!$B$4:$B$43),MATCH('Proposed Efficiency'!AG20,'DOE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Efficiency'!AG20,'DOE Stack Loss Data'!$C$3:$V$3)))</f>
        <v>#N/A</v>
      </c>
      <c r="AH44" s="237" t="e">
        <f>1-(((INDEX('DOE Stack Loss Data'!$C$4:$V$43,MATCH('Combustion Reports'!D$46,'DOE Stack Loss Data'!$B$4:$B$43)+1,MATCH('Proposed Efficiency'!AH20,'DOE Stack Loss Data'!$C$3:$V$3)+1)-INDEX('DOE Stack Loss Data'!$C$4:$V$43,MATCH('Combustion Reports'!D$46,'DOE Stack Loss Data'!$B$4:$B$43),MATCH('Proposed Efficiency'!AH20,'DOE Stack Loss Data'!$C$3:$V$3)+1))/10*('Combustion Reports'!D$46-INDEX('DOE Stack Loss Data'!$B$4:$B$43,MATCH('Combustion Reports'!D$46,'DOE Stack Loss Data'!$B$4:$B$43),1))+INDEX('DOE Stack Loss Data'!$C$4:$V$43,MATCH('Combustion Reports'!D$46,'DOE Stack Loss Data'!$B$4:$B$43),MATCH('Proposed Efficiency'!AH20,'DOE Stack Loss Data'!$C$3:$V$3)+1)-((INDEX('DOE Stack Loss Data'!$C$4:$V$43,MATCH('Combustion Reports'!D$46,'DOE Stack Loss Data'!$B$4:$B$43)+1,MATCH('Proposed Efficiency'!AH20,'DOE Stack Loss Data'!$C$3:$V$3))-INDEX('DOE Stack Loss Data'!$C$4:$V$43,MATCH('Combustion Reports'!D$46,'DOE Stack Loss Data'!$B$4:$B$43),MATCH('Proposed Efficiency'!AH20,'DOE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Efficiency'!AH20,'DOE Stack Loss Data'!$C$3:$V$3))))/(INDEX('DOE Stack Loss Data'!$C$3:$V$3,1,MATCH('Proposed Efficiency'!AH20,'DOE Stack Loss Data'!$C$3:$V$3)+1)-INDEX('DOE Stack Loss Data'!$C$3:$V$3,1,MATCH('Proposed Efficiency'!AH20,'DOE Stack Loss Data'!$C$3:$V$3)))*('Proposed Efficiency'!AH20-INDEX('DOE Stack Loss Data'!$C$3:$V$3,1,MATCH('Proposed Efficiency'!AH20,'DOE Stack Loss Data'!$C$3:$V$3)))+(INDEX('DOE Stack Loss Data'!$C$4:$V$43,MATCH('Combustion Reports'!D$46,'DOE Stack Loss Data'!$B$4:$B$43)+1,MATCH('Proposed Efficiency'!AH20,'DOE Stack Loss Data'!$C$3:$V$3))-INDEX('DOE Stack Loss Data'!$C$4:$V$43,MATCH('Combustion Reports'!D$46,'DOE Stack Loss Data'!$B$4:$B$43),MATCH('Proposed Efficiency'!AH20,'DOE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Efficiency'!AH20,'DOE Stack Loss Data'!$C$3:$V$3)))</f>
        <v>#N/A</v>
      </c>
      <c r="AI44" s="237" t="e">
        <f>1-(((INDEX('DOE Stack Loss Data'!$C$4:$V$43,MATCH('Combustion Reports'!E$46,'DOE Stack Loss Data'!$B$4:$B$43)+1,MATCH('Proposed Efficiency'!AI20,'DOE Stack Loss Data'!$C$3:$V$3)+1)-INDEX('DOE Stack Loss Data'!$C$4:$V$43,MATCH('Combustion Reports'!E$46,'DOE Stack Loss Data'!$B$4:$B$43),MATCH('Proposed Efficiency'!AI20,'DOE Stack Loss Data'!$C$3:$V$3)+1))/10*('Combustion Reports'!E$46-INDEX('DOE Stack Loss Data'!$B$4:$B$43,MATCH('Combustion Reports'!E$46,'DOE Stack Loss Data'!$B$4:$B$43),1))+INDEX('DOE Stack Loss Data'!$C$4:$V$43,MATCH('Combustion Reports'!E$46,'DOE Stack Loss Data'!$B$4:$B$43),MATCH('Proposed Efficiency'!AI20,'DOE Stack Loss Data'!$C$3:$V$3)+1)-((INDEX('DOE Stack Loss Data'!$C$4:$V$43,MATCH('Combustion Reports'!E$46,'DOE Stack Loss Data'!$B$4:$B$43)+1,MATCH('Proposed Efficiency'!AI20,'DOE Stack Loss Data'!$C$3:$V$3))-INDEX('DOE Stack Loss Data'!$C$4:$V$43,MATCH('Combustion Reports'!E$46,'DOE Stack Loss Data'!$B$4:$B$43),MATCH('Proposed Efficiency'!AI20,'DOE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Efficiency'!AI20,'DOE Stack Loss Data'!$C$3:$V$3))))/(INDEX('DOE Stack Loss Data'!$C$3:$V$3,1,MATCH('Proposed Efficiency'!AI20,'DOE Stack Loss Data'!$C$3:$V$3)+1)-INDEX('DOE Stack Loss Data'!$C$3:$V$3,1,MATCH('Proposed Efficiency'!AI20,'DOE Stack Loss Data'!$C$3:$V$3)))*('Proposed Efficiency'!AI20-INDEX('DOE Stack Loss Data'!$C$3:$V$3,1,MATCH('Proposed Efficiency'!AI20,'DOE Stack Loss Data'!$C$3:$V$3)))+(INDEX('DOE Stack Loss Data'!$C$4:$V$43,MATCH('Combustion Reports'!E$46,'DOE Stack Loss Data'!$B$4:$B$43)+1,MATCH('Proposed Efficiency'!AI20,'DOE Stack Loss Data'!$C$3:$V$3))-INDEX('DOE Stack Loss Data'!$C$4:$V$43,MATCH('Combustion Reports'!E$46,'DOE Stack Loss Data'!$B$4:$B$43),MATCH('Proposed Efficiency'!AI20,'DOE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Efficiency'!AI20,'DOE Stack Loss Data'!$C$3:$V$3)))</f>
        <v>#N/A</v>
      </c>
      <c r="AJ44" s="237" t="e">
        <f>1-(((INDEX('DOE Stack Loss Data'!$C$4:$V$43,MATCH('Combustion Reports'!F$46,'DOE Stack Loss Data'!$B$4:$B$43)+1,MATCH('Proposed Efficiency'!AJ20,'DOE Stack Loss Data'!$C$3:$V$3)+1)-INDEX('DOE Stack Loss Data'!$C$4:$V$43,MATCH('Combustion Reports'!F$46,'DOE Stack Loss Data'!$B$4:$B$43),MATCH('Proposed Efficiency'!AJ20,'DOE Stack Loss Data'!$C$3:$V$3)+1))/10*('Combustion Reports'!F$46-INDEX('DOE Stack Loss Data'!$B$4:$B$43,MATCH('Combustion Reports'!F$46,'DOE Stack Loss Data'!$B$4:$B$43),1))+INDEX('DOE Stack Loss Data'!$C$4:$V$43,MATCH('Combustion Reports'!F$46,'DOE Stack Loss Data'!$B$4:$B$43),MATCH('Proposed Efficiency'!AJ20,'DOE Stack Loss Data'!$C$3:$V$3)+1)-((INDEX('DOE Stack Loss Data'!$C$4:$V$43,MATCH('Combustion Reports'!F$46,'DOE Stack Loss Data'!$B$4:$B$43)+1,MATCH('Proposed Efficiency'!AJ20,'DOE Stack Loss Data'!$C$3:$V$3))-INDEX('DOE Stack Loss Data'!$C$4:$V$43,MATCH('Combustion Reports'!F$46,'DOE Stack Loss Data'!$B$4:$B$43),MATCH('Proposed Efficiency'!AJ20,'DOE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Efficiency'!AJ20,'DOE Stack Loss Data'!$C$3:$V$3))))/(INDEX('DOE Stack Loss Data'!$C$3:$V$3,1,MATCH('Proposed Efficiency'!AJ20,'DOE Stack Loss Data'!$C$3:$V$3)+1)-INDEX('DOE Stack Loss Data'!$C$3:$V$3,1,MATCH('Proposed Efficiency'!AJ20,'DOE Stack Loss Data'!$C$3:$V$3)))*('Proposed Efficiency'!AJ20-INDEX('DOE Stack Loss Data'!$C$3:$V$3,1,MATCH('Proposed Efficiency'!AJ20,'DOE Stack Loss Data'!$C$3:$V$3)))+(INDEX('DOE Stack Loss Data'!$C$4:$V$43,MATCH('Combustion Reports'!F$46,'DOE Stack Loss Data'!$B$4:$B$43)+1,MATCH('Proposed Efficiency'!AJ20,'DOE Stack Loss Data'!$C$3:$V$3))-INDEX('DOE Stack Loss Data'!$C$4:$V$43,MATCH('Combustion Reports'!F$46,'DOE Stack Loss Data'!$B$4:$B$43),MATCH('Proposed Efficiency'!AJ20,'DOE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Efficiency'!AJ20,'DOE Stack Loss Data'!$C$3:$V$3)))</f>
        <v>#N/A</v>
      </c>
      <c r="AK44" s="237" t="e">
        <f>1-(((INDEX('DOE Stack Loss Data'!$C$4:$V$43,MATCH('Combustion Reports'!G$46,'DOE Stack Loss Data'!$B$4:$B$43)+1,MATCH('Proposed Efficiency'!AK20,'DOE Stack Loss Data'!$C$3:$V$3)+1)-INDEX('DOE Stack Loss Data'!$C$4:$V$43,MATCH('Combustion Reports'!G$46,'DOE Stack Loss Data'!$B$4:$B$43),MATCH('Proposed Efficiency'!AK20,'DOE Stack Loss Data'!$C$3:$V$3)+1))/10*('Combustion Reports'!G$46-INDEX('DOE Stack Loss Data'!$B$4:$B$43,MATCH('Combustion Reports'!G$46,'DOE Stack Loss Data'!$B$4:$B$43),1))+INDEX('DOE Stack Loss Data'!$C$4:$V$43,MATCH('Combustion Reports'!G$46,'DOE Stack Loss Data'!$B$4:$B$43),MATCH('Proposed Efficiency'!AK20,'DOE Stack Loss Data'!$C$3:$V$3)+1)-((INDEX('DOE Stack Loss Data'!$C$4:$V$43,MATCH('Combustion Reports'!G$46,'DOE Stack Loss Data'!$B$4:$B$43)+1,MATCH('Proposed Efficiency'!AK20,'DOE Stack Loss Data'!$C$3:$V$3))-INDEX('DOE Stack Loss Data'!$C$4:$V$43,MATCH('Combustion Reports'!G$46,'DOE Stack Loss Data'!$B$4:$B$43),MATCH('Proposed Efficiency'!AK20,'DOE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Efficiency'!AK20,'DOE Stack Loss Data'!$C$3:$V$3))))/(INDEX('DOE Stack Loss Data'!$C$3:$V$3,1,MATCH('Proposed Efficiency'!AK20,'DOE Stack Loss Data'!$C$3:$V$3)+1)-INDEX('DOE Stack Loss Data'!$C$3:$V$3,1,MATCH('Proposed Efficiency'!AK20,'DOE Stack Loss Data'!$C$3:$V$3)))*('Proposed Efficiency'!AK20-INDEX('DOE Stack Loss Data'!$C$3:$V$3,1,MATCH('Proposed Efficiency'!AK20,'DOE Stack Loss Data'!$C$3:$V$3)))+(INDEX('DOE Stack Loss Data'!$C$4:$V$43,MATCH('Combustion Reports'!G$46,'DOE Stack Loss Data'!$B$4:$B$43)+1,MATCH('Proposed Efficiency'!AK20,'DOE Stack Loss Data'!$C$3:$V$3))-INDEX('DOE Stack Loss Data'!$C$4:$V$43,MATCH('Combustion Reports'!G$46,'DOE Stack Loss Data'!$B$4:$B$43),MATCH('Proposed Efficiency'!AK20,'DOE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Efficiency'!AK20,'DOE Stack Loss Data'!$C$3:$V$3)))</f>
        <v>#N/A</v>
      </c>
      <c r="AL44" s="237" t="e">
        <f>1-(((INDEX('DOE Stack Loss Data'!$C$4:$V$43,MATCH('Combustion Reports'!H$46,'DOE Stack Loss Data'!$B$4:$B$43)+1,MATCH('Proposed Efficiency'!AL20,'DOE Stack Loss Data'!$C$3:$V$3)+1)-INDEX('DOE Stack Loss Data'!$C$4:$V$43,MATCH('Combustion Reports'!H$46,'DOE Stack Loss Data'!$B$4:$B$43),MATCH('Proposed Efficiency'!AL20,'DOE Stack Loss Data'!$C$3:$V$3)+1))/10*('Combustion Reports'!H$46-INDEX('DOE Stack Loss Data'!$B$4:$B$43,MATCH('Combustion Reports'!H$46,'DOE Stack Loss Data'!$B$4:$B$43),1))+INDEX('DOE Stack Loss Data'!$C$4:$V$43,MATCH('Combustion Reports'!H$46,'DOE Stack Loss Data'!$B$4:$B$43),MATCH('Proposed Efficiency'!AL20,'DOE Stack Loss Data'!$C$3:$V$3)+1)-((INDEX('DOE Stack Loss Data'!$C$4:$V$43,MATCH('Combustion Reports'!H$46,'DOE Stack Loss Data'!$B$4:$B$43)+1,MATCH('Proposed Efficiency'!AL20,'DOE Stack Loss Data'!$C$3:$V$3))-INDEX('DOE Stack Loss Data'!$C$4:$V$43,MATCH('Combustion Reports'!H$46,'DOE Stack Loss Data'!$B$4:$B$43),MATCH('Proposed Efficiency'!AL20,'DOE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Efficiency'!AL20,'DOE Stack Loss Data'!$C$3:$V$3))))/(INDEX('DOE Stack Loss Data'!$C$3:$V$3,1,MATCH('Proposed Efficiency'!AL20,'DOE Stack Loss Data'!$C$3:$V$3)+1)-INDEX('DOE Stack Loss Data'!$C$3:$V$3,1,MATCH('Proposed Efficiency'!AL20,'DOE Stack Loss Data'!$C$3:$V$3)))*('Proposed Efficiency'!AL20-INDEX('DOE Stack Loss Data'!$C$3:$V$3,1,MATCH('Proposed Efficiency'!AL20,'DOE Stack Loss Data'!$C$3:$V$3)))+(INDEX('DOE Stack Loss Data'!$C$4:$V$43,MATCH('Combustion Reports'!H$46,'DOE Stack Loss Data'!$B$4:$B$43)+1,MATCH('Proposed Efficiency'!AL20,'DOE Stack Loss Data'!$C$3:$V$3))-INDEX('DOE Stack Loss Data'!$C$4:$V$43,MATCH('Combustion Reports'!H$46,'DOE Stack Loss Data'!$B$4:$B$43),MATCH('Proposed Efficiency'!AL20,'DOE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Efficiency'!AL20,'DOE Stack Loss Data'!$C$3:$V$3)))</f>
        <v>#N/A</v>
      </c>
      <c r="AM44" s="237" t="e">
        <f>1-(((INDEX('DOE Stack Loss Data'!$C$4:$V$43,MATCH('Combustion Reports'!I$46,'DOE Stack Loss Data'!$B$4:$B$43)+1,MATCH('Proposed Efficiency'!AM20,'DOE Stack Loss Data'!$C$3:$V$3)+1)-INDEX('DOE Stack Loss Data'!$C$4:$V$43,MATCH('Combustion Reports'!I$46,'DOE Stack Loss Data'!$B$4:$B$43),MATCH('Proposed Efficiency'!AM20,'DOE Stack Loss Data'!$C$3:$V$3)+1))/10*('Combustion Reports'!I$46-INDEX('DOE Stack Loss Data'!$B$4:$B$43,MATCH('Combustion Reports'!I$46,'DOE Stack Loss Data'!$B$4:$B$43),1))+INDEX('DOE Stack Loss Data'!$C$4:$V$43,MATCH('Combustion Reports'!I$46,'DOE Stack Loss Data'!$B$4:$B$43),MATCH('Proposed Efficiency'!AM20,'DOE Stack Loss Data'!$C$3:$V$3)+1)-((INDEX('DOE Stack Loss Data'!$C$4:$V$43,MATCH('Combustion Reports'!I$46,'DOE Stack Loss Data'!$B$4:$B$43)+1,MATCH('Proposed Efficiency'!AM20,'DOE Stack Loss Data'!$C$3:$V$3))-INDEX('DOE Stack Loss Data'!$C$4:$V$43,MATCH('Combustion Reports'!I$46,'DOE Stack Loss Data'!$B$4:$B$43),MATCH('Proposed Efficiency'!AM20,'DOE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Efficiency'!AM20,'DOE Stack Loss Data'!$C$3:$V$3))))/(INDEX('DOE Stack Loss Data'!$C$3:$V$3,1,MATCH('Proposed Efficiency'!AM20,'DOE Stack Loss Data'!$C$3:$V$3)+1)-INDEX('DOE Stack Loss Data'!$C$3:$V$3,1,MATCH('Proposed Efficiency'!AM20,'DOE Stack Loss Data'!$C$3:$V$3)))*('Proposed Efficiency'!AM20-INDEX('DOE Stack Loss Data'!$C$3:$V$3,1,MATCH('Proposed Efficiency'!AM20,'DOE Stack Loss Data'!$C$3:$V$3)))+(INDEX('DOE Stack Loss Data'!$C$4:$V$43,MATCH('Combustion Reports'!I$46,'DOE Stack Loss Data'!$B$4:$B$43)+1,MATCH('Proposed Efficiency'!AM20,'DOE Stack Loss Data'!$C$3:$V$3))-INDEX('DOE Stack Loss Data'!$C$4:$V$43,MATCH('Combustion Reports'!I$46,'DOE Stack Loss Data'!$B$4:$B$43),MATCH('Proposed Efficiency'!AM20,'DOE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Efficiency'!AM20,'DOE Stack Loss Data'!$C$3:$V$3)))</f>
        <v>#N/A</v>
      </c>
      <c r="AN44" s="237" t="e">
        <f>1-(((INDEX('DOE Stack Loss Data'!$C$4:$V$43,MATCH('Combustion Reports'!J$46,'DOE Stack Loss Data'!$B$4:$B$43)+1,MATCH('Proposed Efficiency'!AN20,'DOE Stack Loss Data'!$C$3:$V$3)+1)-INDEX('DOE Stack Loss Data'!$C$4:$V$43,MATCH('Combustion Reports'!J$46,'DOE Stack Loss Data'!$B$4:$B$43),MATCH('Proposed Efficiency'!AN20,'DOE Stack Loss Data'!$C$3:$V$3)+1))/10*('Combustion Reports'!J$46-INDEX('DOE Stack Loss Data'!$B$4:$B$43,MATCH('Combustion Reports'!J$46,'DOE Stack Loss Data'!$B$4:$B$43),1))+INDEX('DOE Stack Loss Data'!$C$4:$V$43,MATCH('Combustion Reports'!J$46,'DOE Stack Loss Data'!$B$4:$B$43),MATCH('Proposed Efficiency'!AN20,'DOE Stack Loss Data'!$C$3:$V$3)+1)-((INDEX('DOE Stack Loss Data'!$C$4:$V$43,MATCH('Combustion Reports'!J$46,'DOE Stack Loss Data'!$B$4:$B$43)+1,MATCH('Proposed Efficiency'!AN20,'DOE Stack Loss Data'!$C$3:$V$3))-INDEX('DOE Stack Loss Data'!$C$4:$V$43,MATCH('Combustion Reports'!J$46,'DOE Stack Loss Data'!$B$4:$B$43),MATCH('Proposed Efficiency'!AN20,'DOE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Efficiency'!AN20,'DOE Stack Loss Data'!$C$3:$V$3))))/(INDEX('DOE Stack Loss Data'!$C$3:$V$3,1,MATCH('Proposed Efficiency'!AN20,'DOE Stack Loss Data'!$C$3:$V$3)+1)-INDEX('DOE Stack Loss Data'!$C$3:$V$3,1,MATCH('Proposed Efficiency'!AN20,'DOE Stack Loss Data'!$C$3:$V$3)))*('Proposed Efficiency'!AN20-INDEX('DOE Stack Loss Data'!$C$3:$V$3,1,MATCH('Proposed Efficiency'!AN20,'DOE Stack Loss Data'!$C$3:$V$3)))+(INDEX('DOE Stack Loss Data'!$C$4:$V$43,MATCH('Combustion Reports'!J$46,'DOE Stack Loss Data'!$B$4:$B$43)+1,MATCH('Proposed Efficiency'!AN20,'DOE Stack Loss Data'!$C$3:$V$3))-INDEX('DOE Stack Loss Data'!$C$4:$V$43,MATCH('Combustion Reports'!J$46,'DOE Stack Loss Data'!$B$4:$B$43),MATCH('Proposed Efficiency'!AN20,'DOE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Efficiency'!AN20,'DOE Stack Loss Data'!$C$3:$V$3)))</f>
        <v>#N/A</v>
      </c>
      <c r="AO44" s="237" t="e">
        <f>1-(((INDEX('DOE Stack Loss Data'!$C$4:$V$43,MATCH('Combustion Reports'!K$46,'DOE Stack Loss Data'!$B$4:$B$43)+1,MATCH('Proposed Efficiency'!AO20,'DOE Stack Loss Data'!$C$3:$V$3)+1)-INDEX('DOE Stack Loss Data'!$C$4:$V$43,MATCH('Combustion Reports'!K$46,'DOE Stack Loss Data'!$B$4:$B$43),MATCH('Proposed Efficiency'!AO20,'DOE Stack Loss Data'!$C$3:$V$3)+1))/10*('Combustion Reports'!K$46-INDEX('DOE Stack Loss Data'!$B$4:$B$43,MATCH('Combustion Reports'!K$46,'DOE Stack Loss Data'!$B$4:$B$43),1))+INDEX('DOE Stack Loss Data'!$C$4:$V$43,MATCH('Combustion Reports'!K$46,'DOE Stack Loss Data'!$B$4:$B$43),MATCH('Proposed Efficiency'!AO20,'DOE Stack Loss Data'!$C$3:$V$3)+1)-((INDEX('DOE Stack Loss Data'!$C$4:$V$43,MATCH('Combustion Reports'!K$46,'DOE Stack Loss Data'!$B$4:$B$43)+1,MATCH('Proposed Efficiency'!AO20,'DOE Stack Loss Data'!$C$3:$V$3))-INDEX('DOE Stack Loss Data'!$C$4:$V$43,MATCH('Combustion Reports'!K$46,'DOE Stack Loss Data'!$B$4:$B$43),MATCH('Proposed Efficiency'!AO20,'DOE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Efficiency'!AO20,'DOE Stack Loss Data'!$C$3:$V$3))))/(INDEX('DOE Stack Loss Data'!$C$3:$V$3,1,MATCH('Proposed Efficiency'!AO20,'DOE Stack Loss Data'!$C$3:$V$3)+1)-INDEX('DOE Stack Loss Data'!$C$3:$V$3,1,MATCH('Proposed Efficiency'!AO20,'DOE Stack Loss Data'!$C$3:$V$3)))*('Proposed Efficiency'!AO20-INDEX('DOE Stack Loss Data'!$C$3:$V$3,1,MATCH('Proposed Efficiency'!AO20,'DOE Stack Loss Data'!$C$3:$V$3)))+(INDEX('DOE Stack Loss Data'!$C$4:$V$43,MATCH('Combustion Reports'!K$46,'DOE Stack Loss Data'!$B$4:$B$43)+1,MATCH('Proposed Efficiency'!AO20,'DOE Stack Loss Data'!$C$3:$V$3))-INDEX('DOE Stack Loss Data'!$C$4:$V$43,MATCH('Combustion Reports'!K$46,'DOE Stack Loss Data'!$B$4:$B$43),MATCH('Proposed Efficiency'!AO20,'DOE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Efficiency'!AO20,'DOE Stack Loss Data'!$C$3:$V$3)))</f>
        <v>#N/A</v>
      </c>
      <c r="AP44" s="238" t="e">
        <f>1-(((INDEX('DOE Stack Loss Data'!$C$4:$V$43,MATCH('Combustion Reports'!L$46,'DOE Stack Loss Data'!$B$4:$B$43)+1,MATCH('Proposed Efficiency'!AP20,'DOE Stack Loss Data'!$C$3:$V$3)+1)-INDEX('DOE Stack Loss Data'!$C$4:$V$43,MATCH('Combustion Reports'!L$46,'DOE Stack Loss Data'!$B$4:$B$43),MATCH('Proposed Efficiency'!AP20,'DOE Stack Loss Data'!$C$3:$V$3)+1))/10*('Combustion Reports'!L$46-INDEX('DOE Stack Loss Data'!$B$4:$B$43,MATCH('Combustion Reports'!L$46,'DOE Stack Loss Data'!$B$4:$B$43),1))+INDEX('DOE Stack Loss Data'!$C$4:$V$43,MATCH('Combustion Reports'!L$46,'DOE Stack Loss Data'!$B$4:$B$43),MATCH('Proposed Efficiency'!AP20,'DOE Stack Loss Data'!$C$3:$V$3)+1)-((INDEX('DOE Stack Loss Data'!$C$4:$V$43,MATCH('Combustion Reports'!L$46,'DOE Stack Loss Data'!$B$4:$B$43)+1,MATCH('Proposed Efficiency'!AP20,'DOE Stack Loss Data'!$C$3:$V$3))-INDEX('DOE Stack Loss Data'!$C$4:$V$43,MATCH('Combustion Reports'!L$46,'DOE Stack Loss Data'!$B$4:$B$43),MATCH('Proposed Efficiency'!AP20,'DOE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Efficiency'!AP20,'DOE Stack Loss Data'!$C$3:$V$3))))/(INDEX('DOE Stack Loss Data'!$C$3:$V$3,1,MATCH('Proposed Efficiency'!AP20,'DOE Stack Loss Data'!$C$3:$V$3)+1)-INDEX('DOE Stack Loss Data'!$C$3:$V$3,1,MATCH('Proposed Efficiency'!AP20,'DOE Stack Loss Data'!$C$3:$V$3)))*('Proposed Efficiency'!AP20-INDEX('DOE Stack Loss Data'!$C$3:$V$3,1,MATCH('Proposed Efficiency'!AP20,'DOE Stack Loss Data'!$C$3:$V$3)))+(INDEX('DOE Stack Loss Data'!$C$4:$V$43,MATCH('Combustion Reports'!L$46,'DOE Stack Loss Data'!$B$4:$B$43)+1,MATCH('Proposed Efficiency'!AP20,'DOE Stack Loss Data'!$C$3:$V$3))-INDEX('DOE Stack Loss Data'!$C$4:$V$43,MATCH('Combustion Reports'!L$46,'DOE Stack Loss Data'!$B$4:$B$43),MATCH('Proposed Efficiency'!AP20,'DOE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Efficiency'!AP20,'DOE Stack Loss Data'!$C$3:$V$3)))</f>
        <v>#N/A</v>
      </c>
      <c r="AR44" s="236">
        <v>65</v>
      </c>
      <c r="AS44" s="234">
        <v>767</v>
      </c>
      <c r="AT44" s="233">
        <f t="shared" si="7"/>
        <v>65</v>
      </c>
      <c r="AU44" s="237" t="e">
        <f>1-(((INDEX('DOE Stack Loss Data'!$C$4:$V$43,MATCH('Combustion Reports'!C$52,'DOE Stack Loss Data'!$B$4:$B$43)+1,MATCH('Proposed Efficiency'!AU20,'DOE Stack Loss Data'!$C$3:$V$3)+1)-INDEX('DOE Stack Loss Data'!$C$4:$V$43,MATCH('Combustion Reports'!C$52,'DOE Stack Loss Data'!$B$4:$B$43),MATCH('Proposed Efficiency'!AU20,'DOE Stack Loss Data'!$C$3:$V$3)+1))/10*('Combustion Reports'!C$52-INDEX('DOE Stack Loss Data'!$B$4:$B$43,MATCH('Combustion Reports'!C$52,'DOE Stack Loss Data'!$B$4:$B$43),1))+INDEX('DOE Stack Loss Data'!$C$4:$V$43,MATCH('Combustion Reports'!C$52,'DOE Stack Loss Data'!$B$4:$B$43),MATCH('Proposed Efficiency'!AU20,'DOE Stack Loss Data'!$C$3:$V$3)+1)-((INDEX('DOE Stack Loss Data'!$C$4:$V$43,MATCH('Combustion Reports'!C$52,'DOE Stack Loss Data'!$B$4:$B$43)+1,MATCH('Proposed Efficiency'!AU20,'DOE Stack Loss Data'!$C$3:$V$3))-INDEX('DOE Stack Loss Data'!$C$4:$V$43,MATCH('Combustion Reports'!C$52,'DOE Stack Loss Data'!$B$4:$B$43),MATCH('Proposed Efficiency'!AU20,'DOE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Efficiency'!AU20,'DOE Stack Loss Data'!$C$3:$V$3))))/(INDEX('DOE Stack Loss Data'!$C$3:$V$3,1,MATCH('Proposed Efficiency'!AU20,'DOE Stack Loss Data'!$C$3:$V$3)+1)-INDEX('DOE Stack Loss Data'!$C$3:$V$3,1,MATCH('Proposed Efficiency'!AU20,'DOE Stack Loss Data'!$C$3:$V$3)))*('Proposed Efficiency'!AU20-INDEX('DOE Stack Loss Data'!$C$3:$V$3,1,MATCH('Proposed Efficiency'!AU20,'DOE Stack Loss Data'!$C$3:$V$3)))+(INDEX('DOE Stack Loss Data'!$C$4:$V$43,MATCH('Combustion Reports'!C$52,'DOE Stack Loss Data'!$B$4:$B$43)+1,MATCH('Proposed Efficiency'!AU20,'DOE Stack Loss Data'!$C$3:$V$3))-INDEX('DOE Stack Loss Data'!$C$4:$V$43,MATCH('Combustion Reports'!C$52,'DOE Stack Loss Data'!$B$4:$B$43),MATCH('Proposed Efficiency'!AU20,'DOE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Efficiency'!AU20,'DOE Stack Loss Data'!$C$3:$V$3)))</f>
        <v>#N/A</v>
      </c>
      <c r="AV44" s="237" t="e">
        <f>1-(((INDEX('DOE Stack Loss Data'!$C$4:$V$43,MATCH('Combustion Reports'!D$52,'DOE Stack Loss Data'!$B$4:$B$43)+1,MATCH('Proposed Efficiency'!AV20,'DOE Stack Loss Data'!$C$3:$V$3)+1)-INDEX('DOE Stack Loss Data'!$C$4:$V$43,MATCH('Combustion Reports'!D$52,'DOE Stack Loss Data'!$B$4:$B$43),MATCH('Proposed Efficiency'!AV20,'DOE Stack Loss Data'!$C$3:$V$3)+1))/10*('Combustion Reports'!D$52-INDEX('DOE Stack Loss Data'!$B$4:$B$43,MATCH('Combustion Reports'!D$52,'DOE Stack Loss Data'!$B$4:$B$43),1))+INDEX('DOE Stack Loss Data'!$C$4:$V$43,MATCH('Combustion Reports'!D$52,'DOE Stack Loss Data'!$B$4:$B$43),MATCH('Proposed Efficiency'!AV20,'DOE Stack Loss Data'!$C$3:$V$3)+1)-((INDEX('DOE Stack Loss Data'!$C$4:$V$43,MATCH('Combustion Reports'!D$52,'DOE Stack Loss Data'!$B$4:$B$43)+1,MATCH('Proposed Efficiency'!AV20,'DOE Stack Loss Data'!$C$3:$V$3))-INDEX('DOE Stack Loss Data'!$C$4:$V$43,MATCH('Combustion Reports'!D$52,'DOE Stack Loss Data'!$B$4:$B$43),MATCH('Proposed Efficiency'!AV20,'DOE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Efficiency'!AV20,'DOE Stack Loss Data'!$C$3:$V$3))))/(INDEX('DOE Stack Loss Data'!$C$3:$V$3,1,MATCH('Proposed Efficiency'!AV20,'DOE Stack Loss Data'!$C$3:$V$3)+1)-INDEX('DOE Stack Loss Data'!$C$3:$V$3,1,MATCH('Proposed Efficiency'!AV20,'DOE Stack Loss Data'!$C$3:$V$3)))*('Proposed Efficiency'!AV20-INDEX('DOE Stack Loss Data'!$C$3:$V$3,1,MATCH('Proposed Efficiency'!AV20,'DOE Stack Loss Data'!$C$3:$V$3)))+(INDEX('DOE Stack Loss Data'!$C$4:$V$43,MATCH('Combustion Reports'!D$52,'DOE Stack Loss Data'!$B$4:$B$43)+1,MATCH('Proposed Efficiency'!AV20,'DOE Stack Loss Data'!$C$3:$V$3))-INDEX('DOE Stack Loss Data'!$C$4:$V$43,MATCH('Combustion Reports'!D$52,'DOE Stack Loss Data'!$B$4:$B$43),MATCH('Proposed Efficiency'!AV20,'DOE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Efficiency'!AV20,'DOE Stack Loss Data'!$C$3:$V$3)))</f>
        <v>#N/A</v>
      </c>
      <c r="AW44" s="237" t="e">
        <f>1-(((INDEX('DOE Stack Loss Data'!$C$4:$V$43,MATCH('Combustion Reports'!E$52,'DOE Stack Loss Data'!$B$4:$B$43)+1,MATCH('Proposed Efficiency'!AW20,'DOE Stack Loss Data'!$C$3:$V$3)+1)-INDEX('DOE Stack Loss Data'!$C$4:$V$43,MATCH('Combustion Reports'!E$52,'DOE Stack Loss Data'!$B$4:$B$43),MATCH('Proposed Efficiency'!AW20,'DOE Stack Loss Data'!$C$3:$V$3)+1))/10*('Combustion Reports'!E$52-INDEX('DOE Stack Loss Data'!$B$4:$B$43,MATCH('Combustion Reports'!E$52,'DOE Stack Loss Data'!$B$4:$B$43),1))+INDEX('DOE Stack Loss Data'!$C$4:$V$43,MATCH('Combustion Reports'!E$52,'DOE Stack Loss Data'!$B$4:$B$43),MATCH('Proposed Efficiency'!AW20,'DOE Stack Loss Data'!$C$3:$V$3)+1)-((INDEX('DOE Stack Loss Data'!$C$4:$V$43,MATCH('Combustion Reports'!E$52,'DOE Stack Loss Data'!$B$4:$B$43)+1,MATCH('Proposed Efficiency'!AW20,'DOE Stack Loss Data'!$C$3:$V$3))-INDEX('DOE Stack Loss Data'!$C$4:$V$43,MATCH('Combustion Reports'!E$52,'DOE Stack Loss Data'!$B$4:$B$43),MATCH('Proposed Efficiency'!AW20,'DOE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Efficiency'!AW20,'DOE Stack Loss Data'!$C$3:$V$3))))/(INDEX('DOE Stack Loss Data'!$C$3:$V$3,1,MATCH('Proposed Efficiency'!AW20,'DOE Stack Loss Data'!$C$3:$V$3)+1)-INDEX('DOE Stack Loss Data'!$C$3:$V$3,1,MATCH('Proposed Efficiency'!AW20,'DOE Stack Loss Data'!$C$3:$V$3)))*('Proposed Efficiency'!AW20-INDEX('DOE Stack Loss Data'!$C$3:$V$3,1,MATCH('Proposed Efficiency'!AW20,'DOE Stack Loss Data'!$C$3:$V$3)))+(INDEX('DOE Stack Loss Data'!$C$4:$V$43,MATCH('Combustion Reports'!E$52,'DOE Stack Loss Data'!$B$4:$B$43)+1,MATCH('Proposed Efficiency'!AW20,'DOE Stack Loss Data'!$C$3:$V$3))-INDEX('DOE Stack Loss Data'!$C$4:$V$43,MATCH('Combustion Reports'!E$52,'DOE Stack Loss Data'!$B$4:$B$43),MATCH('Proposed Efficiency'!AW20,'DOE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Efficiency'!AW20,'DOE Stack Loss Data'!$C$3:$V$3)))</f>
        <v>#N/A</v>
      </c>
      <c r="AX44" s="237" t="e">
        <f>1-(((INDEX('DOE Stack Loss Data'!$C$4:$V$43,MATCH('Combustion Reports'!F$52,'DOE Stack Loss Data'!$B$4:$B$43)+1,MATCH('Proposed Efficiency'!AX20,'DOE Stack Loss Data'!$C$3:$V$3)+1)-INDEX('DOE Stack Loss Data'!$C$4:$V$43,MATCH('Combustion Reports'!F$52,'DOE Stack Loss Data'!$B$4:$B$43),MATCH('Proposed Efficiency'!AX20,'DOE Stack Loss Data'!$C$3:$V$3)+1))/10*('Combustion Reports'!F$52-INDEX('DOE Stack Loss Data'!$B$4:$B$43,MATCH('Combustion Reports'!F$52,'DOE Stack Loss Data'!$B$4:$B$43),1))+INDEX('DOE Stack Loss Data'!$C$4:$V$43,MATCH('Combustion Reports'!F$52,'DOE Stack Loss Data'!$B$4:$B$43),MATCH('Proposed Efficiency'!AX20,'DOE Stack Loss Data'!$C$3:$V$3)+1)-((INDEX('DOE Stack Loss Data'!$C$4:$V$43,MATCH('Combustion Reports'!F$52,'DOE Stack Loss Data'!$B$4:$B$43)+1,MATCH('Proposed Efficiency'!AX20,'DOE Stack Loss Data'!$C$3:$V$3))-INDEX('DOE Stack Loss Data'!$C$4:$V$43,MATCH('Combustion Reports'!F$52,'DOE Stack Loss Data'!$B$4:$B$43),MATCH('Proposed Efficiency'!AX20,'DOE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Efficiency'!AX20,'DOE Stack Loss Data'!$C$3:$V$3))))/(INDEX('DOE Stack Loss Data'!$C$3:$V$3,1,MATCH('Proposed Efficiency'!AX20,'DOE Stack Loss Data'!$C$3:$V$3)+1)-INDEX('DOE Stack Loss Data'!$C$3:$V$3,1,MATCH('Proposed Efficiency'!AX20,'DOE Stack Loss Data'!$C$3:$V$3)))*('Proposed Efficiency'!AX20-INDEX('DOE Stack Loss Data'!$C$3:$V$3,1,MATCH('Proposed Efficiency'!AX20,'DOE Stack Loss Data'!$C$3:$V$3)))+(INDEX('DOE Stack Loss Data'!$C$4:$V$43,MATCH('Combustion Reports'!F$52,'DOE Stack Loss Data'!$B$4:$B$43)+1,MATCH('Proposed Efficiency'!AX20,'DOE Stack Loss Data'!$C$3:$V$3))-INDEX('DOE Stack Loss Data'!$C$4:$V$43,MATCH('Combustion Reports'!F$52,'DOE Stack Loss Data'!$B$4:$B$43),MATCH('Proposed Efficiency'!AX20,'DOE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Efficiency'!AX20,'DOE Stack Loss Data'!$C$3:$V$3)))</f>
        <v>#N/A</v>
      </c>
      <c r="AY44" s="237" t="e">
        <f>1-(((INDEX('DOE Stack Loss Data'!$C$4:$V$43,MATCH('Combustion Reports'!G$52,'DOE Stack Loss Data'!$B$4:$B$43)+1,MATCH('Proposed Efficiency'!AY20,'DOE Stack Loss Data'!$C$3:$V$3)+1)-INDEX('DOE Stack Loss Data'!$C$4:$V$43,MATCH('Combustion Reports'!G$52,'DOE Stack Loss Data'!$B$4:$B$43),MATCH('Proposed Efficiency'!AY20,'DOE Stack Loss Data'!$C$3:$V$3)+1))/10*('Combustion Reports'!G$52-INDEX('DOE Stack Loss Data'!$B$4:$B$43,MATCH('Combustion Reports'!G$52,'DOE Stack Loss Data'!$B$4:$B$43),1))+INDEX('DOE Stack Loss Data'!$C$4:$V$43,MATCH('Combustion Reports'!G$52,'DOE Stack Loss Data'!$B$4:$B$43),MATCH('Proposed Efficiency'!AY20,'DOE Stack Loss Data'!$C$3:$V$3)+1)-((INDEX('DOE Stack Loss Data'!$C$4:$V$43,MATCH('Combustion Reports'!G$52,'DOE Stack Loss Data'!$B$4:$B$43)+1,MATCH('Proposed Efficiency'!AY20,'DOE Stack Loss Data'!$C$3:$V$3))-INDEX('DOE Stack Loss Data'!$C$4:$V$43,MATCH('Combustion Reports'!G$52,'DOE Stack Loss Data'!$B$4:$B$43),MATCH('Proposed Efficiency'!AY20,'DOE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Efficiency'!AY20,'DOE Stack Loss Data'!$C$3:$V$3))))/(INDEX('DOE Stack Loss Data'!$C$3:$V$3,1,MATCH('Proposed Efficiency'!AY20,'DOE Stack Loss Data'!$C$3:$V$3)+1)-INDEX('DOE Stack Loss Data'!$C$3:$V$3,1,MATCH('Proposed Efficiency'!AY20,'DOE Stack Loss Data'!$C$3:$V$3)))*('Proposed Efficiency'!AY20-INDEX('DOE Stack Loss Data'!$C$3:$V$3,1,MATCH('Proposed Efficiency'!AY20,'DOE Stack Loss Data'!$C$3:$V$3)))+(INDEX('DOE Stack Loss Data'!$C$4:$V$43,MATCH('Combustion Reports'!G$52,'DOE Stack Loss Data'!$B$4:$B$43)+1,MATCH('Proposed Efficiency'!AY20,'DOE Stack Loss Data'!$C$3:$V$3))-INDEX('DOE Stack Loss Data'!$C$4:$V$43,MATCH('Combustion Reports'!G$52,'DOE Stack Loss Data'!$B$4:$B$43),MATCH('Proposed Efficiency'!AY20,'DOE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Efficiency'!AY20,'DOE Stack Loss Data'!$C$3:$V$3)))</f>
        <v>#N/A</v>
      </c>
      <c r="AZ44" s="237" t="e">
        <f>1-(((INDEX('DOE Stack Loss Data'!$C$4:$V$43,MATCH('Combustion Reports'!H$52,'DOE Stack Loss Data'!$B$4:$B$43)+1,MATCH('Proposed Efficiency'!AZ20,'DOE Stack Loss Data'!$C$3:$V$3)+1)-INDEX('DOE Stack Loss Data'!$C$4:$V$43,MATCH('Combustion Reports'!H$52,'DOE Stack Loss Data'!$B$4:$B$43),MATCH('Proposed Efficiency'!AZ20,'DOE Stack Loss Data'!$C$3:$V$3)+1))/10*('Combustion Reports'!H$52-INDEX('DOE Stack Loss Data'!$B$4:$B$43,MATCH('Combustion Reports'!H$52,'DOE Stack Loss Data'!$B$4:$B$43),1))+INDEX('DOE Stack Loss Data'!$C$4:$V$43,MATCH('Combustion Reports'!H$52,'DOE Stack Loss Data'!$B$4:$B$43),MATCH('Proposed Efficiency'!AZ20,'DOE Stack Loss Data'!$C$3:$V$3)+1)-((INDEX('DOE Stack Loss Data'!$C$4:$V$43,MATCH('Combustion Reports'!H$52,'DOE Stack Loss Data'!$B$4:$B$43)+1,MATCH('Proposed Efficiency'!AZ20,'DOE Stack Loss Data'!$C$3:$V$3))-INDEX('DOE Stack Loss Data'!$C$4:$V$43,MATCH('Combustion Reports'!H$52,'DOE Stack Loss Data'!$B$4:$B$43),MATCH('Proposed Efficiency'!AZ20,'DOE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Efficiency'!AZ20,'DOE Stack Loss Data'!$C$3:$V$3))))/(INDEX('DOE Stack Loss Data'!$C$3:$V$3,1,MATCH('Proposed Efficiency'!AZ20,'DOE Stack Loss Data'!$C$3:$V$3)+1)-INDEX('DOE Stack Loss Data'!$C$3:$V$3,1,MATCH('Proposed Efficiency'!AZ20,'DOE Stack Loss Data'!$C$3:$V$3)))*('Proposed Efficiency'!AZ20-INDEX('DOE Stack Loss Data'!$C$3:$V$3,1,MATCH('Proposed Efficiency'!AZ20,'DOE Stack Loss Data'!$C$3:$V$3)))+(INDEX('DOE Stack Loss Data'!$C$4:$V$43,MATCH('Combustion Reports'!H$52,'DOE Stack Loss Data'!$B$4:$B$43)+1,MATCH('Proposed Efficiency'!AZ20,'DOE Stack Loss Data'!$C$3:$V$3))-INDEX('DOE Stack Loss Data'!$C$4:$V$43,MATCH('Combustion Reports'!H$52,'DOE Stack Loss Data'!$B$4:$B$43),MATCH('Proposed Efficiency'!AZ20,'DOE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Efficiency'!AZ20,'DOE Stack Loss Data'!$C$3:$V$3)))</f>
        <v>#N/A</v>
      </c>
      <c r="BA44" s="237" t="e">
        <f>1-(((INDEX('DOE Stack Loss Data'!$C$4:$V$43,MATCH('Combustion Reports'!I$52,'DOE Stack Loss Data'!$B$4:$B$43)+1,MATCH('Proposed Efficiency'!BA20,'DOE Stack Loss Data'!$C$3:$V$3)+1)-INDEX('DOE Stack Loss Data'!$C$4:$V$43,MATCH('Combustion Reports'!I$52,'DOE Stack Loss Data'!$B$4:$B$43),MATCH('Proposed Efficiency'!BA20,'DOE Stack Loss Data'!$C$3:$V$3)+1))/10*('Combustion Reports'!I$52-INDEX('DOE Stack Loss Data'!$B$4:$B$43,MATCH('Combustion Reports'!I$52,'DOE Stack Loss Data'!$B$4:$B$43),1))+INDEX('DOE Stack Loss Data'!$C$4:$V$43,MATCH('Combustion Reports'!I$52,'DOE Stack Loss Data'!$B$4:$B$43),MATCH('Proposed Efficiency'!BA20,'DOE Stack Loss Data'!$C$3:$V$3)+1)-((INDEX('DOE Stack Loss Data'!$C$4:$V$43,MATCH('Combustion Reports'!I$52,'DOE Stack Loss Data'!$B$4:$B$43)+1,MATCH('Proposed Efficiency'!BA20,'DOE Stack Loss Data'!$C$3:$V$3))-INDEX('DOE Stack Loss Data'!$C$4:$V$43,MATCH('Combustion Reports'!I$52,'DOE Stack Loss Data'!$B$4:$B$43),MATCH('Proposed Efficiency'!BA20,'DOE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Efficiency'!BA20,'DOE Stack Loss Data'!$C$3:$V$3))))/(INDEX('DOE Stack Loss Data'!$C$3:$V$3,1,MATCH('Proposed Efficiency'!BA20,'DOE Stack Loss Data'!$C$3:$V$3)+1)-INDEX('DOE Stack Loss Data'!$C$3:$V$3,1,MATCH('Proposed Efficiency'!BA20,'DOE Stack Loss Data'!$C$3:$V$3)))*('Proposed Efficiency'!BA20-INDEX('DOE Stack Loss Data'!$C$3:$V$3,1,MATCH('Proposed Efficiency'!BA20,'DOE Stack Loss Data'!$C$3:$V$3)))+(INDEX('DOE Stack Loss Data'!$C$4:$V$43,MATCH('Combustion Reports'!I$52,'DOE Stack Loss Data'!$B$4:$B$43)+1,MATCH('Proposed Efficiency'!BA20,'DOE Stack Loss Data'!$C$3:$V$3))-INDEX('DOE Stack Loss Data'!$C$4:$V$43,MATCH('Combustion Reports'!I$52,'DOE Stack Loss Data'!$B$4:$B$43),MATCH('Proposed Efficiency'!BA20,'DOE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Efficiency'!BA20,'DOE Stack Loss Data'!$C$3:$V$3)))</f>
        <v>#N/A</v>
      </c>
      <c r="BB44" s="237" t="e">
        <f>1-(((INDEX('DOE Stack Loss Data'!$C$4:$V$43,MATCH('Combustion Reports'!J$52,'DOE Stack Loss Data'!$B$4:$B$43)+1,MATCH('Proposed Efficiency'!BB20,'DOE Stack Loss Data'!$C$3:$V$3)+1)-INDEX('DOE Stack Loss Data'!$C$4:$V$43,MATCH('Combustion Reports'!J$52,'DOE Stack Loss Data'!$B$4:$B$43),MATCH('Proposed Efficiency'!BB20,'DOE Stack Loss Data'!$C$3:$V$3)+1))/10*('Combustion Reports'!J$52-INDEX('DOE Stack Loss Data'!$B$4:$B$43,MATCH('Combustion Reports'!J$52,'DOE Stack Loss Data'!$B$4:$B$43),1))+INDEX('DOE Stack Loss Data'!$C$4:$V$43,MATCH('Combustion Reports'!J$52,'DOE Stack Loss Data'!$B$4:$B$43),MATCH('Proposed Efficiency'!BB20,'DOE Stack Loss Data'!$C$3:$V$3)+1)-((INDEX('DOE Stack Loss Data'!$C$4:$V$43,MATCH('Combustion Reports'!J$52,'DOE Stack Loss Data'!$B$4:$B$43)+1,MATCH('Proposed Efficiency'!BB20,'DOE Stack Loss Data'!$C$3:$V$3))-INDEX('DOE Stack Loss Data'!$C$4:$V$43,MATCH('Combustion Reports'!J$52,'DOE Stack Loss Data'!$B$4:$B$43),MATCH('Proposed Efficiency'!BB20,'DOE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Efficiency'!BB20,'DOE Stack Loss Data'!$C$3:$V$3))))/(INDEX('DOE Stack Loss Data'!$C$3:$V$3,1,MATCH('Proposed Efficiency'!BB20,'DOE Stack Loss Data'!$C$3:$V$3)+1)-INDEX('DOE Stack Loss Data'!$C$3:$V$3,1,MATCH('Proposed Efficiency'!BB20,'DOE Stack Loss Data'!$C$3:$V$3)))*('Proposed Efficiency'!BB20-INDEX('DOE Stack Loss Data'!$C$3:$V$3,1,MATCH('Proposed Efficiency'!BB20,'DOE Stack Loss Data'!$C$3:$V$3)))+(INDEX('DOE Stack Loss Data'!$C$4:$V$43,MATCH('Combustion Reports'!J$52,'DOE Stack Loss Data'!$B$4:$B$43)+1,MATCH('Proposed Efficiency'!BB20,'DOE Stack Loss Data'!$C$3:$V$3))-INDEX('DOE Stack Loss Data'!$C$4:$V$43,MATCH('Combustion Reports'!J$52,'DOE Stack Loss Data'!$B$4:$B$43),MATCH('Proposed Efficiency'!BB20,'DOE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Efficiency'!BB20,'DOE Stack Loss Data'!$C$3:$V$3)))</f>
        <v>#N/A</v>
      </c>
      <c r="BC44" s="237" t="e">
        <f>1-(((INDEX('DOE Stack Loss Data'!$C$4:$V$43,MATCH('Combustion Reports'!K$52,'DOE Stack Loss Data'!$B$4:$B$43)+1,MATCH('Proposed Efficiency'!BC20,'DOE Stack Loss Data'!$C$3:$V$3)+1)-INDEX('DOE Stack Loss Data'!$C$4:$V$43,MATCH('Combustion Reports'!K$52,'DOE Stack Loss Data'!$B$4:$B$43),MATCH('Proposed Efficiency'!BC20,'DOE Stack Loss Data'!$C$3:$V$3)+1))/10*('Combustion Reports'!K$52-INDEX('DOE Stack Loss Data'!$B$4:$B$43,MATCH('Combustion Reports'!K$52,'DOE Stack Loss Data'!$B$4:$B$43),1))+INDEX('DOE Stack Loss Data'!$C$4:$V$43,MATCH('Combustion Reports'!K$52,'DOE Stack Loss Data'!$B$4:$B$43),MATCH('Proposed Efficiency'!BC20,'DOE Stack Loss Data'!$C$3:$V$3)+1)-((INDEX('DOE Stack Loss Data'!$C$4:$V$43,MATCH('Combustion Reports'!K$52,'DOE Stack Loss Data'!$B$4:$B$43)+1,MATCH('Proposed Efficiency'!BC20,'DOE Stack Loss Data'!$C$3:$V$3))-INDEX('DOE Stack Loss Data'!$C$4:$V$43,MATCH('Combustion Reports'!K$52,'DOE Stack Loss Data'!$B$4:$B$43),MATCH('Proposed Efficiency'!BC20,'DOE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Efficiency'!BC20,'DOE Stack Loss Data'!$C$3:$V$3))))/(INDEX('DOE Stack Loss Data'!$C$3:$V$3,1,MATCH('Proposed Efficiency'!BC20,'DOE Stack Loss Data'!$C$3:$V$3)+1)-INDEX('DOE Stack Loss Data'!$C$3:$V$3,1,MATCH('Proposed Efficiency'!BC20,'DOE Stack Loss Data'!$C$3:$V$3)))*('Proposed Efficiency'!BC20-INDEX('DOE Stack Loss Data'!$C$3:$V$3,1,MATCH('Proposed Efficiency'!BC20,'DOE Stack Loss Data'!$C$3:$V$3)))+(INDEX('DOE Stack Loss Data'!$C$4:$V$43,MATCH('Combustion Reports'!K$52,'DOE Stack Loss Data'!$B$4:$B$43)+1,MATCH('Proposed Efficiency'!BC20,'DOE Stack Loss Data'!$C$3:$V$3))-INDEX('DOE Stack Loss Data'!$C$4:$V$43,MATCH('Combustion Reports'!K$52,'DOE Stack Loss Data'!$B$4:$B$43),MATCH('Proposed Efficiency'!BC20,'DOE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Efficiency'!BC20,'DOE Stack Loss Data'!$C$3:$V$3)))</f>
        <v>#N/A</v>
      </c>
      <c r="BD44" s="238" t="e">
        <f>1-(((INDEX('DOE Stack Loss Data'!$C$4:$V$43,MATCH('Combustion Reports'!L$52,'DOE Stack Loss Data'!$B$4:$B$43)+1,MATCH('Proposed Efficiency'!BD20,'DOE Stack Loss Data'!$C$3:$V$3)+1)-INDEX('DOE Stack Loss Data'!$C$4:$V$43,MATCH('Combustion Reports'!L$52,'DOE Stack Loss Data'!$B$4:$B$43),MATCH('Proposed Efficiency'!BD20,'DOE Stack Loss Data'!$C$3:$V$3)+1))/10*('Combustion Reports'!L$52-INDEX('DOE Stack Loss Data'!$B$4:$B$43,MATCH('Combustion Reports'!L$52,'DOE Stack Loss Data'!$B$4:$B$43),1))+INDEX('DOE Stack Loss Data'!$C$4:$V$43,MATCH('Combustion Reports'!L$52,'DOE Stack Loss Data'!$B$4:$B$43),MATCH('Proposed Efficiency'!BD20,'DOE Stack Loss Data'!$C$3:$V$3)+1)-((INDEX('DOE Stack Loss Data'!$C$4:$V$43,MATCH('Combustion Reports'!L$52,'DOE Stack Loss Data'!$B$4:$B$43)+1,MATCH('Proposed Efficiency'!BD20,'DOE Stack Loss Data'!$C$3:$V$3))-INDEX('DOE Stack Loss Data'!$C$4:$V$43,MATCH('Combustion Reports'!L$52,'DOE Stack Loss Data'!$B$4:$B$43),MATCH('Proposed Efficiency'!BD20,'DOE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Efficiency'!BD20,'DOE Stack Loss Data'!$C$3:$V$3))))/(INDEX('DOE Stack Loss Data'!$C$3:$V$3,1,MATCH('Proposed Efficiency'!BD20,'DOE Stack Loss Data'!$C$3:$V$3)+1)-INDEX('DOE Stack Loss Data'!$C$3:$V$3,1,MATCH('Proposed Efficiency'!BD20,'DOE Stack Loss Data'!$C$3:$V$3)))*('Proposed Efficiency'!BD20-INDEX('DOE Stack Loss Data'!$C$3:$V$3,1,MATCH('Proposed Efficiency'!BD20,'DOE Stack Loss Data'!$C$3:$V$3)))+(INDEX('DOE Stack Loss Data'!$C$4:$V$43,MATCH('Combustion Reports'!L$52,'DOE Stack Loss Data'!$B$4:$B$43)+1,MATCH('Proposed Efficiency'!BD20,'DOE Stack Loss Data'!$C$3:$V$3))-INDEX('DOE Stack Loss Data'!$C$4:$V$43,MATCH('Combustion Reports'!L$52,'DOE Stack Loss Data'!$B$4:$B$43),MATCH('Proposed Efficiency'!BD20,'DOE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Efficiency'!BD20,'DOE Stack Loss Data'!$C$3:$V$3)))</f>
        <v>#N/A</v>
      </c>
    </row>
    <row r="45" spans="2:56">
      <c r="B45" s="236">
        <v>70</v>
      </c>
      <c r="C45" s="234">
        <v>847</v>
      </c>
      <c r="D45" s="233">
        <f t="shared" si="4"/>
        <v>70</v>
      </c>
      <c r="E45" s="237" t="e">
        <f>1-(((INDEX('DOE Stack Loss Data'!$C$4:$V$43,MATCH('Combustion Reports'!C$34,'DOE Stack Loss Data'!$B$4:$B$43)+1,MATCH('Proposed Efficiency'!E21,'DOE Stack Loss Data'!$C$3:$V$3)+1)-INDEX('DOE Stack Loss Data'!$C$4:$V$43,MATCH('Combustion Reports'!C$34,'DOE Stack Loss Data'!$B$4:$B$43),MATCH('Proposed Efficiency'!E21,'DOE Stack Loss Data'!$C$3:$V$3)+1))/10*('Combustion Reports'!C$34-INDEX('DOE Stack Loss Data'!$B$4:$B$43,MATCH('Combustion Reports'!C$34,'DOE Stack Loss Data'!$B$4:$B$43),1))+INDEX('DOE Stack Loss Data'!$C$4:$V$43,MATCH('Combustion Reports'!C$34,'DOE Stack Loss Data'!$B$4:$B$43),MATCH('Proposed Efficiency'!E21,'DOE Stack Loss Data'!$C$3:$V$3)+1)-((INDEX('DOE Stack Loss Data'!$C$4:$V$43,MATCH('Combustion Reports'!C$34,'DOE Stack Loss Data'!$B$4:$B$43)+1,MATCH('Proposed Efficiency'!E21,'DOE Stack Loss Data'!$C$3:$V$3))-INDEX('DOE Stack Loss Data'!$C$4:$V$43,MATCH('Combustion Reports'!C$34,'DOE Stack Loss Data'!$B$4:$B$43),MATCH('Proposed Efficiency'!E21,'DOE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Efficiency'!E21,'DOE Stack Loss Data'!$C$3:$V$3))))/(INDEX('DOE Stack Loss Data'!$C$3:$V$3,1,MATCH('Proposed Efficiency'!E21,'DOE Stack Loss Data'!$C$3:$V$3)+1)-INDEX('DOE Stack Loss Data'!$C$3:$V$3,1,MATCH('Proposed Efficiency'!E21,'DOE Stack Loss Data'!$C$3:$V$3)))*('Proposed Efficiency'!E21-INDEX('DOE Stack Loss Data'!$C$3:$V$3,1,MATCH('Proposed Efficiency'!E21,'DOE Stack Loss Data'!$C$3:$V$3)))+(INDEX('DOE Stack Loss Data'!$C$4:$V$43,MATCH('Combustion Reports'!C$34,'DOE Stack Loss Data'!$B$4:$B$43)+1,MATCH('Proposed Efficiency'!E21,'DOE Stack Loss Data'!$C$3:$V$3))-INDEX('DOE Stack Loss Data'!$C$4:$V$43,MATCH('Combustion Reports'!C$34,'DOE Stack Loss Data'!$B$4:$B$43),MATCH('Proposed Efficiency'!E21,'DOE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Efficiency'!E21,'DOE Stack Loss Data'!$C$3:$V$3)))</f>
        <v>#N/A</v>
      </c>
      <c r="F45" s="237" t="e">
        <f>1-(((INDEX('DOE Stack Loss Data'!$C$4:$V$43,MATCH('Combustion Reports'!D$34,'DOE Stack Loss Data'!$B$4:$B$43)+1,MATCH('Proposed Efficiency'!F21,'DOE Stack Loss Data'!$C$3:$V$3)+1)-INDEX('DOE Stack Loss Data'!$C$4:$V$43,MATCH('Combustion Reports'!D$34,'DOE Stack Loss Data'!$B$4:$B$43),MATCH('Proposed Efficiency'!F21,'DOE Stack Loss Data'!$C$3:$V$3)+1))/10*('Combustion Reports'!D$34-INDEX('DOE Stack Loss Data'!$B$4:$B$43,MATCH('Combustion Reports'!D$34,'DOE Stack Loss Data'!$B$4:$B$43),1))+INDEX('DOE Stack Loss Data'!$C$4:$V$43,MATCH('Combustion Reports'!D$34,'DOE Stack Loss Data'!$B$4:$B$43),MATCH('Proposed Efficiency'!F21,'DOE Stack Loss Data'!$C$3:$V$3)+1)-((INDEX('DOE Stack Loss Data'!$C$4:$V$43,MATCH('Combustion Reports'!D$34,'DOE Stack Loss Data'!$B$4:$B$43)+1,MATCH('Proposed Efficiency'!F21,'DOE Stack Loss Data'!$C$3:$V$3))-INDEX('DOE Stack Loss Data'!$C$4:$V$43,MATCH('Combustion Reports'!D$34,'DOE Stack Loss Data'!$B$4:$B$43),MATCH('Proposed Efficiency'!F21,'DOE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Efficiency'!F21,'DOE Stack Loss Data'!$C$3:$V$3))))/(INDEX('DOE Stack Loss Data'!$C$3:$V$3,1,MATCH('Proposed Efficiency'!F21,'DOE Stack Loss Data'!$C$3:$V$3)+1)-INDEX('DOE Stack Loss Data'!$C$3:$V$3,1,MATCH('Proposed Efficiency'!F21,'DOE Stack Loss Data'!$C$3:$V$3)))*('Proposed Efficiency'!F21-INDEX('DOE Stack Loss Data'!$C$3:$V$3,1,MATCH('Proposed Efficiency'!F21,'DOE Stack Loss Data'!$C$3:$V$3)))+(INDEX('DOE Stack Loss Data'!$C$4:$V$43,MATCH('Combustion Reports'!D$34,'DOE Stack Loss Data'!$B$4:$B$43)+1,MATCH('Proposed Efficiency'!F21,'DOE Stack Loss Data'!$C$3:$V$3))-INDEX('DOE Stack Loss Data'!$C$4:$V$43,MATCH('Combustion Reports'!D$34,'DOE Stack Loss Data'!$B$4:$B$43),MATCH('Proposed Efficiency'!F21,'DOE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Efficiency'!F21,'DOE Stack Loss Data'!$C$3:$V$3)))</f>
        <v>#N/A</v>
      </c>
      <c r="G45" s="237" t="e">
        <f>1-(((INDEX('DOE Stack Loss Data'!$C$4:$V$43,MATCH('Combustion Reports'!E$34,'DOE Stack Loss Data'!$B$4:$B$43)+1,MATCH('Proposed Efficiency'!G21,'DOE Stack Loss Data'!$C$3:$V$3)+1)-INDEX('DOE Stack Loss Data'!$C$4:$V$43,MATCH('Combustion Reports'!E$34,'DOE Stack Loss Data'!$B$4:$B$43),MATCH('Proposed Efficiency'!G21,'DOE Stack Loss Data'!$C$3:$V$3)+1))/10*('Combustion Reports'!E$34-INDEX('DOE Stack Loss Data'!$B$4:$B$43,MATCH('Combustion Reports'!E$34,'DOE Stack Loss Data'!$B$4:$B$43),1))+INDEX('DOE Stack Loss Data'!$C$4:$V$43,MATCH('Combustion Reports'!E$34,'DOE Stack Loss Data'!$B$4:$B$43),MATCH('Proposed Efficiency'!G21,'DOE Stack Loss Data'!$C$3:$V$3)+1)-((INDEX('DOE Stack Loss Data'!$C$4:$V$43,MATCH('Combustion Reports'!E$34,'DOE Stack Loss Data'!$B$4:$B$43)+1,MATCH('Proposed Efficiency'!G21,'DOE Stack Loss Data'!$C$3:$V$3))-INDEX('DOE Stack Loss Data'!$C$4:$V$43,MATCH('Combustion Reports'!E$34,'DOE Stack Loss Data'!$B$4:$B$43),MATCH('Proposed Efficiency'!G21,'DOE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Efficiency'!G21,'DOE Stack Loss Data'!$C$3:$V$3))))/(INDEX('DOE Stack Loss Data'!$C$3:$V$3,1,MATCH('Proposed Efficiency'!G21,'DOE Stack Loss Data'!$C$3:$V$3)+1)-INDEX('DOE Stack Loss Data'!$C$3:$V$3,1,MATCH('Proposed Efficiency'!G21,'DOE Stack Loss Data'!$C$3:$V$3)))*('Proposed Efficiency'!G21-INDEX('DOE Stack Loss Data'!$C$3:$V$3,1,MATCH('Proposed Efficiency'!G21,'DOE Stack Loss Data'!$C$3:$V$3)))+(INDEX('DOE Stack Loss Data'!$C$4:$V$43,MATCH('Combustion Reports'!E$34,'DOE Stack Loss Data'!$B$4:$B$43)+1,MATCH('Proposed Efficiency'!G21,'DOE Stack Loss Data'!$C$3:$V$3))-INDEX('DOE Stack Loss Data'!$C$4:$V$43,MATCH('Combustion Reports'!E$34,'DOE Stack Loss Data'!$B$4:$B$43),MATCH('Proposed Efficiency'!G21,'DOE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Efficiency'!G21,'DOE Stack Loss Data'!$C$3:$V$3)))</f>
        <v>#N/A</v>
      </c>
      <c r="H45" s="237" t="e">
        <f>1-(((INDEX('DOE Stack Loss Data'!$C$4:$V$43,MATCH('Combustion Reports'!F$34,'DOE Stack Loss Data'!$B$4:$B$43)+1,MATCH('Proposed Efficiency'!H21,'DOE Stack Loss Data'!$C$3:$V$3)+1)-INDEX('DOE Stack Loss Data'!$C$4:$V$43,MATCH('Combustion Reports'!F$34,'DOE Stack Loss Data'!$B$4:$B$43),MATCH('Proposed Efficiency'!H21,'DOE Stack Loss Data'!$C$3:$V$3)+1))/10*('Combustion Reports'!F$34-INDEX('DOE Stack Loss Data'!$B$4:$B$43,MATCH('Combustion Reports'!F$34,'DOE Stack Loss Data'!$B$4:$B$43),1))+INDEX('DOE Stack Loss Data'!$C$4:$V$43,MATCH('Combustion Reports'!F$34,'DOE Stack Loss Data'!$B$4:$B$43),MATCH('Proposed Efficiency'!H21,'DOE Stack Loss Data'!$C$3:$V$3)+1)-((INDEX('DOE Stack Loss Data'!$C$4:$V$43,MATCH('Combustion Reports'!F$34,'DOE Stack Loss Data'!$B$4:$B$43)+1,MATCH('Proposed Efficiency'!H21,'DOE Stack Loss Data'!$C$3:$V$3))-INDEX('DOE Stack Loss Data'!$C$4:$V$43,MATCH('Combustion Reports'!F$34,'DOE Stack Loss Data'!$B$4:$B$43),MATCH('Proposed Efficiency'!H21,'DOE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Efficiency'!H21,'DOE Stack Loss Data'!$C$3:$V$3))))/(INDEX('DOE Stack Loss Data'!$C$3:$V$3,1,MATCH('Proposed Efficiency'!H21,'DOE Stack Loss Data'!$C$3:$V$3)+1)-INDEX('DOE Stack Loss Data'!$C$3:$V$3,1,MATCH('Proposed Efficiency'!H21,'DOE Stack Loss Data'!$C$3:$V$3)))*('Proposed Efficiency'!H21-INDEX('DOE Stack Loss Data'!$C$3:$V$3,1,MATCH('Proposed Efficiency'!H21,'DOE Stack Loss Data'!$C$3:$V$3)))+(INDEX('DOE Stack Loss Data'!$C$4:$V$43,MATCH('Combustion Reports'!F$34,'DOE Stack Loss Data'!$B$4:$B$43)+1,MATCH('Proposed Efficiency'!H21,'DOE Stack Loss Data'!$C$3:$V$3))-INDEX('DOE Stack Loss Data'!$C$4:$V$43,MATCH('Combustion Reports'!F$34,'DOE Stack Loss Data'!$B$4:$B$43),MATCH('Proposed Efficiency'!H21,'DOE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Efficiency'!H21,'DOE Stack Loss Data'!$C$3:$V$3)))</f>
        <v>#N/A</v>
      </c>
      <c r="I45" s="237" t="e">
        <f>1-(((INDEX('DOE Stack Loss Data'!$C$4:$V$43,MATCH('Combustion Reports'!G$34,'DOE Stack Loss Data'!$B$4:$B$43)+1,MATCH('Proposed Efficiency'!I21,'DOE Stack Loss Data'!$C$3:$V$3)+1)-INDEX('DOE Stack Loss Data'!$C$4:$V$43,MATCH('Combustion Reports'!G$34,'DOE Stack Loss Data'!$B$4:$B$43),MATCH('Proposed Efficiency'!I21,'DOE Stack Loss Data'!$C$3:$V$3)+1))/10*('Combustion Reports'!G$34-INDEX('DOE Stack Loss Data'!$B$4:$B$43,MATCH('Combustion Reports'!G$34,'DOE Stack Loss Data'!$B$4:$B$43),1))+INDEX('DOE Stack Loss Data'!$C$4:$V$43,MATCH('Combustion Reports'!G$34,'DOE Stack Loss Data'!$B$4:$B$43),MATCH('Proposed Efficiency'!I21,'DOE Stack Loss Data'!$C$3:$V$3)+1)-((INDEX('DOE Stack Loss Data'!$C$4:$V$43,MATCH('Combustion Reports'!G$34,'DOE Stack Loss Data'!$B$4:$B$43)+1,MATCH('Proposed Efficiency'!I21,'DOE Stack Loss Data'!$C$3:$V$3))-INDEX('DOE Stack Loss Data'!$C$4:$V$43,MATCH('Combustion Reports'!G$34,'DOE Stack Loss Data'!$B$4:$B$43),MATCH('Proposed Efficiency'!I21,'DOE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Efficiency'!I21,'DOE Stack Loss Data'!$C$3:$V$3))))/(INDEX('DOE Stack Loss Data'!$C$3:$V$3,1,MATCH('Proposed Efficiency'!I21,'DOE Stack Loss Data'!$C$3:$V$3)+1)-INDEX('DOE Stack Loss Data'!$C$3:$V$3,1,MATCH('Proposed Efficiency'!I21,'DOE Stack Loss Data'!$C$3:$V$3)))*('Proposed Efficiency'!I21-INDEX('DOE Stack Loss Data'!$C$3:$V$3,1,MATCH('Proposed Efficiency'!I21,'DOE Stack Loss Data'!$C$3:$V$3)))+(INDEX('DOE Stack Loss Data'!$C$4:$V$43,MATCH('Combustion Reports'!G$34,'DOE Stack Loss Data'!$B$4:$B$43)+1,MATCH('Proposed Efficiency'!I21,'DOE Stack Loss Data'!$C$3:$V$3))-INDEX('DOE Stack Loss Data'!$C$4:$V$43,MATCH('Combustion Reports'!G$34,'DOE Stack Loss Data'!$B$4:$B$43),MATCH('Proposed Efficiency'!I21,'DOE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Efficiency'!I21,'DOE Stack Loss Data'!$C$3:$V$3)))</f>
        <v>#N/A</v>
      </c>
      <c r="J45" s="237" t="e">
        <f>1-(((INDEX('DOE Stack Loss Data'!$C$4:$V$43,MATCH('Combustion Reports'!H$34,'DOE Stack Loss Data'!$B$4:$B$43)+1,MATCH('Proposed Efficiency'!J21,'DOE Stack Loss Data'!$C$3:$V$3)+1)-INDEX('DOE Stack Loss Data'!$C$4:$V$43,MATCH('Combustion Reports'!H$34,'DOE Stack Loss Data'!$B$4:$B$43),MATCH('Proposed Efficiency'!J21,'DOE Stack Loss Data'!$C$3:$V$3)+1))/10*('Combustion Reports'!H$34-INDEX('DOE Stack Loss Data'!$B$4:$B$43,MATCH('Combustion Reports'!H$34,'DOE Stack Loss Data'!$B$4:$B$43),1))+INDEX('DOE Stack Loss Data'!$C$4:$V$43,MATCH('Combustion Reports'!H$34,'DOE Stack Loss Data'!$B$4:$B$43),MATCH('Proposed Efficiency'!J21,'DOE Stack Loss Data'!$C$3:$V$3)+1)-((INDEX('DOE Stack Loss Data'!$C$4:$V$43,MATCH('Combustion Reports'!H$34,'DOE Stack Loss Data'!$B$4:$B$43)+1,MATCH('Proposed Efficiency'!J21,'DOE Stack Loss Data'!$C$3:$V$3))-INDEX('DOE Stack Loss Data'!$C$4:$V$43,MATCH('Combustion Reports'!H$34,'DOE Stack Loss Data'!$B$4:$B$43),MATCH('Proposed Efficiency'!J21,'DOE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Efficiency'!J21,'DOE Stack Loss Data'!$C$3:$V$3))))/(INDEX('DOE Stack Loss Data'!$C$3:$V$3,1,MATCH('Proposed Efficiency'!J21,'DOE Stack Loss Data'!$C$3:$V$3)+1)-INDEX('DOE Stack Loss Data'!$C$3:$V$3,1,MATCH('Proposed Efficiency'!J21,'DOE Stack Loss Data'!$C$3:$V$3)))*('Proposed Efficiency'!J21-INDEX('DOE Stack Loss Data'!$C$3:$V$3,1,MATCH('Proposed Efficiency'!J21,'DOE Stack Loss Data'!$C$3:$V$3)))+(INDEX('DOE Stack Loss Data'!$C$4:$V$43,MATCH('Combustion Reports'!H$34,'DOE Stack Loss Data'!$B$4:$B$43)+1,MATCH('Proposed Efficiency'!J21,'DOE Stack Loss Data'!$C$3:$V$3))-INDEX('DOE Stack Loss Data'!$C$4:$V$43,MATCH('Combustion Reports'!H$34,'DOE Stack Loss Data'!$B$4:$B$43),MATCH('Proposed Efficiency'!J21,'DOE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Efficiency'!J21,'DOE Stack Loss Data'!$C$3:$V$3)))</f>
        <v>#N/A</v>
      </c>
      <c r="K45" s="237" t="e">
        <f>1-(((INDEX('DOE Stack Loss Data'!$C$4:$V$43,MATCH('Combustion Reports'!I$34,'DOE Stack Loss Data'!$B$4:$B$43)+1,MATCH('Proposed Efficiency'!K21,'DOE Stack Loss Data'!$C$3:$V$3)+1)-INDEX('DOE Stack Loss Data'!$C$4:$V$43,MATCH('Combustion Reports'!I$34,'DOE Stack Loss Data'!$B$4:$B$43),MATCH('Proposed Efficiency'!K21,'DOE Stack Loss Data'!$C$3:$V$3)+1))/10*('Combustion Reports'!I$34-INDEX('DOE Stack Loss Data'!$B$4:$B$43,MATCH('Combustion Reports'!I$34,'DOE Stack Loss Data'!$B$4:$B$43),1))+INDEX('DOE Stack Loss Data'!$C$4:$V$43,MATCH('Combustion Reports'!I$34,'DOE Stack Loss Data'!$B$4:$B$43),MATCH('Proposed Efficiency'!K21,'DOE Stack Loss Data'!$C$3:$V$3)+1)-((INDEX('DOE Stack Loss Data'!$C$4:$V$43,MATCH('Combustion Reports'!I$34,'DOE Stack Loss Data'!$B$4:$B$43)+1,MATCH('Proposed Efficiency'!K21,'DOE Stack Loss Data'!$C$3:$V$3))-INDEX('DOE Stack Loss Data'!$C$4:$V$43,MATCH('Combustion Reports'!I$34,'DOE Stack Loss Data'!$B$4:$B$43),MATCH('Proposed Efficiency'!K21,'DOE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Efficiency'!K21,'DOE Stack Loss Data'!$C$3:$V$3))))/(INDEX('DOE Stack Loss Data'!$C$3:$V$3,1,MATCH('Proposed Efficiency'!K21,'DOE Stack Loss Data'!$C$3:$V$3)+1)-INDEX('DOE Stack Loss Data'!$C$3:$V$3,1,MATCH('Proposed Efficiency'!K21,'DOE Stack Loss Data'!$C$3:$V$3)))*('Proposed Efficiency'!K21-INDEX('DOE Stack Loss Data'!$C$3:$V$3,1,MATCH('Proposed Efficiency'!K21,'DOE Stack Loss Data'!$C$3:$V$3)))+(INDEX('DOE Stack Loss Data'!$C$4:$V$43,MATCH('Combustion Reports'!I$34,'DOE Stack Loss Data'!$B$4:$B$43)+1,MATCH('Proposed Efficiency'!K21,'DOE Stack Loss Data'!$C$3:$V$3))-INDEX('DOE Stack Loss Data'!$C$4:$V$43,MATCH('Combustion Reports'!I$34,'DOE Stack Loss Data'!$B$4:$B$43),MATCH('Proposed Efficiency'!K21,'DOE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Efficiency'!K21,'DOE Stack Loss Data'!$C$3:$V$3)))</f>
        <v>#N/A</v>
      </c>
      <c r="L45" s="237" t="e">
        <f>1-(((INDEX('DOE Stack Loss Data'!$C$4:$V$43,MATCH('Combustion Reports'!J$34,'DOE Stack Loss Data'!$B$4:$B$43)+1,MATCH('Proposed Efficiency'!L21,'DOE Stack Loss Data'!$C$3:$V$3)+1)-INDEX('DOE Stack Loss Data'!$C$4:$V$43,MATCH('Combustion Reports'!J$34,'DOE Stack Loss Data'!$B$4:$B$43),MATCH('Proposed Efficiency'!L21,'DOE Stack Loss Data'!$C$3:$V$3)+1))/10*('Combustion Reports'!J$34-INDEX('DOE Stack Loss Data'!$B$4:$B$43,MATCH('Combustion Reports'!J$34,'DOE Stack Loss Data'!$B$4:$B$43),1))+INDEX('DOE Stack Loss Data'!$C$4:$V$43,MATCH('Combustion Reports'!J$34,'DOE Stack Loss Data'!$B$4:$B$43),MATCH('Proposed Efficiency'!L21,'DOE Stack Loss Data'!$C$3:$V$3)+1)-((INDEX('DOE Stack Loss Data'!$C$4:$V$43,MATCH('Combustion Reports'!J$34,'DOE Stack Loss Data'!$B$4:$B$43)+1,MATCH('Proposed Efficiency'!L21,'DOE Stack Loss Data'!$C$3:$V$3))-INDEX('DOE Stack Loss Data'!$C$4:$V$43,MATCH('Combustion Reports'!J$34,'DOE Stack Loss Data'!$B$4:$B$43),MATCH('Proposed Efficiency'!L21,'DOE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Efficiency'!L21,'DOE Stack Loss Data'!$C$3:$V$3))))/(INDEX('DOE Stack Loss Data'!$C$3:$V$3,1,MATCH('Proposed Efficiency'!L21,'DOE Stack Loss Data'!$C$3:$V$3)+1)-INDEX('DOE Stack Loss Data'!$C$3:$V$3,1,MATCH('Proposed Efficiency'!L21,'DOE Stack Loss Data'!$C$3:$V$3)))*('Proposed Efficiency'!L21-INDEX('DOE Stack Loss Data'!$C$3:$V$3,1,MATCH('Proposed Efficiency'!L21,'DOE Stack Loss Data'!$C$3:$V$3)))+(INDEX('DOE Stack Loss Data'!$C$4:$V$43,MATCH('Combustion Reports'!J$34,'DOE Stack Loss Data'!$B$4:$B$43)+1,MATCH('Proposed Efficiency'!L21,'DOE Stack Loss Data'!$C$3:$V$3))-INDEX('DOE Stack Loss Data'!$C$4:$V$43,MATCH('Combustion Reports'!J$34,'DOE Stack Loss Data'!$B$4:$B$43),MATCH('Proposed Efficiency'!L21,'DOE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Efficiency'!L21,'DOE Stack Loss Data'!$C$3:$V$3)))</f>
        <v>#N/A</v>
      </c>
      <c r="M45" s="237" t="e">
        <f>1-(((INDEX('DOE Stack Loss Data'!$C$4:$V$43,MATCH('Combustion Reports'!K$34,'DOE Stack Loss Data'!$B$4:$B$43)+1,MATCH('Proposed Efficiency'!M21,'DOE Stack Loss Data'!$C$3:$V$3)+1)-INDEX('DOE Stack Loss Data'!$C$4:$V$43,MATCH('Combustion Reports'!K$34,'DOE Stack Loss Data'!$B$4:$B$43),MATCH('Proposed Efficiency'!M21,'DOE Stack Loss Data'!$C$3:$V$3)+1))/10*('Combustion Reports'!K$34-INDEX('DOE Stack Loss Data'!$B$4:$B$43,MATCH('Combustion Reports'!K$34,'DOE Stack Loss Data'!$B$4:$B$43),1))+INDEX('DOE Stack Loss Data'!$C$4:$V$43,MATCH('Combustion Reports'!K$34,'DOE Stack Loss Data'!$B$4:$B$43),MATCH('Proposed Efficiency'!M21,'DOE Stack Loss Data'!$C$3:$V$3)+1)-((INDEX('DOE Stack Loss Data'!$C$4:$V$43,MATCH('Combustion Reports'!K$34,'DOE Stack Loss Data'!$B$4:$B$43)+1,MATCH('Proposed Efficiency'!M21,'DOE Stack Loss Data'!$C$3:$V$3))-INDEX('DOE Stack Loss Data'!$C$4:$V$43,MATCH('Combustion Reports'!K$34,'DOE Stack Loss Data'!$B$4:$B$43),MATCH('Proposed Efficiency'!M21,'DOE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Efficiency'!M21,'DOE Stack Loss Data'!$C$3:$V$3))))/(INDEX('DOE Stack Loss Data'!$C$3:$V$3,1,MATCH('Proposed Efficiency'!M21,'DOE Stack Loss Data'!$C$3:$V$3)+1)-INDEX('DOE Stack Loss Data'!$C$3:$V$3,1,MATCH('Proposed Efficiency'!M21,'DOE Stack Loss Data'!$C$3:$V$3)))*('Proposed Efficiency'!M21-INDEX('DOE Stack Loss Data'!$C$3:$V$3,1,MATCH('Proposed Efficiency'!M21,'DOE Stack Loss Data'!$C$3:$V$3)))+(INDEX('DOE Stack Loss Data'!$C$4:$V$43,MATCH('Combustion Reports'!K$34,'DOE Stack Loss Data'!$B$4:$B$43)+1,MATCH('Proposed Efficiency'!M21,'DOE Stack Loss Data'!$C$3:$V$3))-INDEX('DOE Stack Loss Data'!$C$4:$V$43,MATCH('Combustion Reports'!K$34,'DOE Stack Loss Data'!$B$4:$B$43),MATCH('Proposed Efficiency'!M21,'DOE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Efficiency'!M21,'DOE Stack Loss Data'!$C$3:$V$3)))</f>
        <v>#N/A</v>
      </c>
      <c r="N45" s="238" t="e">
        <f>1-(((INDEX('DOE Stack Loss Data'!$C$4:$V$43,MATCH('Combustion Reports'!L$34,'DOE Stack Loss Data'!$B$4:$B$43)+1,MATCH('Proposed Efficiency'!N21,'DOE Stack Loss Data'!$C$3:$V$3)+1)-INDEX('DOE Stack Loss Data'!$C$4:$V$43,MATCH('Combustion Reports'!L$34,'DOE Stack Loss Data'!$B$4:$B$43),MATCH('Proposed Efficiency'!N21,'DOE Stack Loss Data'!$C$3:$V$3)+1))/10*('Combustion Reports'!L$34-INDEX('DOE Stack Loss Data'!$B$4:$B$43,MATCH('Combustion Reports'!L$34,'DOE Stack Loss Data'!$B$4:$B$43),1))+INDEX('DOE Stack Loss Data'!$C$4:$V$43,MATCH('Combustion Reports'!L$34,'DOE Stack Loss Data'!$B$4:$B$43),MATCH('Proposed Efficiency'!N21,'DOE Stack Loss Data'!$C$3:$V$3)+1)-((INDEX('DOE Stack Loss Data'!$C$4:$V$43,MATCH('Combustion Reports'!L$34,'DOE Stack Loss Data'!$B$4:$B$43)+1,MATCH('Proposed Efficiency'!N21,'DOE Stack Loss Data'!$C$3:$V$3))-INDEX('DOE Stack Loss Data'!$C$4:$V$43,MATCH('Combustion Reports'!L$34,'DOE Stack Loss Data'!$B$4:$B$43),MATCH('Proposed Efficiency'!N21,'DOE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Efficiency'!N21,'DOE Stack Loss Data'!$C$3:$V$3))))/(INDEX('DOE Stack Loss Data'!$C$3:$V$3,1,MATCH('Proposed Efficiency'!N21,'DOE Stack Loss Data'!$C$3:$V$3)+1)-INDEX('DOE Stack Loss Data'!$C$3:$V$3,1,MATCH('Proposed Efficiency'!N21,'DOE Stack Loss Data'!$C$3:$V$3)))*('Proposed Efficiency'!N21-INDEX('DOE Stack Loss Data'!$C$3:$V$3,1,MATCH('Proposed Efficiency'!N21,'DOE Stack Loss Data'!$C$3:$V$3)))+(INDEX('DOE Stack Loss Data'!$C$4:$V$43,MATCH('Combustion Reports'!L$34,'DOE Stack Loss Data'!$B$4:$B$43)+1,MATCH('Proposed Efficiency'!N21,'DOE Stack Loss Data'!$C$3:$V$3))-INDEX('DOE Stack Loss Data'!$C$4:$V$43,MATCH('Combustion Reports'!L$34,'DOE Stack Loss Data'!$B$4:$B$43),MATCH('Proposed Efficiency'!N21,'DOE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Efficiency'!N21,'DOE Stack Loss Data'!$C$3:$V$3)))</f>
        <v>#N/A</v>
      </c>
      <c r="P45" s="236">
        <v>70</v>
      </c>
      <c r="Q45" s="234">
        <v>847</v>
      </c>
      <c r="R45" s="233">
        <f t="shared" si="5"/>
        <v>70</v>
      </c>
      <c r="S45" s="237" t="e">
        <f>1-(((INDEX('DOE Stack Loss Data'!$C$4:$V$43,MATCH('Combustion Reports'!$C$40,'DOE Stack Loss Data'!$B$4:$B$43)+1,MATCH('Proposed Efficiency'!S21,'DOE Stack Loss Data'!$C$3:$V$3)+1)-INDEX('DOE Stack Loss Data'!$C$4:$V$43,MATCH('Combustion Reports'!$C$40,'DOE Stack Loss Data'!$B$4:$B$43),MATCH('Proposed Efficiency'!S21,'DOE Stack Loss Data'!$C$3:$V$3)+1))/10*('Combustion Reports'!$C$40-INDEX('DOE Stack Loss Data'!$B$4:$B$43,MATCH('Combustion Reports'!$C$40,'DOE Stack Loss Data'!$B$4:$B$43),1))+INDEX('DOE Stack Loss Data'!$C$4:$V$43,MATCH('Combustion Reports'!$C$40,'DOE Stack Loss Data'!$B$4:$B$43),MATCH('Proposed Efficiency'!S21,'DOE Stack Loss Data'!$C$3:$V$3)+1)-((INDEX('DOE Stack Loss Data'!$C$4:$V$43,MATCH('Combustion Reports'!$C$40,'DOE Stack Loss Data'!$B$4:$B$43)+1,MATCH('Proposed Efficiency'!S21,'DOE Stack Loss Data'!$C$3:$V$3))-INDEX('DOE Stack Loss Data'!$C$4:$V$43,MATCH('Combustion Reports'!$C$40,'DOE Stack Loss Data'!$B$4:$B$43),MATCH('Proposed Efficiency'!S21,'DOE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Efficiency'!S21,'DOE Stack Loss Data'!$C$3:$V$3))))/(INDEX('DOE Stack Loss Data'!$C$3:$V$3,1,MATCH('Proposed Efficiency'!S21,'DOE Stack Loss Data'!$C$3:$V$3)+1)-INDEX('DOE Stack Loss Data'!$C$3:$V$3,1,MATCH('Proposed Efficiency'!S21,'DOE Stack Loss Data'!$C$3:$V$3)))*('Proposed Efficiency'!S21-INDEX('DOE Stack Loss Data'!$C$3:$V$3,1,MATCH('Proposed Efficiency'!S21,'DOE Stack Loss Data'!$C$3:$V$3)))+(INDEX('DOE Stack Loss Data'!$C$4:$V$43,MATCH('Combustion Reports'!$C$40,'DOE Stack Loss Data'!$B$4:$B$43)+1,MATCH('Proposed Efficiency'!S21,'DOE Stack Loss Data'!$C$3:$V$3))-INDEX('DOE Stack Loss Data'!$C$4:$V$43,MATCH('Combustion Reports'!$C$40,'DOE Stack Loss Data'!$B$4:$B$43),MATCH('Proposed Efficiency'!S21,'DOE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Efficiency'!S21,'DOE Stack Loss Data'!$C$3:$V$3)))</f>
        <v>#N/A</v>
      </c>
      <c r="T45" s="237" t="e">
        <f>1-(((INDEX('DOE Stack Loss Data'!$C$4:$V$43,MATCH('Combustion Reports'!$C$40,'DOE Stack Loss Data'!$B$4:$B$43)+1,MATCH('Proposed Efficiency'!T21,'DOE Stack Loss Data'!$C$3:$V$3)+1)-INDEX('DOE Stack Loss Data'!$C$4:$V$43,MATCH('Combustion Reports'!$C$40,'DOE Stack Loss Data'!$B$4:$B$43),MATCH('Proposed Efficiency'!T21,'DOE Stack Loss Data'!$C$3:$V$3)+1))/10*('Combustion Reports'!$C$40-INDEX('DOE Stack Loss Data'!$B$4:$B$43,MATCH('Combustion Reports'!$C$40,'DOE Stack Loss Data'!$B$4:$B$43),1))+INDEX('DOE Stack Loss Data'!$C$4:$V$43,MATCH('Combustion Reports'!$C$40,'DOE Stack Loss Data'!$B$4:$B$43),MATCH('Proposed Efficiency'!T21,'DOE Stack Loss Data'!$C$3:$V$3)+1)-((INDEX('DOE Stack Loss Data'!$C$4:$V$43,MATCH('Combustion Reports'!$C$40,'DOE Stack Loss Data'!$B$4:$B$43)+1,MATCH('Proposed Efficiency'!T21,'DOE Stack Loss Data'!$C$3:$V$3))-INDEX('DOE Stack Loss Data'!$C$4:$V$43,MATCH('Combustion Reports'!$C$40,'DOE Stack Loss Data'!$B$4:$B$43),MATCH('Proposed Efficiency'!T21,'DOE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Efficiency'!T21,'DOE Stack Loss Data'!$C$3:$V$3))))/(INDEX('DOE Stack Loss Data'!$C$3:$V$3,1,MATCH('Proposed Efficiency'!T21,'DOE Stack Loss Data'!$C$3:$V$3)+1)-INDEX('DOE Stack Loss Data'!$C$3:$V$3,1,MATCH('Proposed Efficiency'!T21,'DOE Stack Loss Data'!$C$3:$V$3)))*('Proposed Efficiency'!T21-INDEX('DOE Stack Loss Data'!$C$3:$V$3,1,MATCH('Proposed Efficiency'!T21,'DOE Stack Loss Data'!$C$3:$V$3)))+(INDEX('DOE Stack Loss Data'!$C$4:$V$43,MATCH('Combustion Reports'!$C$40,'DOE Stack Loss Data'!$B$4:$B$43)+1,MATCH('Proposed Efficiency'!T21,'DOE Stack Loss Data'!$C$3:$V$3))-INDEX('DOE Stack Loss Data'!$C$4:$V$43,MATCH('Combustion Reports'!$C$40,'DOE Stack Loss Data'!$B$4:$B$43),MATCH('Proposed Efficiency'!T21,'DOE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Efficiency'!T21,'DOE Stack Loss Data'!$C$3:$V$3)))</f>
        <v>#N/A</v>
      </c>
      <c r="U45" s="237" t="e">
        <f>1-(((INDEX('DOE Stack Loss Data'!$C$4:$V$43,MATCH('Combustion Reports'!$C$40,'DOE Stack Loss Data'!$B$4:$B$43)+1,MATCH('Proposed Efficiency'!U21,'DOE Stack Loss Data'!$C$3:$V$3)+1)-INDEX('DOE Stack Loss Data'!$C$4:$V$43,MATCH('Combustion Reports'!$C$40,'DOE Stack Loss Data'!$B$4:$B$43),MATCH('Proposed Efficiency'!U21,'DOE Stack Loss Data'!$C$3:$V$3)+1))/10*('Combustion Reports'!$C$40-INDEX('DOE Stack Loss Data'!$B$4:$B$43,MATCH('Combustion Reports'!$C$40,'DOE Stack Loss Data'!$B$4:$B$43),1))+INDEX('DOE Stack Loss Data'!$C$4:$V$43,MATCH('Combustion Reports'!$C$40,'DOE Stack Loss Data'!$B$4:$B$43),MATCH('Proposed Efficiency'!U21,'DOE Stack Loss Data'!$C$3:$V$3)+1)-((INDEX('DOE Stack Loss Data'!$C$4:$V$43,MATCH('Combustion Reports'!$C$40,'DOE Stack Loss Data'!$B$4:$B$43)+1,MATCH('Proposed Efficiency'!U21,'DOE Stack Loss Data'!$C$3:$V$3))-INDEX('DOE Stack Loss Data'!$C$4:$V$43,MATCH('Combustion Reports'!$C$40,'DOE Stack Loss Data'!$B$4:$B$43),MATCH('Proposed Efficiency'!U21,'DOE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Efficiency'!U21,'DOE Stack Loss Data'!$C$3:$V$3))))/(INDEX('DOE Stack Loss Data'!$C$3:$V$3,1,MATCH('Proposed Efficiency'!U21,'DOE Stack Loss Data'!$C$3:$V$3)+1)-INDEX('DOE Stack Loss Data'!$C$3:$V$3,1,MATCH('Proposed Efficiency'!U21,'DOE Stack Loss Data'!$C$3:$V$3)))*('Proposed Efficiency'!U21-INDEX('DOE Stack Loss Data'!$C$3:$V$3,1,MATCH('Proposed Efficiency'!U21,'DOE Stack Loss Data'!$C$3:$V$3)))+(INDEX('DOE Stack Loss Data'!$C$4:$V$43,MATCH('Combustion Reports'!$C$40,'DOE Stack Loss Data'!$B$4:$B$43)+1,MATCH('Proposed Efficiency'!U21,'DOE Stack Loss Data'!$C$3:$V$3))-INDEX('DOE Stack Loss Data'!$C$4:$V$43,MATCH('Combustion Reports'!$C$40,'DOE Stack Loss Data'!$B$4:$B$43),MATCH('Proposed Efficiency'!U21,'DOE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Efficiency'!U21,'DOE Stack Loss Data'!$C$3:$V$3)))</f>
        <v>#N/A</v>
      </c>
      <c r="V45" s="237" t="e">
        <f>1-(((INDEX('DOE Stack Loss Data'!$C$4:$V$43,MATCH('Combustion Reports'!$C$40,'DOE Stack Loss Data'!$B$4:$B$43)+1,MATCH('Proposed Efficiency'!V21,'DOE Stack Loss Data'!$C$3:$V$3)+1)-INDEX('DOE Stack Loss Data'!$C$4:$V$43,MATCH('Combustion Reports'!$C$40,'DOE Stack Loss Data'!$B$4:$B$43),MATCH('Proposed Efficiency'!V21,'DOE Stack Loss Data'!$C$3:$V$3)+1))/10*('Combustion Reports'!$C$40-INDEX('DOE Stack Loss Data'!$B$4:$B$43,MATCH('Combustion Reports'!$C$40,'DOE Stack Loss Data'!$B$4:$B$43),1))+INDEX('DOE Stack Loss Data'!$C$4:$V$43,MATCH('Combustion Reports'!$C$40,'DOE Stack Loss Data'!$B$4:$B$43),MATCH('Proposed Efficiency'!V21,'DOE Stack Loss Data'!$C$3:$V$3)+1)-((INDEX('DOE Stack Loss Data'!$C$4:$V$43,MATCH('Combustion Reports'!$C$40,'DOE Stack Loss Data'!$B$4:$B$43)+1,MATCH('Proposed Efficiency'!V21,'DOE Stack Loss Data'!$C$3:$V$3))-INDEX('DOE Stack Loss Data'!$C$4:$V$43,MATCH('Combustion Reports'!$C$40,'DOE Stack Loss Data'!$B$4:$B$43),MATCH('Proposed Efficiency'!V21,'DOE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Efficiency'!V21,'DOE Stack Loss Data'!$C$3:$V$3))))/(INDEX('DOE Stack Loss Data'!$C$3:$V$3,1,MATCH('Proposed Efficiency'!V21,'DOE Stack Loss Data'!$C$3:$V$3)+1)-INDEX('DOE Stack Loss Data'!$C$3:$V$3,1,MATCH('Proposed Efficiency'!V21,'DOE Stack Loss Data'!$C$3:$V$3)))*('Proposed Efficiency'!V21-INDEX('DOE Stack Loss Data'!$C$3:$V$3,1,MATCH('Proposed Efficiency'!V21,'DOE Stack Loss Data'!$C$3:$V$3)))+(INDEX('DOE Stack Loss Data'!$C$4:$V$43,MATCH('Combustion Reports'!$C$40,'DOE Stack Loss Data'!$B$4:$B$43)+1,MATCH('Proposed Efficiency'!V21,'DOE Stack Loss Data'!$C$3:$V$3))-INDEX('DOE Stack Loss Data'!$C$4:$V$43,MATCH('Combustion Reports'!$C$40,'DOE Stack Loss Data'!$B$4:$B$43),MATCH('Proposed Efficiency'!V21,'DOE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Efficiency'!V21,'DOE Stack Loss Data'!$C$3:$V$3)))</f>
        <v>#N/A</v>
      </c>
      <c r="W45" s="237" t="e">
        <f>1-(((INDEX('DOE Stack Loss Data'!$C$4:$V$43,MATCH('Combustion Reports'!$C$40,'DOE Stack Loss Data'!$B$4:$B$43)+1,MATCH('Proposed Efficiency'!W21,'DOE Stack Loss Data'!$C$3:$V$3)+1)-INDEX('DOE Stack Loss Data'!$C$4:$V$43,MATCH('Combustion Reports'!$C$40,'DOE Stack Loss Data'!$B$4:$B$43),MATCH('Proposed Efficiency'!W21,'DOE Stack Loss Data'!$C$3:$V$3)+1))/10*('Combustion Reports'!$C$40-INDEX('DOE Stack Loss Data'!$B$4:$B$43,MATCH('Combustion Reports'!$C$40,'DOE Stack Loss Data'!$B$4:$B$43),1))+INDEX('DOE Stack Loss Data'!$C$4:$V$43,MATCH('Combustion Reports'!$C$40,'DOE Stack Loss Data'!$B$4:$B$43),MATCH('Proposed Efficiency'!W21,'DOE Stack Loss Data'!$C$3:$V$3)+1)-((INDEX('DOE Stack Loss Data'!$C$4:$V$43,MATCH('Combustion Reports'!$C$40,'DOE Stack Loss Data'!$B$4:$B$43)+1,MATCH('Proposed Efficiency'!W21,'DOE Stack Loss Data'!$C$3:$V$3))-INDEX('DOE Stack Loss Data'!$C$4:$V$43,MATCH('Combustion Reports'!$C$40,'DOE Stack Loss Data'!$B$4:$B$43),MATCH('Proposed Efficiency'!W21,'DOE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Efficiency'!W21,'DOE Stack Loss Data'!$C$3:$V$3))))/(INDEX('DOE Stack Loss Data'!$C$3:$V$3,1,MATCH('Proposed Efficiency'!W21,'DOE Stack Loss Data'!$C$3:$V$3)+1)-INDEX('DOE Stack Loss Data'!$C$3:$V$3,1,MATCH('Proposed Efficiency'!W21,'DOE Stack Loss Data'!$C$3:$V$3)))*('Proposed Efficiency'!W21-INDEX('DOE Stack Loss Data'!$C$3:$V$3,1,MATCH('Proposed Efficiency'!W21,'DOE Stack Loss Data'!$C$3:$V$3)))+(INDEX('DOE Stack Loss Data'!$C$4:$V$43,MATCH('Combustion Reports'!$C$40,'DOE Stack Loss Data'!$B$4:$B$43)+1,MATCH('Proposed Efficiency'!W21,'DOE Stack Loss Data'!$C$3:$V$3))-INDEX('DOE Stack Loss Data'!$C$4:$V$43,MATCH('Combustion Reports'!$C$40,'DOE Stack Loss Data'!$B$4:$B$43),MATCH('Proposed Efficiency'!W21,'DOE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Efficiency'!W21,'DOE Stack Loss Data'!$C$3:$V$3)))</f>
        <v>#N/A</v>
      </c>
      <c r="X45" s="237" t="e">
        <f>1-(((INDEX('DOE Stack Loss Data'!$C$4:$V$43,MATCH('Combustion Reports'!$C$40,'DOE Stack Loss Data'!$B$4:$B$43)+1,MATCH('Proposed Efficiency'!X21,'DOE Stack Loss Data'!$C$3:$V$3)+1)-INDEX('DOE Stack Loss Data'!$C$4:$V$43,MATCH('Combustion Reports'!$C$40,'DOE Stack Loss Data'!$B$4:$B$43),MATCH('Proposed Efficiency'!X21,'DOE Stack Loss Data'!$C$3:$V$3)+1))/10*('Combustion Reports'!$C$40-INDEX('DOE Stack Loss Data'!$B$4:$B$43,MATCH('Combustion Reports'!$C$40,'DOE Stack Loss Data'!$B$4:$B$43),1))+INDEX('DOE Stack Loss Data'!$C$4:$V$43,MATCH('Combustion Reports'!$C$40,'DOE Stack Loss Data'!$B$4:$B$43),MATCH('Proposed Efficiency'!X21,'DOE Stack Loss Data'!$C$3:$V$3)+1)-((INDEX('DOE Stack Loss Data'!$C$4:$V$43,MATCH('Combustion Reports'!$C$40,'DOE Stack Loss Data'!$B$4:$B$43)+1,MATCH('Proposed Efficiency'!X21,'DOE Stack Loss Data'!$C$3:$V$3))-INDEX('DOE Stack Loss Data'!$C$4:$V$43,MATCH('Combustion Reports'!$C$40,'DOE Stack Loss Data'!$B$4:$B$43),MATCH('Proposed Efficiency'!X21,'DOE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Efficiency'!X21,'DOE Stack Loss Data'!$C$3:$V$3))))/(INDEX('DOE Stack Loss Data'!$C$3:$V$3,1,MATCH('Proposed Efficiency'!X21,'DOE Stack Loss Data'!$C$3:$V$3)+1)-INDEX('DOE Stack Loss Data'!$C$3:$V$3,1,MATCH('Proposed Efficiency'!X21,'DOE Stack Loss Data'!$C$3:$V$3)))*('Proposed Efficiency'!X21-INDEX('DOE Stack Loss Data'!$C$3:$V$3,1,MATCH('Proposed Efficiency'!X21,'DOE Stack Loss Data'!$C$3:$V$3)))+(INDEX('DOE Stack Loss Data'!$C$4:$V$43,MATCH('Combustion Reports'!$C$40,'DOE Stack Loss Data'!$B$4:$B$43)+1,MATCH('Proposed Efficiency'!X21,'DOE Stack Loss Data'!$C$3:$V$3))-INDEX('DOE Stack Loss Data'!$C$4:$V$43,MATCH('Combustion Reports'!$C$40,'DOE Stack Loss Data'!$B$4:$B$43),MATCH('Proposed Efficiency'!X21,'DOE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Efficiency'!X21,'DOE Stack Loss Data'!$C$3:$V$3)))</f>
        <v>#N/A</v>
      </c>
      <c r="Y45" s="237" t="e">
        <f>1-(((INDEX('DOE Stack Loss Data'!$C$4:$V$43,MATCH('Combustion Reports'!$C$40,'DOE Stack Loss Data'!$B$4:$B$43)+1,MATCH('Proposed Efficiency'!Y21,'DOE Stack Loss Data'!$C$3:$V$3)+1)-INDEX('DOE Stack Loss Data'!$C$4:$V$43,MATCH('Combustion Reports'!$C$40,'DOE Stack Loss Data'!$B$4:$B$43),MATCH('Proposed Efficiency'!Y21,'DOE Stack Loss Data'!$C$3:$V$3)+1))/10*('Combustion Reports'!$C$40-INDEX('DOE Stack Loss Data'!$B$4:$B$43,MATCH('Combustion Reports'!$C$40,'DOE Stack Loss Data'!$B$4:$B$43),1))+INDEX('DOE Stack Loss Data'!$C$4:$V$43,MATCH('Combustion Reports'!$C$40,'DOE Stack Loss Data'!$B$4:$B$43),MATCH('Proposed Efficiency'!Y21,'DOE Stack Loss Data'!$C$3:$V$3)+1)-((INDEX('DOE Stack Loss Data'!$C$4:$V$43,MATCH('Combustion Reports'!$C$40,'DOE Stack Loss Data'!$B$4:$B$43)+1,MATCH('Proposed Efficiency'!Y21,'DOE Stack Loss Data'!$C$3:$V$3))-INDEX('DOE Stack Loss Data'!$C$4:$V$43,MATCH('Combustion Reports'!$C$40,'DOE Stack Loss Data'!$B$4:$B$43),MATCH('Proposed Efficiency'!Y21,'DOE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Efficiency'!Y21,'DOE Stack Loss Data'!$C$3:$V$3))))/(INDEX('DOE Stack Loss Data'!$C$3:$V$3,1,MATCH('Proposed Efficiency'!Y21,'DOE Stack Loss Data'!$C$3:$V$3)+1)-INDEX('DOE Stack Loss Data'!$C$3:$V$3,1,MATCH('Proposed Efficiency'!Y21,'DOE Stack Loss Data'!$C$3:$V$3)))*('Proposed Efficiency'!Y21-INDEX('DOE Stack Loss Data'!$C$3:$V$3,1,MATCH('Proposed Efficiency'!Y21,'DOE Stack Loss Data'!$C$3:$V$3)))+(INDEX('DOE Stack Loss Data'!$C$4:$V$43,MATCH('Combustion Reports'!$C$40,'DOE Stack Loss Data'!$B$4:$B$43)+1,MATCH('Proposed Efficiency'!Y21,'DOE Stack Loss Data'!$C$3:$V$3))-INDEX('DOE Stack Loss Data'!$C$4:$V$43,MATCH('Combustion Reports'!$C$40,'DOE Stack Loss Data'!$B$4:$B$43),MATCH('Proposed Efficiency'!Y21,'DOE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Efficiency'!Y21,'DOE Stack Loss Data'!$C$3:$V$3)))</f>
        <v>#N/A</v>
      </c>
      <c r="Z45" s="237" t="e">
        <f>1-(((INDEX('DOE Stack Loss Data'!$C$4:$V$43,MATCH('Combustion Reports'!$C$40,'DOE Stack Loss Data'!$B$4:$B$43)+1,MATCH('Proposed Efficiency'!Z21,'DOE Stack Loss Data'!$C$3:$V$3)+1)-INDEX('DOE Stack Loss Data'!$C$4:$V$43,MATCH('Combustion Reports'!$C$40,'DOE Stack Loss Data'!$B$4:$B$43),MATCH('Proposed Efficiency'!Z21,'DOE Stack Loss Data'!$C$3:$V$3)+1))/10*('Combustion Reports'!$C$40-INDEX('DOE Stack Loss Data'!$B$4:$B$43,MATCH('Combustion Reports'!$C$40,'DOE Stack Loss Data'!$B$4:$B$43),1))+INDEX('DOE Stack Loss Data'!$C$4:$V$43,MATCH('Combustion Reports'!$C$40,'DOE Stack Loss Data'!$B$4:$B$43),MATCH('Proposed Efficiency'!Z21,'DOE Stack Loss Data'!$C$3:$V$3)+1)-((INDEX('DOE Stack Loss Data'!$C$4:$V$43,MATCH('Combustion Reports'!$C$40,'DOE Stack Loss Data'!$B$4:$B$43)+1,MATCH('Proposed Efficiency'!Z21,'DOE Stack Loss Data'!$C$3:$V$3))-INDEX('DOE Stack Loss Data'!$C$4:$V$43,MATCH('Combustion Reports'!$C$40,'DOE Stack Loss Data'!$B$4:$B$43),MATCH('Proposed Efficiency'!Z21,'DOE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Efficiency'!Z21,'DOE Stack Loss Data'!$C$3:$V$3))))/(INDEX('DOE Stack Loss Data'!$C$3:$V$3,1,MATCH('Proposed Efficiency'!Z21,'DOE Stack Loss Data'!$C$3:$V$3)+1)-INDEX('DOE Stack Loss Data'!$C$3:$V$3,1,MATCH('Proposed Efficiency'!Z21,'DOE Stack Loss Data'!$C$3:$V$3)))*('Proposed Efficiency'!Z21-INDEX('DOE Stack Loss Data'!$C$3:$V$3,1,MATCH('Proposed Efficiency'!Z21,'DOE Stack Loss Data'!$C$3:$V$3)))+(INDEX('DOE Stack Loss Data'!$C$4:$V$43,MATCH('Combustion Reports'!$C$40,'DOE Stack Loss Data'!$B$4:$B$43)+1,MATCH('Proposed Efficiency'!Z21,'DOE Stack Loss Data'!$C$3:$V$3))-INDEX('DOE Stack Loss Data'!$C$4:$V$43,MATCH('Combustion Reports'!$C$40,'DOE Stack Loss Data'!$B$4:$B$43),MATCH('Proposed Efficiency'!Z21,'DOE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Efficiency'!Z21,'DOE Stack Loss Data'!$C$3:$V$3)))</f>
        <v>#N/A</v>
      </c>
      <c r="AA45" s="237" t="e">
        <f>1-(((INDEX('DOE Stack Loss Data'!$C$4:$V$43,MATCH('Combustion Reports'!$C$40,'DOE Stack Loss Data'!$B$4:$B$43)+1,MATCH('Proposed Efficiency'!AA21,'DOE Stack Loss Data'!$C$3:$V$3)+1)-INDEX('DOE Stack Loss Data'!$C$4:$V$43,MATCH('Combustion Reports'!$C$40,'DOE Stack Loss Data'!$B$4:$B$43),MATCH('Proposed Efficiency'!AA21,'DOE Stack Loss Data'!$C$3:$V$3)+1))/10*('Combustion Reports'!$C$40-INDEX('DOE Stack Loss Data'!$B$4:$B$43,MATCH('Combustion Reports'!$C$40,'DOE Stack Loss Data'!$B$4:$B$43),1))+INDEX('DOE Stack Loss Data'!$C$4:$V$43,MATCH('Combustion Reports'!$C$40,'DOE Stack Loss Data'!$B$4:$B$43),MATCH('Proposed Efficiency'!AA21,'DOE Stack Loss Data'!$C$3:$V$3)+1)-((INDEX('DOE Stack Loss Data'!$C$4:$V$43,MATCH('Combustion Reports'!$C$40,'DOE Stack Loss Data'!$B$4:$B$43)+1,MATCH('Proposed Efficiency'!AA21,'DOE Stack Loss Data'!$C$3:$V$3))-INDEX('DOE Stack Loss Data'!$C$4:$V$43,MATCH('Combustion Reports'!$C$40,'DOE Stack Loss Data'!$B$4:$B$43),MATCH('Proposed Efficiency'!AA21,'DOE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Efficiency'!AA21,'DOE Stack Loss Data'!$C$3:$V$3))))/(INDEX('DOE Stack Loss Data'!$C$3:$V$3,1,MATCH('Proposed Efficiency'!AA21,'DOE Stack Loss Data'!$C$3:$V$3)+1)-INDEX('DOE Stack Loss Data'!$C$3:$V$3,1,MATCH('Proposed Efficiency'!AA21,'DOE Stack Loss Data'!$C$3:$V$3)))*('Proposed Efficiency'!AA21-INDEX('DOE Stack Loss Data'!$C$3:$V$3,1,MATCH('Proposed Efficiency'!AA21,'DOE Stack Loss Data'!$C$3:$V$3)))+(INDEX('DOE Stack Loss Data'!$C$4:$V$43,MATCH('Combustion Reports'!$C$40,'DOE Stack Loss Data'!$B$4:$B$43)+1,MATCH('Proposed Efficiency'!AA21,'DOE Stack Loss Data'!$C$3:$V$3))-INDEX('DOE Stack Loss Data'!$C$4:$V$43,MATCH('Combustion Reports'!$C$40,'DOE Stack Loss Data'!$B$4:$B$43),MATCH('Proposed Efficiency'!AA21,'DOE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Efficiency'!AA21,'DOE Stack Loss Data'!$C$3:$V$3)))</f>
        <v>#N/A</v>
      </c>
      <c r="AB45" s="238" t="e">
        <f>1-(((INDEX('DOE Stack Loss Data'!$C$4:$V$43,MATCH('Combustion Reports'!$C$40,'DOE Stack Loss Data'!$B$4:$B$43)+1,MATCH('Proposed Efficiency'!AB21,'DOE Stack Loss Data'!$C$3:$V$3)+1)-INDEX('DOE Stack Loss Data'!$C$4:$V$43,MATCH('Combustion Reports'!$C$40,'DOE Stack Loss Data'!$B$4:$B$43),MATCH('Proposed Efficiency'!AB21,'DOE Stack Loss Data'!$C$3:$V$3)+1))/10*('Combustion Reports'!$C$40-INDEX('DOE Stack Loss Data'!$B$4:$B$43,MATCH('Combustion Reports'!$C$40,'DOE Stack Loss Data'!$B$4:$B$43),1))+INDEX('DOE Stack Loss Data'!$C$4:$V$43,MATCH('Combustion Reports'!$C$40,'DOE Stack Loss Data'!$B$4:$B$43),MATCH('Proposed Efficiency'!AB21,'DOE Stack Loss Data'!$C$3:$V$3)+1)-((INDEX('DOE Stack Loss Data'!$C$4:$V$43,MATCH('Combustion Reports'!$C$40,'DOE Stack Loss Data'!$B$4:$B$43)+1,MATCH('Proposed Efficiency'!AB21,'DOE Stack Loss Data'!$C$3:$V$3))-INDEX('DOE Stack Loss Data'!$C$4:$V$43,MATCH('Combustion Reports'!$C$40,'DOE Stack Loss Data'!$B$4:$B$43),MATCH('Proposed Efficiency'!AB21,'DOE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Efficiency'!AB21,'DOE Stack Loss Data'!$C$3:$V$3))))/(INDEX('DOE Stack Loss Data'!$C$3:$V$3,1,MATCH('Proposed Efficiency'!AB21,'DOE Stack Loss Data'!$C$3:$V$3)+1)-INDEX('DOE Stack Loss Data'!$C$3:$V$3,1,MATCH('Proposed Efficiency'!AB21,'DOE Stack Loss Data'!$C$3:$V$3)))*('Proposed Efficiency'!AB21-INDEX('DOE Stack Loss Data'!$C$3:$V$3,1,MATCH('Proposed Efficiency'!AB21,'DOE Stack Loss Data'!$C$3:$V$3)))+(INDEX('DOE Stack Loss Data'!$C$4:$V$43,MATCH('Combustion Reports'!$C$40,'DOE Stack Loss Data'!$B$4:$B$43)+1,MATCH('Proposed Efficiency'!AB21,'DOE Stack Loss Data'!$C$3:$V$3))-INDEX('DOE Stack Loss Data'!$C$4:$V$43,MATCH('Combustion Reports'!$C$40,'DOE Stack Loss Data'!$B$4:$B$43),MATCH('Proposed Efficiency'!AB21,'DOE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Efficiency'!AB21,'DOE Stack Loss Data'!$C$3:$V$3)))</f>
        <v>#N/A</v>
      </c>
      <c r="AD45" s="236">
        <v>70</v>
      </c>
      <c r="AE45" s="234">
        <v>847</v>
      </c>
      <c r="AF45" s="233">
        <f t="shared" si="6"/>
        <v>70</v>
      </c>
      <c r="AG45" s="237" t="e">
        <f>1-(((INDEX('DOE Stack Loss Data'!$C$4:$V$43,MATCH('Combustion Reports'!C$46,'DOE Stack Loss Data'!$B$4:$B$43)+1,MATCH('Proposed Efficiency'!AG21,'DOE Stack Loss Data'!$C$3:$V$3)+1)-INDEX('DOE Stack Loss Data'!$C$4:$V$43,MATCH('Combustion Reports'!C$46,'DOE Stack Loss Data'!$B$4:$B$43),MATCH('Proposed Efficiency'!AG21,'DOE Stack Loss Data'!$C$3:$V$3)+1))/10*('Combustion Reports'!C$46-INDEX('DOE Stack Loss Data'!$B$4:$B$43,MATCH('Combustion Reports'!C$46,'DOE Stack Loss Data'!$B$4:$B$43),1))+INDEX('DOE Stack Loss Data'!$C$4:$V$43,MATCH('Combustion Reports'!C$46,'DOE Stack Loss Data'!$B$4:$B$43),MATCH('Proposed Efficiency'!AG21,'DOE Stack Loss Data'!$C$3:$V$3)+1)-((INDEX('DOE Stack Loss Data'!$C$4:$V$43,MATCH('Combustion Reports'!C$46,'DOE Stack Loss Data'!$B$4:$B$43)+1,MATCH('Proposed Efficiency'!AG21,'DOE Stack Loss Data'!$C$3:$V$3))-INDEX('DOE Stack Loss Data'!$C$4:$V$43,MATCH('Combustion Reports'!C$46,'DOE Stack Loss Data'!$B$4:$B$43),MATCH('Proposed Efficiency'!AG21,'DOE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Efficiency'!AG21,'DOE Stack Loss Data'!$C$3:$V$3))))/(INDEX('DOE Stack Loss Data'!$C$3:$V$3,1,MATCH('Proposed Efficiency'!AG21,'DOE Stack Loss Data'!$C$3:$V$3)+1)-INDEX('DOE Stack Loss Data'!$C$3:$V$3,1,MATCH('Proposed Efficiency'!AG21,'DOE Stack Loss Data'!$C$3:$V$3)))*('Proposed Efficiency'!AG21-INDEX('DOE Stack Loss Data'!$C$3:$V$3,1,MATCH('Proposed Efficiency'!AG21,'DOE Stack Loss Data'!$C$3:$V$3)))+(INDEX('DOE Stack Loss Data'!$C$4:$V$43,MATCH('Combustion Reports'!C$46,'DOE Stack Loss Data'!$B$4:$B$43)+1,MATCH('Proposed Efficiency'!AG21,'DOE Stack Loss Data'!$C$3:$V$3))-INDEX('DOE Stack Loss Data'!$C$4:$V$43,MATCH('Combustion Reports'!C$46,'DOE Stack Loss Data'!$B$4:$B$43),MATCH('Proposed Efficiency'!AG21,'DOE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Efficiency'!AG21,'DOE Stack Loss Data'!$C$3:$V$3)))</f>
        <v>#N/A</v>
      </c>
      <c r="AH45" s="237" t="e">
        <f>1-(((INDEX('DOE Stack Loss Data'!$C$4:$V$43,MATCH('Combustion Reports'!D$46,'DOE Stack Loss Data'!$B$4:$B$43)+1,MATCH('Proposed Efficiency'!AH21,'DOE Stack Loss Data'!$C$3:$V$3)+1)-INDEX('DOE Stack Loss Data'!$C$4:$V$43,MATCH('Combustion Reports'!D$46,'DOE Stack Loss Data'!$B$4:$B$43),MATCH('Proposed Efficiency'!AH21,'DOE Stack Loss Data'!$C$3:$V$3)+1))/10*('Combustion Reports'!D$46-INDEX('DOE Stack Loss Data'!$B$4:$B$43,MATCH('Combustion Reports'!D$46,'DOE Stack Loss Data'!$B$4:$B$43),1))+INDEX('DOE Stack Loss Data'!$C$4:$V$43,MATCH('Combustion Reports'!D$46,'DOE Stack Loss Data'!$B$4:$B$43),MATCH('Proposed Efficiency'!AH21,'DOE Stack Loss Data'!$C$3:$V$3)+1)-((INDEX('DOE Stack Loss Data'!$C$4:$V$43,MATCH('Combustion Reports'!D$46,'DOE Stack Loss Data'!$B$4:$B$43)+1,MATCH('Proposed Efficiency'!AH21,'DOE Stack Loss Data'!$C$3:$V$3))-INDEX('DOE Stack Loss Data'!$C$4:$V$43,MATCH('Combustion Reports'!D$46,'DOE Stack Loss Data'!$B$4:$B$43),MATCH('Proposed Efficiency'!AH21,'DOE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Efficiency'!AH21,'DOE Stack Loss Data'!$C$3:$V$3))))/(INDEX('DOE Stack Loss Data'!$C$3:$V$3,1,MATCH('Proposed Efficiency'!AH21,'DOE Stack Loss Data'!$C$3:$V$3)+1)-INDEX('DOE Stack Loss Data'!$C$3:$V$3,1,MATCH('Proposed Efficiency'!AH21,'DOE Stack Loss Data'!$C$3:$V$3)))*('Proposed Efficiency'!AH21-INDEX('DOE Stack Loss Data'!$C$3:$V$3,1,MATCH('Proposed Efficiency'!AH21,'DOE Stack Loss Data'!$C$3:$V$3)))+(INDEX('DOE Stack Loss Data'!$C$4:$V$43,MATCH('Combustion Reports'!D$46,'DOE Stack Loss Data'!$B$4:$B$43)+1,MATCH('Proposed Efficiency'!AH21,'DOE Stack Loss Data'!$C$3:$V$3))-INDEX('DOE Stack Loss Data'!$C$4:$V$43,MATCH('Combustion Reports'!D$46,'DOE Stack Loss Data'!$B$4:$B$43),MATCH('Proposed Efficiency'!AH21,'DOE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Efficiency'!AH21,'DOE Stack Loss Data'!$C$3:$V$3)))</f>
        <v>#N/A</v>
      </c>
      <c r="AI45" s="237" t="e">
        <f>1-(((INDEX('DOE Stack Loss Data'!$C$4:$V$43,MATCH('Combustion Reports'!E$46,'DOE Stack Loss Data'!$B$4:$B$43)+1,MATCH('Proposed Efficiency'!AI21,'DOE Stack Loss Data'!$C$3:$V$3)+1)-INDEX('DOE Stack Loss Data'!$C$4:$V$43,MATCH('Combustion Reports'!E$46,'DOE Stack Loss Data'!$B$4:$B$43),MATCH('Proposed Efficiency'!AI21,'DOE Stack Loss Data'!$C$3:$V$3)+1))/10*('Combustion Reports'!E$46-INDEX('DOE Stack Loss Data'!$B$4:$B$43,MATCH('Combustion Reports'!E$46,'DOE Stack Loss Data'!$B$4:$B$43),1))+INDEX('DOE Stack Loss Data'!$C$4:$V$43,MATCH('Combustion Reports'!E$46,'DOE Stack Loss Data'!$B$4:$B$43),MATCH('Proposed Efficiency'!AI21,'DOE Stack Loss Data'!$C$3:$V$3)+1)-((INDEX('DOE Stack Loss Data'!$C$4:$V$43,MATCH('Combustion Reports'!E$46,'DOE Stack Loss Data'!$B$4:$B$43)+1,MATCH('Proposed Efficiency'!AI21,'DOE Stack Loss Data'!$C$3:$V$3))-INDEX('DOE Stack Loss Data'!$C$4:$V$43,MATCH('Combustion Reports'!E$46,'DOE Stack Loss Data'!$B$4:$B$43),MATCH('Proposed Efficiency'!AI21,'DOE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Efficiency'!AI21,'DOE Stack Loss Data'!$C$3:$V$3))))/(INDEX('DOE Stack Loss Data'!$C$3:$V$3,1,MATCH('Proposed Efficiency'!AI21,'DOE Stack Loss Data'!$C$3:$V$3)+1)-INDEX('DOE Stack Loss Data'!$C$3:$V$3,1,MATCH('Proposed Efficiency'!AI21,'DOE Stack Loss Data'!$C$3:$V$3)))*('Proposed Efficiency'!AI21-INDEX('DOE Stack Loss Data'!$C$3:$V$3,1,MATCH('Proposed Efficiency'!AI21,'DOE Stack Loss Data'!$C$3:$V$3)))+(INDEX('DOE Stack Loss Data'!$C$4:$V$43,MATCH('Combustion Reports'!E$46,'DOE Stack Loss Data'!$B$4:$B$43)+1,MATCH('Proposed Efficiency'!AI21,'DOE Stack Loss Data'!$C$3:$V$3))-INDEX('DOE Stack Loss Data'!$C$4:$V$43,MATCH('Combustion Reports'!E$46,'DOE Stack Loss Data'!$B$4:$B$43),MATCH('Proposed Efficiency'!AI21,'DOE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Efficiency'!AI21,'DOE Stack Loss Data'!$C$3:$V$3)))</f>
        <v>#N/A</v>
      </c>
      <c r="AJ45" s="237" t="e">
        <f>1-(((INDEX('DOE Stack Loss Data'!$C$4:$V$43,MATCH('Combustion Reports'!F$46,'DOE Stack Loss Data'!$B$4:$B$43)+1,MATCH('Proposed Efficiency'!AJ21,'DOE Stack Loss Data'!$C$3:$V$3)+1)-INDEX('DOE Stack Loss Data'!$C$4:$V$43,MATCH('Combustion Reports'!F$46,'DOE Stack Loss Data'!$B$4:$B$43),MATCH('Proposed Efficiency'!AJ21,'DOE Stack Loss Data'!$C$3:$V$3)+1))/10*('Combustion Reports'!F$46-INDEX('DOE Stack Loss Data'!$B$4:$B$43,MATCH('Combustion Reports'!F$46,'DOE Stack Loss Data'!$B$4:$B$43),1))+INDEX('DOE Stack Loss Data'!$C$4:$V$43,MATCH('Combustion Reports'!F$46,'DOE Stack Loss Data'!$B$4:$B$43),MATCH('Proposed Efficiency'!AJ21,'DOE Stack Loss Data'!$C$3:$V$3)+1)-((INDEX('DOE Stack Loss Data'!$C$4:$V$43,MATCH('Combustion Reports'!F$46,'DOE Stack Loss Data'!$B$4:$B$43)+1,MATCH('Proposed Efficiency'!AJ21,'DOE Stack Loss Data'!$C$3:$V$3))-INDEX('DOE Stack Loss Data'!$C$4:$V$43,MATCH('Combustion Reports'!F$46,'DOE Stack Loss Data'!$B$4:$B$43),MATCH('Proposed Efficiency'!AJ21,'DOE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Efficiency'!AJ21,'DOE Stack Loss Data'!$C$3:$V$3))))/(INDEX('DOE Stack Loss Data'!$C$3:$V$3,1,MATCH('Proposed Efficiency'!AJ21,'DOE Stack Loss Data'!$C$3:$V$3)+1)-INDEX('DOE Stack Loss Data'!$C$3:$V$3,1,MATCH('Proposed Efficiency'!AJ21,'DOE Stack Loss Data'!$C$3:$V$3)))*('Proposed Efficiency'!AJ21-INDEX('DOE Stack Loss Data'!$C$3:$V$3,1,MATCH('Proposed Efficiency'!AJ21,'DOE Stack Loss Data'!$C$3:$V$3)))+(INDEX('DOE Stack Loss Data'!$C$4:$V$43,MATCH('Combustion Reports'!F$46,'DOE Stack Loss Data'!$B$4:$B$43)+1,MATCH('Proposed Efficiency'!AJ21,'DOE Stack Loss Data'!$C$3:$V$3))-INDEX('DOE Stack Loss Data'!$C$4:$V$43,MATCH('Combustion Reports'!F$46,'DOE Stack Loss Data'!$B$4:$B$43),MATCH('Proposed Efficiency'!AJ21,'DOE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Efficiency'!AJ21,'DOE Stack Loss Data'!$C$3:$V$3)))</f>
        <v>#N/A</v>
      </c>
      <c r="AK45" s="237" t="e">
        <f>1-(((INDEX('DOE Stack Loss Data'!$C$4:$V$43,MATCH('Combustion Reports'!G$46,'DOE Stack Loss Data'!$B$4:$B$43)+1,MATCH('Proposed Efficiency'!AK21,'DOE Stack Loss Data'!$C$3:$V$3)+1)-INDEX('DOE Stack Loss Data'!$C$4:$V$43,MATCH('Combustion Reports'!G$46,'DOE Stack Loss Data'!$B$4:$B$43),MATCH('Proposed Efficiency'!AK21,'DOE Stack Loss Data'!$C$3:$V$3)+1))/10*('Combustion Reports'!G$46-INDEX('DOE Stack Loss Data'!$B$4:$B$43,MATCH('Combustion Reports'!G$46,'DOE Stack Loss Data'!$B$4:$B$43),1))+INDEX('DOE Stack Loss Data'!$C$4:$V$43,MATCH('Combustion Reports'!G$46,'DOE Stack Loss Data'!$B$4:$B$43),MATCH('Proposed Efficiency'!AK21,'DOE Stack Loss Data'!$C$3:$V$3)+1)-((INDEX('DOE Stack Loss Data'!$C$4:$V$43,MATCH('Combustion Reports'!G$46,'DOE Stack Loss Data'!$B$4:$B$43)+1,MATCH('Proposed Efficiency'!AK21,'DOE Stack Loss Data'!$C$3:$V$3))-INDEX('DOE Stack Loss Data'!$C$4:$V$43,MATCH('Combustion Reports'!G$46,'DOE Stack Loss Data'!$B$4:$B$43),MATCH('Proposed Efficiency'!AK21,'DOE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Efficiency'!AK21,'DOE Stack Loss Data'!$C$3:$V$3))))/(INDEX('DOE Stack Loss Data'!$C$3:$V$3,1,MATCH('Proposed Efficiency'!AK21,'DOE Stack Loss Data'!$C$3:$V$3)+1)-INDEX('DOE Stack Loss Data'!$C$3:$V$3,1,MATCH('Proposed Efficiency'!AK21,'DOE Stack Loss Data'!$C$3:$V$3)))*('Proposed Efficiency'!AK21-INDEX('DOE Stack Loss Data'!$C$3:$V$3,1,MATCH('Proposed Efficiency'!AK21,'DOE Stack Loss Data'!$C$3:$V$3)))+(INDEX('DOE Stack Loss Data'!$C$4:$V$43,MATCH('Combustion Reports'!G$46,'DOE Stack Loss Data'!$B$4:$B$43)+1,MATCH('Proposed Efficiency'!AK21,'DOE Stack Loss Data'!$C$3:$V$3))-INDEX('DOE Stack Loss Data'!$C$4:$V$43,MATCH('Combustion Reports'!G$46,'DOE Stack Loss Data'!$B$4:$B$43),MATCH('Proposed Efficiency'!AK21,'DOE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Efficiency'!AK21,'DOE Stack Loss Data'!$C$3:$V$3)))</f>
        <v>#N/A</v>
      </c>
      <c r="AL45" s="237" t="e">
        <f>1-(((INDEX('DOE Stack Loss Data'!$C$4:$V$43,MATCH('Combustion Reports'!H$46,'DOE Stack Loss Data'!$B$4:$B$43)+1,MATCH('Proposed Efficiency'!AL21,'DOE Stack Loss Data'!$C$3:$V$3)+1)-INDEX('DOE Stack Loss Data'!$C$4:$V$43,MATCH('Combustion Reports'!H$46,'DOE Stack Loss Data'!$B$4:$B$43),MATCH('Proposed Efficiency'!AL21,'DOE Stack Loss Data'!$C$3:$V$3)+1))/10*('Combustion Reports'!H$46-INDEX('DOE Stack Loss Data'!$B$4:$B$43,MATCH('Combustion Reports'!H$46,'DOE Stack Loss Data'!$B$4:$B$43),1))+INDEX('DOE Stack Loss Data'!$C$4:$V$43,MATCH('Combustion Reports'!H$46,'DOE Stack Loss Data'!$B$4:$B$43),MATCH('Proposed Efficiency'!AL21,'DOE Stack Loss Data'!$C$3:$V$3)+1)-((INDEX('DOE Stack Loss Data'!$C$4:$V$43,MATCH('Combustion Reports'!H$46,'DOE Stack Loss Data'!$B$4:$B$43)+1,MATCH('Proposed Efficiency'!AL21,'DOE Stack Loss Data'!$C$3:$V$3))-INDEX('DOE Stack Loss Data'!$C$4:$V$43,MATCH('Combustion Reports'!H$46,'DOE Stack Loss Data'!$B$4:$B$43),MATCH('Proposed Efficiency'!AL21,'DOE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Efficiency'!AL21,'DOE Stack Loss Data'!$C$3:$V$3))))/(INDEX('DOE Stack Loss Data'!$C$3:$V$3,1,MATCH('Proposed Efficiency'!AL21,'DOE Stack Loss Data'!$C$3:$V$3)+1)-INDEX('DOE Stack Loss Data'!$C$3:$V$3,1,MATCH('Proposed Efficiency'!AL21,'DOE Stack Loss Data'!$C$3:$V$3)))*('Proposed Efficiency'!AL21-INDEX('DOE Stack Loss Data'!$C$3:$V$3,1,MATCH('Proposed Efficiency'!AL21,'DOE Stack Loss Data'!$C$3:$V$3)))+(INDEX('DOE Stack Loss Data'!$C$4:$V$43,MATCH('Combustion Reports'!H$46,'DOE Stack Loss Data'!$B$4:$B$43)+1,MATCH('Proposed Efficiency'!AL21,'DOE Stack Loss Data'!$C$3:$V$3))-INDEX('DOE Stack Loss Data'!$C$4:$V$43,MATCH('Combustion Reports'!H$46,'DOE Stack Loss Data'!$B$4:$B$43),MATCH('Proposed Efficiency'!AL21,'DOE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Efficiency'!AL21,'DOE Stack Loss Data'!$C$3:$V$3)))</f>
        <v>#N/A</v>
      </c>
      <c r="AM45" s="237" t="e">
        <f>1-(((INDEX('DOE Stack Loss Data'!$C$4:$V$43,MATCH('Combustion Reports'!I$46,'DOE Stack Loss Data'!$B$4:$B$43)+1,MATCH('Proposed Efficiency'!AM21,'DOE Stack Loss Data'!$C$3:$V$3)+1)-INDEX('DOE Stack Loss Data'!$C$4:$V$43,MATCH('Combustion Reports'!I$46,'DOE Stack Loss Data'!$B$4:$B$43),MATCH('Proposed Efficiency'!AM21,'DOE Stack Loss Data'!$C$3:$V$3)+1))/10*('Combustion Reports'!I$46-INDEX('DOE Stack Loss Data'!$B$4:$B$43,MATCH('Combustion Reports'!I$46,'DOE Stack Loss Data'!$B$4:$B$43),1))+INDEX('DOE Stack Loss Data'!$C$4:$V$43,MATCH('Combustion Reports'!I$46,'DOE Stack Loss Data'!$B$4:$B$43),MATCH('Proposed Efficiency'!AM21,'DOE Stack Loss Data'!$C$3:$V$3)+1)-((INDEX('DOE Stack Loss Data'!$C$4:$V$43,MATCH('Combustion Reports'!I$46,'DOE Stack Loss Data'!$B$4:$B$43)+1,MATCH('Proposed Efficiency'!AM21,'DOE Stack Loss Data'!$C$3:$V$3))-INDEX('DOE Stack Loss Data'!$C$4:$V$43,MATCH('Combustion Reports'!I$46,'DOE Stack Loss Data'!$B$4:$B$43),MATCH('Proposed Efficiency'!AM21,'DOE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Efficiency'!AM21,'DOE Stack Loss Data'!$C$3:$V$3))))/(INDEX('DOE Stack Loss Data'!$C$3:$V$3,1,MATCH('Proposed Efficiency'!AM21,'DOE Stack Loss Data'!$C$3:$V$3)+1)-INDEX('DOE Stack Loss Data'!$C$3:$V$3,1,MATCH('Proposed Efficiency'!AM21,'DOE Stack Loss Data'!$C$3:$V$3)))*('Proposed Efficiency'!AM21-INDEX('DOE Stack Loss Data'!$C$3:$V$3,1,MATCH('Proposed Efficiency'!AM21,'DOE Stack Loss Data'!$C$3:$V$3)))+(INDEX('DOE Stack Loss Data'!$C$4:$V$43,MATCH('Combustion Reports'!I$46,'DOE Stack Loss Data'!$B$4:$B$43)+1,MATCH('Proposed Efficiency'!AM21,'DOE Stack Loss Data'!$C$3:$V$3))-INDEX('DOE Stack Loss Data'!$C$4:$V$43,MATCH('Combustion Reports'!I$46,'DOE Stack Loss Data'!$B$4:$B$43),MATCH('Proposed Efficiency'!AM21,'DOE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Efficiency'!AM21,'DOE Stack Loss Data'!$C$3:$V$3)))</f>
        <v>#N/A</v>
      </c>
      <c r="AN45" s="237" t="e">
        <f>1-(((INDEX('DOE Stack Loss Data'!$C$4:$V$43,MATCH('Combustion Reports'!J$46,'DOE Stack Loss Data'!$B$4:$B$43)+1,MATCH('Proposed Efficiency'!AN21,'DOE Stack Loss Data'!$C$3:$V$3)+1)-INDEX('DOE Stack Loss Data'!$C$4:$V$43,MATCH('Combustion Reports'!J$46,'DOE Stack Loss Data'!$B$4:$B$43),MATCH('Proposed Efficiency'!AN21,'DOE Stack Loss Data'!$C$3:$V$3)+1))/10*('Combustion Reports'!J$46-INDEX('DOE Stack Loss Data'!$B$4:$B$43,MATCH('Combustion Reports'!J$46,'DOE Stack Loss Data'!$B$4:$B$43),1))+INDEX('DOE Stack Loss Data'!$C$4:$V$43,MATCH('Combustion Reports'!J$46,'DOE Stack Loss Data'!$B$4:$B$43),MATCH('Proposed Efficiency'!AN21,'DOE Stack Loss Data'!$C$3:$V$3)+1)-((INDEX('DOE Stack Loss Data'!$C$4:$V$43,MATCH('Combustion Reports'!J$46,'DOE Stack Loss Data'!$B$4:$B$43)+1,MATCH('Proposed Efficiency'!AN21,'DOE Stack Loss Data'!$C$3:$V$3))-INDEX('DOE Stack Loss Data'!$C$4:$V$43,MATCH('Combustion Reports'!J$46,'DOE Stack Loss Data'!$B$4:$B$43),MATCH('Proposed Efficiency'!AN21,'DOE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Efficiency'!AN21,'DOE Stack Loss Data'!$C$3:$V$3))))/(INDEX('DOE Stack Loss Data'!$C$3:$V$3,1,MATCH('Proposed Efficiency'!AN21,'DOE Stack Loss Data'!$C$3:$V$3)+1)-INDEX('DOE Stack Loss Data'!$C$3:$V$3,1,MATCH('Proposed Efficiency'!AN21,'DOE Stack Loss Data'!$C$3:$V$3)))*('Proposed Efficiency'!AN21-INDEX('DOE Stack Loss Data'!$C$3:$V$3,1,MATCH('Proposed Efficiency'!AN21,'DOE Stack Loss Data'!$C$3:$V$3)))+(INDEX('DOE Stack Loss Data'!$C$4:$V$43,MATCH('Combustion Reports'!J$46,'DOE Stack Loss Data'!$B$4:$B$43)+1,MATCH('Proposed Efficiency'!AN21,'DOE Stack Loss Data'!$C$3:$V$3))-INDEX('DOE Stack Loss Data'!$C$4:$V$43,MATCH('Combustion Reports'!J$46,'DOE Stack Loss Data'!$B$4:$B$43),MATCH('Proposed Efficiency'!AN21,'DOE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Efficiency'!AN21,'DOE Stack Loss Data'!$C$3:$V$3)))</f>
        <v>#N/A</v>
      </c>
      <c r="AO45" s="237" t="e">
        <f>1-(((INDEX('DOE Stack Loss Data'!$C$4:$V$43,MATCH('Combustion Reports'!K$46,'DOE Stack Loss Data'!$B$4:$B$43)+1,MATCH('Proposed Efficiency'!AO21,'DOE Stack Loss Data'!$C$3:$V$3)+1)-INDEX('DOE Stack Loss Data'!$C$4:$V$43,MATCH('Combustion Reports'!K$46,'DOE Stack Loss Data'!$B$4:$B$43),MATCH('Proposed Efficiency'!AO21,'DOE Stack Loss Data'!$C$3:$V$3)+1))/10*('Combustion Reports'!K$46-INDEX('DOE Stack Loss Data'!$B$4:$B$43,MATCH('Combustion Reports'!K$46,'DOE Stack Loss Data'!$B$4:$B$43),1))+INDEX('DOE Stack Loss Data'!$C$4:$V$43,MATCH('Combustion Reports'!K$46,'DOE Stack Loss Data'!$B$4:$B$43),MATCH('Proposed Efficiency'!AO21,'DOE Stack Loss Data'!$C$3:$V$3)+1)-((INDEX('DOE Stack Loss Data'!$C$4:$V$43,MATCH('Combustion Reports'!K$46,'DOE Stack Loss Data'!$B$4:$B$43)+1,MATCH('Proposed Efficiency'!AO21,'DOE Stack Loss Data'!$C$3:$V$3))-INDEX('DOE Stack Loss Data'!$C$4:$V$43,MATCH('Combustion Reports'!K$46,'DOE Stack Loss Data'!$B$4:$B$43),MATCH('Proposed Efficiency'!AO21,'DOE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Efficiency'!AO21,'DOE Stack Loss Data'!$C$3:$V$3))))/(INDEX('DOE Stack Loss Data'!$C$3:$V$3,1,MATCH('Proposed Efficiency'!AO21,'DOE Stack Loss Data'!$C$3:$V$3)+1)-INDEX('DOE Stack Loss Data'!$C$3:$V$3,1,MATCH('Proposed Efficiency'!AO21,'DOE Stack Loss Data'!$C$3:$V$3)))*('Proposed Efficiency'!AO21-INDEX('DOE Stack Loss Data'!$C$3:$V$3,1,MATCH('Proposed Efficiency'!AO21,'DOE Stack Loss Data'!$C$3:$V$3)))+(INDEX('DOE Stack Loss Data'!$C$4:$V$43,MATCH('Combustion Reports'!K$46,'DOE Stack Loss Data'!$B$4:$B$43)+1,MATCH('Proposed Efficiency'!AO21,'DOE Stack Loss Data'!$C$3:$V$3))-INDEX('DOE Stack Loss Data'!$C$4:$V$43,MATCH('Combustion Reports'!K$46,'DOE Stack Loss Data'!$B$4:$B$43),MATCH('Proposed Efficiency'!AO21,'DOE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Efficiency'!AO21,'DOE Stack Loss Data'!$C$3:$V$3)))</f>
        <v>#N/A</v>
      </c>
      <c r="AP45" s="238" t="e">
        <f>1-(((INDEX('DOE Stack Loss Data'!$C$4:$V$43,MATCH('Combustion Reports'!L$46,'DOE Stack Loss Data'!$B$4:$B$43)+1,MATCH('Proposed Efficiency'!AP21,'DOE Stack Loss Data'!$C$3:$V$3)+1)-INDEX('DOE Stack Loss Data'!$C$4:$V$43,MATCH('Combustion Reports'!L$46,'DOE Stack Loss Data'!$B$4:$B$43),MATCH('Proposed Efficiency'!AP21,'DOE Stack Loss Data'!$C$3:$V$3)+1))/10*('Combustion Reports'!L$46-INDEX('DOE Stack Loss Data'!$B$4:$B$43,MATCH('Combustion Reports'!L$46,'DOE Stack Loss Data'!$B$4:$B$43),1))+INDEX('DOE Stack Loss Data'!$C$4:$V$43,MATCH('Combustion Reports'!L$46,'DOE Stack Loss Data'!$B$4:$B$43),MATCH('Proposed Efficiency'!AP21,'DOE Stack Loss Data'!$C$3:$V$3)+1)-((INDEX('DOE Stack Loss Data'!$C$4:$V$43,MATCH('Combustion Reports'!L$46,'DOE Stack Loss Data'!$B$4:$B$43)+1,MATCH('Proposed Efficiency'!AP21,'DOE Stack Loss Data'!$C$3:$V$3))-INDEX('DOE Stack Loss Data'!$C$4:$V$43,MATCH('Combustion Reports'!L$46,'DOE Stack Loss Data'!$B$4:$B$43),MATCH('Proposed Efficiency'!AP21,'DOE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Efficiency'!AP21,'DOE Stack Loss Data'!$C$3:$V$3))))/(INDEX('DOE Stack Loss Data'!$C$3:$V$3,1,MATCH('Proposed Efficiency'!AP21,'DOE Stack Loss Data'!$C$3:$V$3)+1)-INDEX('DOE Stack Loss Data'!$C$3:$V$3,1,MATCH('Proposed Efficiency'!AP21,'DOE Stack Loss Data'!$C$3:$V$3)))*('Proposed Efficiency'!AP21-INDEX('DOE Stack Loss Data'!$C$3:$V$3,1,MATCH('Proposed Efficiency'!AP21,'DOE Stack Loss Data'!$C$3:$V$3)))+(INDEX('DOE Stack Loss Data'!$C$4:$V$43,MATCH('Combustion Reports'!L$46,'DOE Stack Loss Data'!$B$4:$B$43)+1,MATCH('Proposed Efficiency'!AP21,'DOE Stack Loss Data'!$C$3:$V$3))-INDEX('DOE Stack Loss Data'!$C$4:$V$43,MATCH('Combustion Reports'!L$46,'DOE Stack Loss Data'!$B$4:$B$43),MATCH('Proposed Efficiency'!AP21,'DOE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Efficiency'!AP21,'DOE Stack Loss Data'!$C$3:$V$3)))</f>
        <v>#N/A</v>
      </c>
      <c r="AR45" s="236">
        <v>70</v>
      </c>
      <c r="AS45" s="234">
        <v>847</v>
      </c>
      <c r="AT45" s="233">
        <f t="shared" si="7"/>
        <v>70</v>
      </c>
      <c r="AU45" s="237" t="e">
        <f>1-(((INDEX('DOE Stack Loss Data'!$C$4:$V$43,MATCH('Combustion Reports'!C$52,'DOE Stack Loss Data'!$B$4:$B$43)+1,MATCH('Proposed Efficiency'!AU21,'DOE Stack Loss Data'!$C$3:$V$3)+1)-INDEX('DOE Stack Loss Data'!$C$4:$V$43,MATCH('Combustion Reports'!C$52,'DOE Stack Loss Data'!$B$4:$B$43),MATCH('Proposed Efficiency'!AU21,'DOE Stack Loss Data'!$C$3:$V$3)+1))/10*('Combustion Reports'!C$52-INDEX('DOE Stack Loss Data'!$B$4:$B$43,MATCH('Combustion Reports'!C$52,'DOE Stack Loss Data'!$B$4:$B$43),1))+INDEX('DOE Stack Loss Data'!$C$4:$V$43,MATCH('Combustion Reports'!C$52,'DOE Stack Loss Data'!$B$4:$B$43),MATCH('Proposed Efficiency'!AU21,'DOE Stack Loss Data'!$C$3:$V$3)+1)-((INDEX('DOE Stack Loss Data'!$C$4:$V$43,MATCH('Combustion Reports'!C$52,'DOE Stack Loss Data'!$B$4:$B$43)+1,MATCH('Proposed Efficiency'!AU21,'DOE Stack Loss Data'!$C$3:$V$3))-INDEX('DOE Stack Loss Data'!$C$4:$V$43,MATCH('Combustion Reports'!C$52,'DOE Stack Loss Data'!$B$4:$B$43),MATCH('Proposed Efficiency'!AU21,'DOE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Efficiency'!AU21,'DOE Stack Loss Data'!$C$3:$V$3))))/(INDEX('DOE Stack Loss Data'!$C$3:$V$3,1,MATCH('Proposed Efficiency'!AU21,'DOE Stack Loss Data'!$C$3:$V$3)+1)-INDEX('DOE Stack Loss Data'!$C$3:$V$3,1,MATCH('Proposed Efficiency'!AU21,'DOE Stack Loss Data'!$C$3:$V$3)))*('Proposed Efficiency'!AU21-INDEX('DOE Stack Loss Data'!$C$3:$V$3,1,MATCH('Proposed Efficiency'!AU21,'DOE Stack Loss Data'!$C$3:$V$3)))+(INDEX('DOE Stack Loss Data'!$C$4:$V$43,MATCH('Combustion Reports'!C$52,'DOE Stack Loss Data'!$B$4:$B$43)+1,MATCH('Proposed Efficiency'!AU21,'DOE Stack Loss Data'!$C$3:$V$3))-INDEX('DOE Stack Loss Data'!$C$4:$V$43,MATCH('Combustion Reports'!C$52,'DOE Stack Loss Data'!$B$4:$B$43),MATCH('Proposed Efficiency'!AU21,'DOE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Efficiency'!AU21,'DOE Stack Loss Data'!$C$3:$V$3)))</f>
        <v>#N/A</v>
      </c>
      <c r="AV45" s="237" t="e">
        <f>1-(((INDEX('DOE Stack Loss Data'!$C$4:$V$43,MATCH('Combustion Reports'!D$52,'DOE Stack Loss Data'!$B$4:$B$43)+1,MATCH('Proposed Efficiency'!AV21,'DOE Stack Loss Data'!$C$3:$V$3)+1)-INDEX('DOE Stack Loss Data'!$C$4:$V$43,MATCH('Combustion Reports'!D$52,'DOE Stack Loss Data'!$B$4:$B$43),MATCH('Proposed Efficiency'!AV21,'DOE Stack Loss Data'!$C$3:$V$3)+1))/10*('Combustion Reports'!D$52-INDEX('DOE Stack Loss Data'!$B$4:$B$43,MATCH('Combustion Reports'!D$52,'DOE Stack Loss Data'!$B$4:$B$43),1))+INDEX('DOE Stack Loss Data'!$C$4:$V$43,MATCH('Combustion Reports'!D$52,'DOE Stack Loss Data'!$B$4:$B$43),MATCH('Proposed Efficiency'!AV21,'DOE Stack Loss Data'!$C$3:$V$3)+1)-((INDEX('DOE Stack Loss Data'!$C$4:$V$43,MATCH('Combustion Reports'!D$52,'DOE Stack Loss Data'!$B$4:$B$43)+1,MATCH('Proposed Efficiency'!AV21,'DOE Stack Loss Data'!$C$3:$V$3))-INDEX('DOE Stack Loss Data'!$C$4:$V$43,MATCH('Combustion Reports'!D$52,'DOE Stack Loss Data'!$B$4:$B$43),MATCH('Proposed Efficiency'!AV21,'DOE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Efficiency'!AV21,'DOE Stack Loss Data'!$C$3:$V$3))))/(INDEX('DOE Stack Loss Data'!$C$3:$V$3,1,MATCH('Proposed Efficiency'!AV21,'DOE Stack Loss Data'!$C$3:$V$3)+1)-INDEX('DOE Stack Loss Data'!$C$3:$V$3,1,MATCH('Proposed Efficiency'!AV21,'DOE Stack Loss Data'!$C$3:$V$3)))*('Proposed Efficiency'!AV21-INDEX('DOE Stack Loss Data'!$C$3:$V$3,1,MATCH('Proposed Efficiency'!AV21,'DOE Stack Loss Data'!$C$3:$V$3)))+(INDEX('DOE Stack Loss Data'!$C$4:$V$43,MATCH('Combustion Reports'!D$52,'DOE Stack Loss Data'!$B$4:$B$43)+1,MATCH('Proposed Efficiency'!AV21,'DOE Stack Loss Data'!$C$3:$V$3))-INDEX('DOE Stack Loss Data'!$C$4:$V$43,MATCH('Combustion Reports'!D$52,'DOE Stack Loss Data'!$B$4:$B$43),MATCH('Proposed Efficiency'!AV21,'DOE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Efficiency'!AV21,'DOE Stack Loss Data'!$C$3:$V$3)))</f>
        <v>#N/A</v>
      </c>
      <c r="AW45" s="237" t="e">
        <f>1-(((INDEX('DOE Stack Loss Data'!$C$4:$V$43,MATCH('Combustion Reports'!E$52,'DOE Stack Loss Data'!$B$4:$B$43)+1,MATCH('Proposed Efficiency'!AW21,'DOE Stack Loss Data'!$C$3:$V$3)+1)-INDEX('DOE Stack Loss Data'!$C$4:$V$43,MATCH('Combustion Reports'!E$52,'DOE Stack Loss Data'!$B$4:$B$43),MATCH('Proposed Efficiency'!AW21,'DOE Stack Loss Data'!$C$3:$V$3)+1))/10*('Combustion Reports'!E$52-INDEX('DOE Stack Loss Data'!$B$4:$B$43,MATCH('Combustion Reports'!E$52,'DOE Stack Loss Data'!$B$4:$B$43),1))+INDEX('DOE Stack Loss Data'!$C$4:$V$43,MATCH('Combustion Reports'!E$52,'DOE Stack Loss Data'!$B$4:$B$43),MATCH('Proposed Efficiency'!AW21,'DOE Stack Loss Data'!$C$3:$V$3)+1)-((INDEX('DOE Stack Loss Data'!$C$4:$V$43,MATCH('Combustion Reports'!E$52,'DOE Stack Loss Data'!$B$4:$B$43)+1,MATCH('Proposed Efficiency'!AW21,'DOE Stack Loss Data'!$C$3:$V$3))-INDEX('DOE Stack Loss Data'!$C$4:$V$43,MATCH('Combustion Reports'!E$52,'DOE Stack Loss Data'!$B$4:$B$43),MATCH('Proposed Efficiency'!AW21,'DOE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Efficiency'!AW21,'DOE Stack Loss Data'!$C$3:$V$3))))/(INDEX('DOE Stack Loss Data'!$C$3:$V$3,1,MATCH('Proposed Efficiency'!AW21,'DOE Stack Loss Data'!$C$3:$V$3)+1)-INDEX('DOE Stack Loss Data'!$C$3:$V$3,1,MATCH('Proposed Efficiency'!AW21,'DOE Stack Loss Data'!$C$3:$V$3)))*('Proposed Efficiency'!AW21-INDEX('DOE Stack Loss Data'!$C$3:$V$3,1,MATCH('Proposed Efficiency'!AW21,'DOE Stack Loss Data'!$C$3:$V$3)))+(INDEX('DOE Stack Loss Data'!$C$4:$V$43,MATCH('Combustion Reports'!E$52,'DOE Stack Loss Data'!$B$4:$B$43)+1,MATCH('Proposed Efficiency'!AW21,'DOE Stack Loss Data'!$C$3:$V$3))-INDEX('DOE Stack Loss Data'!$C$4:$V$43,MATCH('Combustion Reports'!E$52,'DOE Stack Loss Data'!$B$4:$B$43),MATCH('Proposed Efficiency'!AW21,'DOE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Efficiency'!AW21,'DOE Stack Loss Data'!$C$3:$V$3)))</f>
        <v>#N/A</v>
      </c>
      <c r="AX45" s="237" t="e">
        <f>1-(((INDEX('DOE Stack Loss Data'!$C$4:$V$43,MATCH('Combustion Reports'!F$52,'DOE Stack Loss Data'!$B$4:$B$43)+1,MATCH('Proposed Efficiency'!AX21,'DOE Stack Loss Data'!$C$3:$V$3)+1)-INDEX('DOE Stack Loss Data'!$C$4:$V$43,MATCH('Combustion Reports'!F$52,'DOE Stack Loss Data'!$B$4:$B$43),MATCH('Proposed Efficiency'!AX21,'DOE Stack Loss Data'!$C$3:$V$3)+1))/10*('Combustion Reports'!F$52-INDEX('DOE Stack Loss Data'!$B$4:$B$43,MATCH('Combustion Reports'!F$52,'DOE Stack Loss Data'!$B$4:$B$43),1))+INDEX('DOE Stack Loss Data'!$C$4:$V$43,MATCH('Combustion Reports'!F$52,'DOE Stack Loss Data'!$B$4:$B$43),MATCH('Proposed Efficiency'!AX21,'DOE Stack Loss Data'!$C$3:$V$3)+1)-((INDEX('DOE Stack Loss Data'!$C$4:$V$43,MATCH('Combustion Reports'!F$52,'DOE Stack Loss Data'!$B$4:$B$43)+1,MATCH('Proposed Efficiency'!AX21,'DOE Stack Loss Data'!$C$3:$V$3))-INDEX('DOE Stack Loss Data'!$C$4:$V$43,MATCH('Combustion Reports'!F$52,'DOE Stack Loss Data'!$B$4:$B$43),MATCH('Proposed Efficiency'!AX21,'DOE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Efficiency'!AX21,'DOE Stack Loss Data'!$C$3:$V$3))))/(INDEX('DOE Stack Loss Data'!$C$3:$V$3,1,MATCH('Proposed Efficiency'!AX21,'DOE Stack Loss Data'!$C$3:$V$3)+1)-INDEX('DOE Stack Loss Data'!$C$3:$V$3,1,MATCH('Proposed Efficiency'!AX21,'DOE Stack Loss Data'!$C$3:$V$3)))*('Proposed Efficiency'!AX21-INDEX('DOE Stack Loss Data'!$C$3:$V$3,1,MATCH('Proposed Efficiency'!AX21,'DOE Stack Loss Data'!$C$3:$V$3)))+(INDEX('DOE Stack Loss Data'!$C$4:$V$43,MATCH('Combustion Reports'!F$52,'DOE Stack Loss Data'!$B$4:$B$43)+1,MATCH('Proposed Efficiency'!AX21,'DOE Stack Loss Data'!$C$3:$V$3))-INDEX('DOE Stack Loss Data'!$C$4:$V$43,MATCH('Combustion Reports'!F$52,'DOE Stack Loss Data'!$B$4:$B$43),MATCH('Proposed Efficiency'!AX21,'DOE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Efficiency'!AX21,'DOE Stack Loss Data'!$C$3:$V$3)))</f>
        <v>#N/A</v>
      </c>
      <c r="AY45" s="237" t="e">
        <f>1-(((INDEX('DOE Stack Loss Data'!$C$4:$V$43,MATCH('Combustion Reports'!G$52,'DOE Stack Loss Data'!$B$4:$B$43)+1,MATCH('Proposed Efficiency'!AY21,'DOE Stack Loss Data'!$C$3:$V$3)+1)-INDEX('DOE Stack Loss Data'!$C$4:$V$43,MATCH('Combustion Reports'!G$52,'DOE Stack Loss Data'!$B$4:$B$43),MATCH('Proposed Efficiency'!AY21,'DOE Stack Loss Data'!$C$3:$V$3)+1))/10*('Combustion Reports'!G$52-INDEX('DOE Stack Loss Data'!$B$4:$B$43,MATCH('Combustion Reports'!G$52,'DOE Stack Loss Data'!$B$4:$B$43),1))+INDEX('DOE Stack Loss Data'!$C$4:$V$43,MATCH('Combustion Reports'!G$52,'DOE Stack Loss Data'!$B$4:$B$43),MATCH('Proposed Efficiency'!AY21,'DOE Stack Loss Data'!$C$3:$V$3)+1)-((INDEX('DOE Stack Loss Data'!$C$4:$V$43,MATCH('Combustion Reports'!G$52,'DOE Stack Loss Data'!$B$4:$B$43)+1,MATCH('Proposed Efficiency'!AY21,'DOE Stack Loss Data'!$C$3:$V$3))-INDEX('DOE Stack Loss Data'!$C$4:$V$43,MATCH('Combustion Reports'!G$52,'DOE Stack Loss Data'!$B$4:$B$43),MATCH('Proposed Efficiency'!AY21,'DOE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Efficiency'!AY21,'DOE Stack Loss Data'!$C$3:$V$3))))/(INDEX('DOE Stack Loss Data'!$C$3:$V$3,1,MATCH('Proposed Efficiency'!AY21,'DOE Stack Loss Data'!$C$3:$V$3)+1)-INDEX('DOE Stack Loss Data'!$C$3:$V$3,1,MATCH('Proposed Efficiency'!AY21,'DOE Stack Loss Data'!$C$3:$V$3)))*('Proposed Efficiency'!AY21-INDEX('DOE Stack Loss Data'!$C$3:$V$3,1,MATCH('Proposed Efficiency'!AY21,'DOE Stack Loss Data'!$C$3:$V$3)))+(INDEX('DOE Stack Loss Data'!$C$4:$V$43,MATCH('Combustion Reports'!G$52,'DOE Stack Loss Data'!$B$4:$B$43)+1,MATCH('Proposed Efficiency'!AY21,'DOE Stack Loss Data'!$C$3:$V$3))-INDEX('DOE Stack Loss Data'!$C$4:$V$43,MATCH('Combustion Reports'!G$52,'DOE Stack Loss Data'!$B$4:$B$43),MATCH('Proposed Efficiency'!AY21,'DOE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Efficiency'!AY21,'DOE Stack Loss Data'!$C$3:$V$3)))</f>
        <v>#N/A</v>
      </c>
      <c r="AZ45" s="237" t="e">
        <f>1-(((INDEX('DOE Stack Loss Data'!$C$4:$V$43,MATCH('Combustion Reports'!H$52,'DOE Stack Loss Data'!$B$4:$B$43)+1,MATCH('Proposed Efficiency'!AZ21,'DOE Stack Loss Data'!$C$3:$V$3)+1)-INDEX('DOE Stack Loss Data'!$C$4:$V$43,MATCH('Combustion Reports'!H$52,'DOE Stack Loss Data'!$B$4:$B$43),MATCH('Proposed Efficiency'!AZ21,'DOE Stack Loss Data'!$C$3:$V$3)+1))/10*('Combustion Reports'!H$52-INDEX('DOE Stack Loss Data'!$B$4:$B$43,MATCH('Combustion Reports'!H$52,'DOE Stack Loss Data'!$B$4:$B$43),1))+INDEX('DOE Stack Loss Data'!$C$4:$V$43,MATCH('Combustion Reports'!H$52,'DOE Stack Loss Data'!$B$4:$B$43),MATCH('Proposed Efficiency'!AZ21,'DOE Stack Loss Data'!$C$3:$V$3)+1)-((INDEX('DOE Stack Loss Data'!$C$4:$V$43,MATCH('Combustion Reports'!H$52,'DOE Stack Loss Data'!$B$4:$B$43)+1,MATCH('Proposed Efficiency'!AZ21,'DOE Stack Loss Data'!$C$3:$V$3))-INDEX('DOE Stack Loss Data'!$C$4:$V$43,MATCH('Combustion Reports'!H$52,'DOE Stack Loss Data'!$B$4:$B$43),MATCH('Proposed Efficiency'!AZ21,'DOE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Efficiency'!AZ21,'DOE Stack Loss Data'!$C$3:$V$3))))/(INDEX('DOE Stack Loss Data'!$C$3:$V$3,1,MATCH('Proposed Efficiency'!AZ21,'DOE Stack Loss Data'!$C$3:$V$3)+1)-INDEX('DOE Stack Loss Data'!$C$3:$V$3,1,MATCH('Proposed Efficiency'!AZ21,'DOE Stack Loss Data'!$C$3:$V$3)))*('Proposed Efficiency'!AZ21-INDEX('DOE Stack Loss Data'!$C$3:$V$3,1,MATCH('Proposed Efficiency'!AZ21,'DOE Stack Loss Data'!$C$3:$V$3)))+(INDEX('DOE Stack Loss Data'!$C$4:$V$43,MATCH('Combustion Reports'!H$52,'DOE Stack Loss Data'!$B$4:$B$43)+1,MATCH('Proposed Efficiency'!AZ21,'DOE Stack Loss Data'!$C$3:$V$3))-INDEX('DOE Stack Loss Data'!$C$4:$V$43,MATCH('Combustion Reports'!H$52,'DOE Stack Loss Data'!$B$4:$B$43),MATCH('Proposed Efficiency'!AZ21,'DOE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Efficiency'!AZ21,'DOE Stack Loss Data'!$C$3:$V$3)))</f>
        <v>#N/A</v>
      </c>
      <c r="BA45" s="237" t="e">
        <f>1-(((INDEX('DOE Stack Loss Data'!$C$4:$V$43,MATCH('Combustion Reports'!I$52,'DOE Stack Loss Data'!$B$4:$B$43)+1,MATCH('Proposed Efficiency'!BA21,'DOE Stack Loss Data'!$C$3:$V$3)+1)-INDEX('DOE Stack Loss Data'!$C$4:$V$43,MATCH('Combustion Reports'!I$52,'DOE Stack Loss Data'!$B$4:$B$43),MATCH('Proposed Efficiency'!BA21,'DOE Stack Loss Data'!$C$3:$V$3)+1))/10*('Combustion Reports'!I$52-INDEX('DOE Stack Loss Data'!$B$4:$B$43,MATCH('Combustion Reports'!I$52,'DOE Stack Loss Data'!$B$4:$B$43),1))+INDEX('DOE Stack Loss Data'!$C$4:$V$43,MATCH('Combustion Reports'!I$52,'DOE Stack Loss Data'!$B$4:$B$43),MATCH('Proposed Efficiency'!BA21,'DOE Stack Loss Data'!$C$3:$V$3)+1)-((INDEX('DOE Stack Loss Data'!$C$4:$V$43,MATCH('Combustion Reports'!I$52,'DOE Stack Loss Data'!$B$4:$B$43)+1,MATCH('Proposed Efficiency'!BA21,'DOE Stack Loss Data'!$C$3:$V$3))-INDEX('DOE Stack Loss Data'!$C$4:$V$43,MATCH('Combustion Reports'!I$52,'DOE Stack Loss Data'!$B$4:$B$43),MATCH('Proposed Efficiency'!BA21,'DOE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Efficiency'!BA21,'DOE Stack Loss Data'!$C$3:$V$3))))/(INDEX('DOE Stack Loss Data'!$C$3:$V$3,1,MATCH('Proposed Efficiency'!BA21,'DOE Stack Loss Data'!$C$3:$V$3)+1)-INDEX('DOE Stack Loss Data'!$C$3:$V$3,1,MATCH('Proposed Efficiency'!BA21,'DOE Stack Loss Data'!$C$3:$V$3)))*('Proposed Efficiency'!BA21-INDEX('DOE Stack Loss Data'!$C$3:$V$3,1,MATCH('Proposed Efficiency'!BA21,'DOE Stack Loss Data'!$C$3:$V$3)))+(INDEX('DOE Stack Loss Data'!$C$4:$V$43,MATCH('Combustion Reports'!I$52,'DOE Stack Loss Data'!$B$4:$B$43)+1,MATCH('Proposed Efficiency'!BA21,'DOE Stack Loss Data'!$C$3:$V$3))-INDEX('DOE Stack Loss Data'!$C$4:$V$43,MATCH('Combustion Reports'!I$52,'DOE Stack Loss Data'!$B$4:$B$43),MATCH('Proposed Efficiency'!BA21,'DOE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Efficiency'!BA21,'DOE Stack Loss Data'!$C$3:$V$3)))</f>
        <v>#N/A</v>
      </c>
      <c r="BB45" s="237" t="e">
        <f>1-(((INDEX('DOE Stack Loss Data'!$C$4:$V$43,MATCH('Combustion Reports'!J$52,'DOE Stack Loss Data'!$B$4:$B$43)+1,MATCH('Proposed Efficiency'!BB21,'DOE Stack Loss Data'!$C$3:$V$3)+1)-INDEX('DOE Stack Loss Data'!$C$4:$V$43,MATCH('Combustion Reports'!J$52,'DOE Stack Loss Data'!$B$4:$B$43),MATCH('Proposed Efficiency'!BB21,'DOE Stack Loss Data'!$C$3:$V$3)+1))/10*('Combustion Reports'!J$52-INDEX('DOE Stack Loss Data'!$B$4:$B$43,MATCH('Combustion Reports'!J$52,'DOE Stack Loss Data'!$B$4:$B$43),1))+INDEX('DOE Stack Loss Data'!$C$4:$V$43,MATCH('Combustion Reports'!J$52,'DOE Stack Loss Data'!$B$4:$B$43),MATCH('Proposed Efficiency'!BB21,'DOE Stack Loss Data'!$C$3:$V$3)+1)-((INDEX('DOE Stack Loss Data'!$C$4:$V$43,MATCH('Combustion Reports'!J$52,'DOE Stack Loss Data'!$B$4:$B$43)+1,MATCH('Proposed Efficiency'!BB21,'DOE Stack Loss Data'!$C$3:$V$3))-INDEX('DOE Stack Loss Data'!$C$4:$V$43,MATCH('Combustion Reports'!J$52,'DOE Stack Loss Data'!$B$4:$B$43),MATCH('Proposed Efficiency'!BB21,'DOE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Efficiency'!BB21,'DOE Stack Loss Data'!$C$3:$V$3))))/(INDEX('DOE Stack Loss Data'!$C$3:$V$3,1,MATCH('Proposed Efficiency'!BB21,'DOE Stack Loss Data'!$C$3:$V$3)+1)-INDEX('DOE Stack Loss Data'!$C$3:$V$3,1,MATCH('Proposed Efficiency'!BB21,'DOE Stack Loss Data'!$C$3:$V$3)))*('Proposed Efficiency'!BB21-INDEX('DOE Stack Loss Data'!$C$3:$V$3,1,MATCH('Proposed Efficiency'!BB21,'DOE Stack Loss Data'!$C$3:$V$3)))+(INDEX('DOE Stack Loss Data'!$C$4:$V$43,MATCH('Combustion Reports'!J$52,'DOE Stack Loss Data'!$B$4:$B$43)+1,MATCH('Proposed Efficiency'!BB21,'DOE Stack Loss Data'!$C$3:$V$3))-INDEX('DOE Stack Loss Data'!$C$4:$V$43,MATCH('Combustion Reports'!J$52,'DOE Stack Loss Data'!$B$4:$B$43),MATCH('Proposed Efficiency'!BB21,'DOE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Efficiency'!BB21,'DOE Stack Loss Data'!$C$3:$V$3)))</f>
        <v>#N/A</v>
      </c>
      <c r="BC45" s="237" t="e">
        <f>1-(((INDEX('DOE Stack Loss Data'!$C$4:$V$43,MATCH('Combustion Reports'!K$52,'DOE Stack Loss Data'!$B$4:$B$43)+1,MATCH('Proposed Efficiency'!BC21,'DOE Stack Loss Data'!$C$3:$V$3)+1)-INDEX('DOE Stack Loss Data'!$C$4:$V$43,MATCH('Combustion Reports'!K$52,'DOE Stack Loss Data'!$B$4:$B$43),MATCH('Proposed Efficiency'!BC21,'DOE Stack Loss Data'!$C$3:$V$3)+1))/10*('Combustion Reports'!K$52-INDEX('DOE Stack Loss Data'!$B$4:$B$43,MATCH('Combustion Reports'!K$52,'DOE Stack Loss Data'!$B$4:$B$43),1))+INDEX('DOE Stack Loss Data'!$C$4:$V$43,MATCH('Combustion Reports'!K$52,'DOE Stack Loss Data'!$B$4:$B$43),MATCH('Proposed Efficiency'!BC21,'DOE Stack Loss Data'!$C$3:$V$3)+1)-((INDEX('DOE Stack Loss Data'!$C$4:$V$43,MATCH('Combustion Reports'!K$52,'DOE Stack Loss Data'!$B$4:$B$43)+1,MATCH('Proposed Efficiency'!BC21,'DOE Stack Loss Data'!$C$3:$V$3))-INDEX('DOE Stack Loss Data'!$C$4:$V$43,MATCH('Combustion Reports'!K$52,'DOE Stack Loss Data'!$B$4:$B$43),MATCH('Proposed Efficiency'!BC21,'DOE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Efficiency'!BC21,'DOE Stack Loss Data'!$C$3:$V$3))))/(INDEX('DOE Stack Loss Data'!$C$3:$V$3,1,MATCH('Proposed Efficiency'!BC21,'DOE Stack Loss Data'!$C$3:$V$3)+1)-INDEX('DOE Stack Loss Data'!$C$3:$V$3,1,MATCH('Proposed Efficiency'!BC21,'DOE Stack Loss Data'!$C$3:$V$3)))*('Proposed Efficiency'!BC21-INDEX('DOE Stack Loss Data'!$C$3:$V$3,1,MATCH('Proposed Efficiency'!BC21,'DOE Stack Loss Data'!$C$3:$V$3)))+(INDEX('DOE Stack Loss Data'!$C$4:$V$43,MATCH('Combustion Reports'!K$52,'DOE Stack Loss Data'!$B$4:$B$43)+1,MATCH('Proposed Efficiency'!BC21,'DOE Stack Loss Data'!$C$3:$V$3))-INDEX('DOE Stack Loss Data'!$C$4:$V$43,MATCH('Combustion Reports'!K$52,'DOE Stack Loss Data'!$B$4:$B$43),MATCH('Proposed Efficiency'!BC21,'DOE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Efficiency'!BC21,'DOE Stack Loss Data'!$C$3:$V$3)))</f>
        <v>#N/A</v>
      </c>
      <c r="BD45" s="238" t="e">
        <f>1-(((INDEX('DOE Stack Loss Data'!$C$4:$V$43,MATCH('Combustion Reports'!L$52,'DOE Stack Loss Data'!$B$4:$B$43)+1,MATCH('Proposed Efficiency'!BD21,'DOE Stack Loss Data'!$C$3:$V$3)+1)-INDEX('DOE Stack Loss Data'!$C$4:$V$43,MATCH('Combustion Reports'!L$52,'DOE Stack Loss Data'!$B$4:$B$43),MATCH('Proposed Efficiency'!BD21,'DOE Stack Loss Data'!$C$3:$V$3)+1))/10*('Combustion Reports'!L$52-INDEX('DOE Stack Loss Data'!$B$4:$B$43,MATCH('Combustion Reports'!L$52,'DOE Stack Loss Data'!$B$4:$B$43),1))+INDEX('DOE Stack Loss Data'!$C$4:$V$43,MATCH('Combustion Reports'!L$52,'DOE Stack Loss Data'!$B$4:$B$43),MATCH('Proposed Efficiency'!BD21,'DOE Stack Loss Data'!$C$3:$V$3)+1)-((INDEX('DOE Stack Loss Data'!$C$4:$V$43,MATCH('Combustion Reports'!L$52,'DOE Stack Loss Data'!$B$4:$B$43)+1,MATCH('Proposed Efficiency'!BD21,'DOE Stack Loss Data'!$C$3:$V$3))-INDEX('DOE Stack Loss Data'!$C$4:$V$43,MATCH('Combustion Reports'!L$52,'DOE Stack Loss Data'!$B$4:$B$43),MATCH('Proposed Efficiency'!BD21,'DOE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Efficiency'!BD21,'DOE Stack Loss Data'!$C$3:$V$3))))/(INDEX('DOE Stack Loss Data'!$C$3:$V$3,1,MATCH('Proposed Efficiency'!BD21,'DOE Stack Loss Data'!$C$3:$V$3)+1)-INDEX('DOE Stack Loss Data'!$C$3:$V$3,1,MATCH('Proposed Efficiency'!BD21,'DOE Stack Loss Data'!$C$3:$V$3)))*('Proposed Efficiency'!BD21-INDEX('DOE Stack Loss Data'!$C$3:$V$3,1,MATCH('Proposed Efficiency'!BD21,'DOE Stack Loss Data'!$C$3:$V$3)))+(INDEX('DOE Stack Loss Data'!$C$4:$V$43,MATCH('Combustion Reports'!L$52,'DOE Stack Loss Data'!$B$4:$B$43)+1,MATCH('Proposed Efficiency'!BD21,'DOE Stack Loss Data'!$C$3:$V$3))-INDEX('DOE Stack Loss Data'!$C$4:$V$43,MATCH('Combustion Reports'!L$52,'DOE Stack Loss Data'!$B$4:$B$43),MATCH('Proposed Efficiency'!BD21,'DOE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Efficiency'!BD21,'DOE Stack Loss Data'!$C$3:$V$3)))</f>
        <v>#N/A</v>
      </c>
    </row>
    <row r="46" spans="2:56">
      <c r="B46" s="236">
        <v>75</v>
      </c>
      <c r="C46" s="234">
        <v>751</v>
      </c>
      <c r="D46" s="233">
        <f t="shared" si="4"/>
        <v>75</v>
      </c>
      <c r="E46" s="237" t="e">
        <f>1-(((INDEX('DOE Stack Loss Data'!$C$4:$V$43,MATCH('Combustion Reports'!C$34,'DOE Stack Loss Data'!$B$4:$B$43)+1,MATCH('Proposed Efficiency'!E22,'DOE Stack Loss Data'!$C$3:$V$3)+1)-INDEX('DOE Stack Loss Data'!$C$4:$V$43,MATCH('Combustion Reports'!C$34,'DOE Stack Loss Data'!$B$4:$B$43),MATCH('Proposed Efficiency'!E22,'DOE Stack Loss Data'!$C$3:$V$3)+1))/10*('Combustion Reports'!C$34-INDEX('DOE Stack Loss Data'!$B$4:$B$43,MATCH('Combustion Reports'!C$34,'DOE Stack Loss Data'!$B$4:$B$43),1))+INDEX('DOE Stack Loss Data'!$C$4:$V$43,MATCH('Combustion Reports'!C$34,'DOE Stack Loss Data'!$B$4:$B$43),MATCH('Proposed Efficiency'!E22,'DOE Stack Loss Data'!$C$3:$V$3)+1)-((INDEX('DOE Stack Loss Data'!$C$4:$V$43,MATCH('Combustion Reports'!C$34,'DOE Stack Loss Data'!$B$4:$B$43)+1,MATCH('Proposed Efficiency'!E22,'DOE Stack Loss Data'!$C$3:$V$3))-INDEX('DOE Stack Loss Data'!$C$4:$V$43,MATCH('Combustion Reports'!C$34,'DOE Stack Loss Data'!$B$4:$B$43),MATCH('Proposed Efficiency'!E22,'DOE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Efficiency'!E22,'DOE Stack Loss Data'!$C$3:$V$3))))/(INDEX('DOE Stack Loss Data'!$C$3:$V$3,1,MATCH('Proposed Efficiency'!E22,'DOE Stack Loss Data'!$C$3:$V$3)+1)-INDEX('DOE Stack Loss Data'!$C$3:$V$3,1,MATCH('Proposed Efficiency'!E22,'DOE Stack Loss Data'!$C$3:$V$3)))*('Proposed Efficiency'!E22-INDEX('DOE Stack Loss Data'!$C$3:$V$3,1,MATCH('Proposed Efficiency'!E22,'DOE Stack Loss Data'!$C$3:$V$3)))+(INDEX('DOE Stack Loss Data'!$C$4:$V$43,MATCH('Combustion Reports'!C$34,'DOE Stack Loss Data'!$B$4:$B$43)+1,MATCH('Proposed Efficiency'!E22,'DOE Stack Loss Data'!$C$3:$V$3))-INDEX('DOE Stack Loss Data'!$C$4:$V$43,MATCH('Combustion Reports'!C$34,'DOE Stack Loss Data'!$B$4:$B$43),MATCH('Proposed Efficiency'!E22,'DOE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Efficiency'!E22,'DOE Stack Loss Data'!$C$3:$V$3)))</f>
        <v>#N/A</v>
      </c>
      <c r="F46" s="237" t="e">
        <f>1-(((INDEX('DOE Stack Loss Data'!$C$4:$V$43,MATCH('Combustion Reports'!D$34,'DOE Stack Loss Data'!$B$4:$B$43)+1,MATCH('Proposed Efficiency'!F22,'DOE Stack Loss Data'!$C$3:$V$3)+1)-INDEX('DOE Stack Loss Data'!$C$4:$V$43,MATCH('Combustion Reports'!D$34,'DOE Stack Loss Data'!$B$4:$B$43),MATCH('Proposed Efficiency'!F22,'DOE Stack Loss Data'!$C$3:$V$3)+1))/10*('Combustion Reports'!D$34-INDEX('DOE Stack Loss Data'!$B$4:$B$43,MATCH('Combustion Reports'!D$34,'DOE Stack Loss Data'!$B$4:$B$43),1))+INDEX('DOE Stack Loss Data'!$C$4:$V$43,MATCH('Combustion Reports'!D$34,'DOE Stack Loss Data'!$B$4:$B$43),MATCH('Proposed Efficiency'!F22,'DOE Stack Loss Data'!$C$3:$V$3)+1)-((INDEX('DOE Stack Loss Data'!$C$4:$V$43,MATCH('Combustion Reports'!D$34,'DOE Stack Loss Data'!$B$4:$B$43)+1,MATCH('Proposed Efficiency'!F22,'DOE Stack Loss Data'!$C$3:$V$3))-INDEX('DOE Stack Loss Data'!$C$4:$V$43,MATCH('Combustion Reports'!D$34,'DOE Stack Loss Data'!$B$4:$B$43),MATCH('Proposed Efficiency'!F22,'DOE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Efficiency'!F22,'DOE Stack Loss Data'!$C$3:$V$3))))/(INDEX('DOE Stack Loss Data'!$C$3:$V$3,1,MATCH('Proposed Efficiency'!F22,'DOE Stack Loss Data'!$C$3:$V$3)+1)-INDEX('DOE Stack Loss Data'!$C$3:$V$3,1,MATCH('Proposed Efficiency'!F22,'DOE Stack Loss Data'!$C$3:$V$3)))*('Proposed Efficiency'!F22-INDEX('DOE Stack Loss Data'!$C$3:$V$3,1,MATCH('Proposed Efficiency'!F22,'DOE Stack Loss Data'!$C$3:$V$3)))+(INDEX('DOE Stack Loss Data'!$C$4:$V$43,MATCH('Combustion Reports'!D$34,'DOE Stack Loss Data'!$B$4:$B$43)+1,MATCH('Proposed Efficiency'!F22,'DOE Stack Loss Data'!$C$3:$V$3))-INDEX('DOE Stack Loss Data'!$C$4:$V$43,MATCH('Combustion Reports'!D$34,'DOE Stack Loss Data'!$B$4:$B$43),MATCH('Proposed Efficiency'!F22,'DOE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Efficiency'!F22,'DOE Stack Loss Data'!$C$3:$V$3)))</f>
        <v>#N/A</v>
      </c>
      <c r="G46" s="237" t="e">
        <f>1-(((INDEX('DOE Stack Loss Data'!$C$4:$V$43,MATCH('Combustion Reports'!E$34,'DOE Stack Loss Data'!$B$4:$B$43)+1,MATCH('Proposed Efficiency'!G22,'DOE Stack Loss Data'!$C$3:$V$3)+1)-INDEX('DOE Stack Loss Data'!$C$4:$V$43,MATCH('Combustion Reports'!E$34,'DOE Stack Loss Data'!$B$4:$B$43),MATCH('Proposed Efficiency'!G22,'DOE Stack Loss Data'!$C$3:$V$3)+1))/10*('Combustion Reports'!E$34-INDEX('DOE Stack Loss Data'!$B$4:$B$43,MATCH('Combustion Reports'!E$34,'DOE Stack Loss Data'!$B$4:$B$43),1))+INDEX('DOE Stack Loss Data'!$C$4:$V$43,MATCH('Combustion Reports'!E$34,'DOE Stack Loss Data'!$B$4:$B$43),MATCH('Proposed Efficiency'!G22,'DOE Stack Loss Data'!$C$3:$V$3)+1)-((INDEX('DOE Stack Loss Data'!$C$4:$V$43,MATCH('Combustion Reports'!E$34,'DOE Stack Loss Data'!$B$4:$B$43)+1,MATCH('Proposed Efficiency'!G22,'DOE Stack Loss Data'!$C$3:$V$3))-INDEX('DOE Stack Loss Data'!$C$4:$V$43,MATCH('Combustion Reports'!E$34,'DOE Stack Loss Data'!$B$4:$B$43),MATCH('Proposed Efficiency'!G22,'DOE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Efficiency'!G22,'DOE Stack Loss Data'!$C$3:$V$3))))/(INDEX('DOE Stack Loss Data'!$C$3:$V$3,1,MATCH('Proposed Efficiency'!G22,'DOE Stack Loss Data'!$C$3:$V$3)+1)-INDEX('DOE Stack Loss Data'!$C$3:$V$3,1,MATCH('Proposed Efficiency'!G22,'DOE Stack Loss Data'!$C$3:$V$3)))*('Proposed Efficiency'!G22-INDEX('DOE Stack Loss Data'!$C$3:$V$3,1,MATCH('Proposed Efficiency'!G22,'DOE Stack Loss Data'!$C$3:$V$3)))+(INDEX('DOE Stack Loss Data'!$C$4:$V$43,MATCH('Combustion Reports'!E$34,'DOE Stack Loss Data'!$B$4:$B$43)+1,MATCH('Proposed Efficiency'!G22,'DOE Stack Loss Data'!$C$3:$V$3))-INDEX('DOE Stack Loss Data'!$C$4:$V$43,MATCH('Combustion Reports'!E$34,'DOE Stack Loss Data'!$B$4:$B$43),MATCH('Proposed Efficiency'!G22,'DOE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Efficiency'!G22,'DOE Stack Loss Data'!$C$3:$V$3)))</f>
        <v>#N/A</v>
      </c>
      <c r="H46" s="237" t="e">
        <f>1-(((INDEX('DOE Stack Loss Data'!$C$4:$V$43,MATCH('Combustion Reports'!F$34,'DOE Stack Loss Data'!$B$4:$B$43)+1,MATCH('Proposed Efficiency'!H22,'DOE Stack Loss Data'!$C$3:$V$3)+1)-INDEX('DOE Stack Loss Data'!$C$4:$V$43,MATCH('Combustion Reports'!F$34,'DOE Stack Loss Data'!$B$4:$B$43),MATCH('Proposed Efficiency'!H22,'DOE Stack Loss Data'!$C$3:$V$3)+1))/10*('Combustion Reports'!F$34-INDEX('DOE Stack Loss Data'!$B$4:$B$43,MATCH('Combustion Reports'!F$34,'DOE Stack Loss Data'!$B$4:$B$43),1))+INDEX('DOE Stack Loss Data'!$C$4:$V$43,MATCH('Combustion Reports'!F$34,'DOE Stack Loss Data'!$B$4:$B$43),MATCH('Proposed Efficiency'!H22,'DOE Stack Loss Data'!$C$3:$V$3)+1)-((INDEX('DOE Stack Loss Data'!$C$4:$V$43,MATCH('Combustion Reports'!F$34,'DOE Stack Loss Data'!$B$4:$B$43)+1,MATCH('Proposed Efficiency'!H22,'DOE Stack Loss Data'!$C$3:$V$3))-INDEX('DOE Stack Loss Data'!$C$4:$V$43,MATCH('Combustion Reports'!F$34,'DOE Stack Loss Data'!$B$4:$B$43),MATCH('Proposed Efficiency'!H22,'DOE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Efficiency'!H22,'DOE Stack Loss Data'!$C$3:$V$3))))/(INDEX('DOE Stack Loss Data'!$C$3:$V$3,1,MATCH('Proposed Efficiency'!H22,'DOE Stack Loss Data'!$C$3:$V$3)+1)-INDEX('DOE Stack Loss Data'!$C$3:$V$3,1,MATCH('Proposed Efficiency'!H22,'DOE Stack Loss Data'!$C$3:$V$3)))*('Proposed Efficiency'!H22-INDEX('DOE Stack Loss Data'!$C$3:$V$3,1,MATCH('Proposed Efficiency'!H22,'DOE Stack Loss Data'!$C$3:$V$3)))+(INDEX('DOE Stack Loss Data'!$C$4:$V$43,MATCH('Combustion Reports'!F$34,'DOE Stack Loss Data'!$B$4:$B$43)+1,MATCH('Proposed Efficiency'!H22,'DOE Stack Loss Data'!$C$3:$V$3))-INDEX('DOE Stack Loss Data'!$C$4:$V$43,MATCH('Combustion Reports'!F$34,'DOE Stack Loss Data'!$B$4:$B$43),MATCH('Proposed Efficiency'!H22,'DOE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Efficiency'!H22,'DOE Stack Loss Data'!$C$3:$V$3)))</f>
        <v>#N/A</v>
      </c>
      <c r="I46" s="237" t="e">
        <f>1-(((INDEX('DOE Stack Loss Data'!$C$4:$V$43,MATCH('Combustion Reports'!G$34,'DOE Stack Loss Data'!$B$4:$B$43)+1,MATCH('Proposed Efficiency'!I22,'DOE Stack Loss Data'!$C$3:$V$3)+1)-INDEX('DOE Stack Loss Data'!$C$4:$V$43,MATCH('Combustion Reports'!G$34,'DOE Stack Loss Data'!$B$4:$B$43),MATCH('Proposed Efficiency'!I22,'DOE Stack Loss Data'!$C$3:$V$3)+1))/10*('Combustion Reports'!G$34-INDEX('DOE Stack Loss Data'!$B$4:$B$43,MATCH('Combustion Reports'!G$34,'DOE Stack Loss Data'!$B$4:$B$43),1))+INDEX('DOE Stack Loss Data'!$C$4:$V$43,MATCH('Combustion Reports'!G$34,'DOE Stack Loss Data'!$B$4:$B$43),MATCH('Proposed Efficiency'!I22,'DOE Stack Loss Data'!$C$3:$V$3)+1)-((INDEX('DOE Stack Loss Data'!$C$4:$V$43,MATCH('Combustion Reports'!G$34,'DOE Stack Loss Data'!$B$4:$B$43)+1,MATCH('Proposed Efficiency'!I22,'DOE Stack Loss Data'!$C$3:$V$3))-INDEX('DOE Stack Loss Data'!$C$4:$V$43,MATCH('Combustion Reports'!G$34,'DOE Stack Loss Data'!$B$4:$B$43),MATCH('Proposed Efficiency'!I22,'DOE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Efficiency'!I22,'DOE Stack Loss Data'!$C$3:$V$3))))/(INDEX('DOE Stack Loss Data'!$C$3:$V$3,1,MATCH('Proposed Efficiency'!I22,'DOE Stack Loss Data'!$C$3:$V$3)+1)-INDEX('DOE Stack Loss Data'!$C$3:$V$3,1,MATCH('Proposed Efficiency'!I22,'DOE Stack Loss Data'!$C$3:$V$3)))*('Proposed Efficiency'!I22-INDEX('DOE Stack Loss Data'!$C$3:$V$3,1,MATCH('Proposed Efficiency'!I22,'DOE Stack Loss Data'!$C$3:$V$3)))+(INDEX('DOE Stack Loss Data'!$C$4:$V$43,MATCH('Combustion Reports'!G$34,'DOE Stack Loss Data'!$B$4:$B$43)+1,MATCH('Proposed Efficiency'!I22,'DOE Stack Loss Data'!$C$3:$V$3))-INDEX('DOE Stack Loss Data'!$C$4:$V$43,MATCH('Combustion Reports'!G$34,'DOE Stack Loss Data'!$B$4:$B$43),MATCH('Proposed Efficiency'!I22,'DOE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Efficiency'!I22,'DOE Stack Loss Data'!$C$3:$V$3)))</f>
        <v>#N/A</v>
      </c>
      <c r="J46" s="237" t="e">
        <f>1-(((INDEX('DOE Stack Loss Data'!$C$4:$V$43,MATCH('Combustion Reports'!H$34,'DOE Stack Loss Data'!$B$4:$B$43)+1,MATCH('Proposed Efficiency'!J22,'DOE Stack Loss Data'!$C$3:$V$3)+1)-INDEX('DOE Stack Loss Data'!$C$4:$V$43,MATCH('Combustion Reports'!H$34,'DOE Stack Loss Data'!$B$4:$B$43),MATCH('Proposed Efficiency'!J22,'DOE Stack Loss Data'!$C$3:$V$3)+1))/10*('Combustion Reports'!H$34-INDEX('DOE Stack Loss Data'!$B$4:$B$43,MATCH('Combustion Reports'!H$34,'DOE Stack Loss Data'!$B$4:$B$43),1))+INDEX('DOE Stack Loss Data'!$C$4:$V$43,MATCH('Combustion Reports'!H$34,'DOE Stack Loss Data'!$B$4:$B$43),MATCH('Proposed Efficiency'!J22,'DOE Stack Loss Data'!$C$3:$V$3)+1)-((INDEX('DOE Stack Loss Data'!$C$4:$V$43,MATCH('Combustion Reports'!H$34,'DOE Stack Loss Data'!$B$4:$B$43)+1,MATCH('Proposed Efficiency'!J22,'DOE Stack Loss Data'!$C$3:$V$3))-INDEX('DOE Stack Loss Data'!$C$4:$V$43,MATCH('Combustion Reports'!H$34,'DOE Stack Loss Data'!$B$4:$B$43),MATCH('Proposed Efficiency'!J22,'DOE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Efficiency'!J22,'DOE Stack Loss Data'!$C$3:$V$3))))/(INDEX('DOE Stack Loss Data'!$C$3:$V$3,1,MATCH('Proposed Efficiency'!J22,'DOE Stack Loss Data'!$C$3:$V$3)+1)-INDEX('DOE Stack Loss Data'!$C$3:$V$3,1,MATCH('Proposed Efficiency'!J22,'DOE Stack Loss Data'!$C$3:$V$3)))*('Proposed Efficiency'!J22-INDEX('DOE Stack Loss Data'!$C$3:$V$3,1,MATCH('Proposed Efficiency'!J22,'DOE Stack Loss Data'!$C$3:$V$3)))+(INDEX('DOE Stack Loss Data'!$C$4:$V$43,MATCH('Combustion Reports'!H$34,'DOE Stack Loss Data'!$B$4:$B$43)+1,MATCH('Proposed Efficiency'!J22,'DOE Stack Loss Data'!$C$3:$V$3))-INDEX('DOE Stack Loss Data'!$C$4:$V$43,MATCH('Combustion Reports'!H$34,'DOE Stack Loss Data'!$B$4:$B$43),MATCH('Proposed Efficiency'!J22,'DOE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Efficiency'!J22,'DOE Stack Loss Data'!$C$3:$V$3)))</f>
        <v>#N/A</v>
      </c>
      <c r="K46" s="237" t="e">
        <f>1-(((INDEX('DOE Stack Loss Data'!$C$4:$V$43,MATCH('Combustion Reports'!I$34,'DOE Stack Loss Data'!$B$4:$B$43)+1,MATCH('Proposed Efficiency'!K22,'DOE Stack Loss Data'!$C$3:$V$3)+1)-INDEX('DOE Stack Loss Data'!$C$4:$V$43,MATCH('Combustion Reports'!I$34,'DOE Stack Loss Data'!$B$4:$B$43),MATCH('Proposed Efficiency'!K22,'DOE Stack Loss Data'!$C$3:$V$3)+1))/10*('Combustion Reports'!I$34-INDEX('DOE Stack Loss Data'!$B$4:$B$43,MATCH('Combustion Reports'!I$34,'DOE Stack Loss Data'!$B$4:$B$43),1))+INDEX('DOE Stack Loss Data'!$C$4:$V$43,MATCH('Combustion Reports'!I$34,'DOE Stack Loss Data'!$B$4:$B$43),MATCH('Proposed Efficiency'!K22,'DOE Stack Loss Data'!$C$3:$V$3)+1)-((INDEX('DOE Stack Loss Data'!$C$4:$V$43,MATCH('Combustion Reports'!I$34,'DOE Stack Loss Data'!$B$4:$B$43)+1,MATCH('Proposed Efficiency'!K22,'DOE Stack Loss Data'!$C$3:$V$3))-INDEX('DOE Stack Loss Data'!$C$4:$V$43,MATCH('Combustion Reports'!I$34,'DOE Stack Loss Data'!$B$4:$B$43),MATCH('Proposed Efficiency'!K22,'DOE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Efficiency'!K22,'DOE Stack Loss Data'!$C$3:$V$3))))/(INDEX('DOE Stack Loss Data'!$C$3:$V$3,1,MATCH('Proposed Efficiency'!K22,'DOE Stack Loss Data'!$C$3:$V$3)+1)-INDEX('DOE Stack Loss Data'!$C$3:$V$3,1,MATCH('Proposed Efficiency'!K22,'DOE Stack Loss Data'!$C$3:$V$3)))*('Proposed Efficiency'!K22-INDEX('DOE Stack Loss Data'!$C$3:$V$3,1,MATCH('Proposed Efficiency'!K22,'DOE Stack Loss Data'!$C$3:$V$3)))+(INDEX('DOE Stack Loss Data'!$C$4:$V$43,MATCH('Combustion Reports'!I$34,'DOE Stack Loss Data'!$B$4:$B$43)+1,MATCH('Proposed Efficiency'!K22,'DOE Stack Loss Data'!$C$3:$V$3))-INDEX('DOE Stack Loss Data'!$C$4:$V$43,MATCH('Combustion Reports'!I$34,'DOE Stack Loss Data'!$B$4:$B$43),MATCH('Proposed Efficiency'!K22,'DOE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Efficiency'!K22,'DOE Stack Loss Data'!$C$3:$V$3)))</f>
        <v>#N/A</v>
      </c>
      <c r="L46" s="237" t="e">
        <f>1-(((INDEX('DOE Stack Loss Data'!$C$4:$V$43,MATCH('Combustion Reports'!J$34,'DOE Stack Loss Data'!$B$4:$B$43)+1,MATCH('Proposed Efficiency'!L22,'DOE Stack Loss Data'!$C$3:$V$3)+1)-INDEX('DOE Stack Loss Data'!$C$4:$V$43,MATCH('Combustion Reports'!J$34,'DOE Stack Loss Data'!$B$4:$B$43),MATCH('Proposed Efficiency'!L22,'DOE Stack Loss Data'!$C$3:$V$3)+1))/10*('Combustion Reports'!J$34-INDEX('DOE Stack Loss Data'!$B$4:$B$43,MATCH('Combustion Reports'!J$34,'DOE Stack Loss Data'!$B$4:$B$43),1))+INDEX('DOE Stack Loss Data'!$C$4:$V$43,MATCH('Combustion Reports'!J$34,'DOE Stack Loss Data'!$B$4:$B$43),MATCH('Proposed Efficiency'!L22,'DOE Stack Loss Data'!$C$3:$V$3)+1)-((INDEX('DOE Stack Loss Data'!$C$4:$V$43,MATCH('Combustion Reports'!J$34,'DOE Stack Loss Data'!$B$4:$B$43)+1,MATCH('Proposed Efficiency'!L22,'DOE Stack Loss Data'!$C$3:$V$3))-INDEX('DOE Stack Loss Data'!$C$4:$V$43,MATCH('Combustion Reports'!J$34,'DOE Stack Loss Data'!$B$4:$B$43),MATCH('Proposed Efficiency'!L22,'DOE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Efficiency'!L22,'DOE Stack Loss Data'!$C$3:$V$3))))/(INDEX('DOE Stack Loss Data'!$C$3:$V$3,1,MATCH('Proposed Efficiency'!L22,'DOE Stack Loss Data'!$C$3:$V$3)+1)-INDEX('DOE Stack Loss Data'!$C$3:$V$3,1,MATCH('Proposed Efficiency'!L22,'DOE Stack Loss Data'!$C$3:$V$3)))*('Proposed Efficiency'!L22-INDEX('DOE Stack Loss Data'!$C$3:$V$3,1,MATCH('Proposed Efficiency'!L22,'DOE Stack Loss Data'!$C$3:$V$3)))+(INDEX('DOE Stack Loss Data'!$C$4:$V$43,MATCH('Combustion Reports'!J$34,'DOE Stack Loss Data'!$B$4:$B$43)+1,MATCH('Proposed Efficiency'!L22,'DOE Stack Loss Data'!$C$3:$V$3))-INDEX('DOE Stack Loss Data'!$C$4:$V$43,MATCH('Combustion Reports'!J$34,'DOE Stack Loss Data'!$B$4:$B$43),MATCH('Proposed Efficiency'!L22,'DOE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Efficiency'!L22,'DOE Stack Loss Data'!$C$3:$V$3)))</f>
        <v>#N/A</v>
      </c>
      <c r="M46" s="237" t="e">
        <f>1-(((INDEX('DOE Stack Loss Data'!$C$4:$V$43,MATCH('Combustion Reports'!K$34,'DOE Stack Loss Data'!$B$4:$B$43)+1,MATCH('Proposed Efficiency'!M22,'DOE Stack Loss Data'!$C$3:$V$3)+1)-INDEX('DOE Stack Loss Data'!$C$4:$V$43,MATCH('Combustion Reports'!K$34,'DOE Stack Loss Data'!$B$4:$B$43),MATCH('Proposed Efficiency'!M22,'DOE Stack Loss Data'!$C$3:$V$3)+1))/10*('Combustion Reports'!K$34-INDEX('DOE Stack Loss Data'!$B$4:$B$43,MATCH('Combustion Reports'!K$34,'DOE Stack Loss Data'!$B$4:$B$43),1))+INDEX('DOE Stack Loss Data'!$C$4:$V$43,MATCH('Combustion Reports'!K$34,'DOE Stack Loss Data'!$B$4:$B$43),MATCH('Proposed Efficiency'!M22,'DOE Stack Loss Data'!$C$3:$V$3)+1)-((INDEX('DOE Stack Loss Data'!$C$4:$V$43,MATCH('Combustion Reports'!K$34,'DOE Stack Loss Data'!$B$4:$B$43)+1,MATCH('Proposed Efficiency'!M22,'DOE Stack Loss Data'!$C$3:$V$3))-INDEX('DOE Stack Loss Data'!$C$4:$V$43,MATCH('Combustion Reports'!K$34,'DOE Stack Loss Data'!$B$4:$B$43),MATCH('Proposed Efficiency'!M22,'DOE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Efficiency'!M22,'DOE Stack Loss Data'!$C$3:$V$3))))/(INDEX('DOE Stack Loss Data'!$C$3:$V$3,1,MATCH('Proposed Efficiency'!M22,'DOE Stack Loss Data'!$C$3:$V$3)+1)-INDEX('DOE Stack Loss Data'!$C$3:$V$3,1,MATCH('Proposed Efficiency'!M22,'DOE Stack Loss Data'!$C$3:$V$3)))*('Proposed Efficiency'!M22-INDEX('DOE Stack Loss Data'!$C$3:$V$3,1,MATCH('Proposed Efficiency'!M22,'DOE Stack Loss Data'!$C$3:$V$3)))+(INDEX('DOE Stack Loss Data'!$C$4:$V$43,MATCH('Combustion Reports'!K$34,'DOE Stack Loss Data'!$B$4:$B$43)+1,MATCH('Proposed Efficiency'!M22,'DOE Stack Loss Data'!$C$3:$V$3))-INDEX('DOE Stack Loss Data'!$C$4:$V$43,MATCH('Combustion Reports'!K$34,'DOE Stack Loss Data'!$B$4:$B$43),MATCH('Proposed Efficiency'!M22,'DOE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Efficiency'!M22,'DOE Stack Loss Data'!$C$3:$V$3)))</f>
        <v>#N/A</v>
      </c>
      <c r="N46" s="238" t="e">
        <f>1-(((INDEX('DOE Stack Loss Data'!$C$4:$V$43,MATCH('Combustion Reports'!L$34,'DOE Stack Loss Data'!$B$4:$B$43)+1,MATCH('Proposed Efficiency'!N22,'DOE Stack Loss Data'!$C$3:$V$3)+1)-INDEX('DOE Stack Loss Data'!$C$4:$V$43,MATCH('Combustion Reports'!L$34,'DOE Stack Loss Data'!$B$4:$B$43),MATCH('Proposed Efficiency'!N22,'DOE Stack Loss Data'!$C$3:$V$3)+1))/10*('Combustion Reports'!L$34-INDEX('DOE Stack Loss Data'!$B$4:$B$43,MATCH('Combustion Reports'!L$34,'DOE Stack Loss Data'!$B$4:$B$43),1))+INDEX('DOE Stack Loss Data'!$C$4:$V$43,MATCH('Combustion Reports'!L$34,'DOE Stack Loss Data'!$B$4:$B$43),MATCH('Proposed Efficiency'!N22,'DOE Stack Loss Data'!$C$3:$V$3)+1)-((INDEX('DOE Stack Loss Data'!$C$4:$V$43,MATCH('Combustion Reports'!L$34,'DOE Stack Loss Data'!$B$4:$B$43)+1,MATCH('Proposed Efficiency'!N22,'DOE Stack Loss Data'!$C$3:$V$3))-INDEX('DOE Stack Loss Data'!$C$4:$V$43,MATCH('Combustion Reports'!L$34,'DOE Stack Loss Data'!$B$4:$B$43),MATCH('Proposed Efficiency'!N22,'DOE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Efficiency'!N22,'DOE Stack Loss Data'!$C$3:$V$3))))/(INDEX('DOE Stack Loss Data'!$C$3:$V$3,1,MATCH('Proposed Efficiency'!N22,'DOE Stack Loss Data'!$C$3:$V$3)+1)-INDEX('DOE Stack Loss Data'!$C$3:$V$3,1,MATCH('Proposed Efficiency'!N22,'DOE Stack Loss Data'!$C$3:$V$3)))*('Proposed Efficiency'!N22-INDEX('DOE Stack Loss Data'!$C$3:$V$3,1,MATCH('Proposed Efficiency'!N22,'DOE Stack Loss Data'!$C$3:$V$3)))+(INDEX('DOE Stack Loss Data'!$C$4:$V$43,MATCH('Combustion Reports'!L$34,'DOE Stack Loss Data'!$B$4:$B$43)+1,MATCH('Proposed Efficiency'!N22,'DOE Stack Loss Data'!$C$3:$V$3))-INDEX('DOE Stack Loss Data'!$C$4:$V$43,MATCH('Combustion Reports'!L$34,'DOE Stack Loss Data'!$B$4:$B$43),MATCH('Proposed Efficiency'!N22,'DOE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Efficiency'!N22,'DOE Stack Loss Data'!$C$3:$V$3)))</f>
        <v>#N/A</v>
      </c>
      <c r="P46" s="236">
        <v>75</v>
      </c>
      <c r="Q46" s="234">
        <v>751</v>
      </c>
      <c r="R46" s="233">
        <f t="shared" si="5"/>
        <v>75</v>
      </c>
      <c r="S46" s="237" t="e">
        <f>1-(((INDEX('DOE Stack Loss Data'!$C$4:$V$43,MATCH('Combustion Reports'!$C$40,'DOE Stack Loss Data'!$B$4:$B$43)+1,MATCH('Proposed Efficiency'!S22,'DOE Stack Loss Data'!$C$3:$V$3)+1)-INDEX('DOE Stack Loss Data'!$C$4:$V$43,MATCH('Combustion Reports'!$C$40,'DOE Stack Loss Data'!$B$4:$B$43),MATCH('Proposed Efficiency'!S22,'DOE Stack Loss Data'!$C$3:$V$3)+1))/10*('Combustion Reports'!$C$40-INDEX('DOE Stack Loss Data'!$B$4:$B$43,MATCH('Combustion Reports'!$C$40,'DOE Stack Loss Data'!$B$4:$B$43),1))+INDEX('DOE Stack Loss Data'!$C$4:$V$43,MATCH('Combustion Reports'!$C$40,'DOE Stack Loss Data'!$B$4:$B$43),MATCH('Proposed Efficiency'!S22,'DOE Stack Loss Data'!$C$3:$V$3)+1)-((INDEX('DOE Stack Loss Data'!$C$4:$V$43,MATCH('Combustion Reports'!$C$40,'DOE Stack Loss Data'!$B$4:$B$43)+1,MATCH('Proposed Efficiency'!S22,'DOE Stack Loss Data'!$C$3:$V$3))-INDEX('DOE Stack Loss Data'!$C$4:$V$43,MATCH('Combustion Reports'!$C$40,'DOE Stack Loss Data'!$B$4:$B$43),MATCH('Proposed Efficiency'!S22,'DOE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Efficiency'!S22,'DOE Stack Loss Data'!$C$3:$V$3))))/(INDEX('DOE Stack Loss Data'!$C$3:$V$3,1,MATCH('Proposed Efficiency'!S22,'DOE Stack Loss Data'!$C$3:$V$3)+1)-INDEX('DOE Stack Loss Data'!$C$3:$V$3,1,MATCH('Proposed Efficiency'!S22,'DOE Stack Loss Data'!$C$3:$V$3)))*('Proposed Efficiency'!S22-INDEX('DOE Stack Loss Data'!$C$3:$V$3,1,MATCH('Proposed Efficiency'!S22,'DOE Stack Loss Data'!$C$3:$V$3)))+(INDEX('DOE Stack Loss Data'!$C$4:$V$43,MATCH('Combustion Reports'!$C$40,'DOE Stack Loss Data'!$B$4:$B$43)+1,MATCH('Proposed Efficiency'!S22,'DOE Stack Loss Data'!$C$3:$V$3))-INDEX('DOE Stack Loss Data'!$C$4:$V$43,MATCH('Combustion Reports'!$C$40,'DOE Stack Loss Data'!$B$4:$B$43),MATCH('Proposed Efficiency'!S22,'DOE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Efficiency'!S22,'DOE Stack Loss Data'!$C$3:$V$3)))</f>
        <v>#N/A</v>
      </c>
      <c r="T46" s="237" t="e">
        <f>1-(((INDEX('DOE Stack Loss Data'!$C$4:$V$43,MATCH('Combustion Reports'!$C$40,'DOE Stack Loss Data'!$B$4:$B$43)+1,MATCH('Proposed Efficiency'!T22,'DOE Stack Loss Data'!$C$3:$V$3)+1)-INDEX('DOE Stack Loss Data'!$C$4:$V$43,MATCH('Combustion Reports'!$C$40,'DOE Stack Loss Data'!$B$4:$B$43),MATCH('Proposed Efficiency'!T22,'DOE Stack Loss Data'!$C$3:$V$3)+1))/10*('Combustion Reports'!$C$40-INDEX('DOE Stack Loss Data'!$B$4:$B$43,MATCH('Combustion Reports'!$C$40,'DOE Stack Loss Data'!$B$4:$B$43),1))+INDEX('DOE Stack Loss Data'!$C$4:$V$43,MATCH('Combustion Reports'!$C$40,'DOE Stack Loss Data'!$B$4:$B$43),MATCH('Proposed Efficiency'!T22,'DOE Stack Loss Data'!$C$3:$V$3)+1)-((INDEX('DOE Stack Loss Data'!$C$4:$V$43,MATCH('Combustion Reports'!$C$40,'DOE Stack Loss Data'!$B$4:$B$43)+1,MATCH('Proposed Efficiency'!T22,'DOE Stack Loss Data'!$C$3:$V$3))-INDEX('DOE Stack Loss Data'!$C$4:$V$43,MATCH('Combustion Reports'!$C$40,'DOE Stack Loss Data'!$B$4:$B$43),MATCH('Proposed Efficiency'!T22,'DOE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Efficiency'!T22,'DOE Stack Loss Data'!$C$3:$V$3))))/(INDEX('DOE Stack Loss Data'!$C$3:$V$3,1,MATCH('Proposed Efficiency'!T22,'DOE Stack Loss Data'!$C$3:$V$3)+1)-INDEX('DOE Stack Loss Data'!$C$3:$V$3,1,MATCH('Proposed Efficiency'!T22,'DOE Stack Loss Data'!$C$3:$V$3)))*('Proposed Efficiency'!T22-INDEX('DOE Stack Loss Data'!$C$3:$V$3,1,MATCH('Proposed Efficiency'!T22,'DOE Stack Loss Data'!$C$3:$V$3)))+(INDEX('DOE Stack Loss Data'!$C$4:$V$43,MATCH('Combustion Reports'!$C$40,'DOE Stack Loss Data'!$B$4:$B$43)+1,MATCH('Proposed Efficiency'!T22,'DOE Stack Loss Data'!$C$3:$V$3))-INDEX('DOE Stack Loss Data'!$C$4:$V$43,MATCH('Combustion Reports'!$C$40,'DOE Stack Loss Data'!$B$4:$B$43),MATCH('Proposed Efficiency'!T22,'DOE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Efficiency'!T22,'DOE Stack Loss Data'!$C$3:$V$3)))</f>
        <v>#N/A</v>
      </c>
      <c r="U46" s="237" t="e">
        <f>1-(((INDEX('DOE Stack Loss Data'!$C$4:$V$43,MATCH('Combustion Reports'!$C$40,'DOE Stack Loss Data'!$B$4:$B$43)+1,MATCH('Proposed Efficiency'!U22,'DOE Stack Loss Data'!$C$3:$V$3)+1)-INDEX('DOE Stack Loss Data'!$C$4:$V$43,MATCH('Combustion Reports'!$C$40,'DOE Stack Loss Data'!$B$4:$B$43),MATCH('Proposed Efficiency'!U22,'DOE Stack Loss Data'!$C$3:$V$3)+1))/10*('Combustion Reports'!$C$40-INDEX('DOE Stack Loss Data'!$B$4:$B$43,MATCH('Combustion Reports'!$C$40,'DOE Stack Loss Data'!$B$4:$B$43),1))+INDEX('DOE Stack Loss Data'!$C$4:$V$43,MATCH('Combustion Reports'!$C$40,'DOE Stack Loss Data'!$B$4:$B$43),MATCH('Proposed Efficiency'!U22,'DOE Stack Loss Data'!$C$3:$V$3)+1)-((INDEX('DOE Stack Loss Data'!$C$4:$V$43,MATCH('Combustion Reports'!$C$40,'DOE Stack Loss Data'!$B$4:$B$43)+1,MATCH('Proposed Efficiency'!U22,'DOE Stack Loss Data'!$C$3:$V$3))-INDEX('DOE Stack Loss Data'!$C$4:$V$43,MATCH('Combustion Reports'!$C$40,'DOE Stack Loss Data'!$B$4:$B$43),MATCH('Proposed Efficiency'!U22,'DOE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Efficiency'!U22,'DOE Stack Loss Data'!$C$3:$V$3))))/(INDEX('DOE Stack Loss Data'!$C$3:$V$3,1,MATCH('Proposed Efficiency'!U22,'DOE Stack Loss Data'!$C$3:$V$3)+1)-INDEX('DOE Stack Loss Data'!$C$3:$V$3,1,MATCH('Proposed Efficiency'!U22,'DOE Stack Loss Data'!$C$3:$V$3)))*('Proposed Efficiency'!U22-INDEX('DOE Stack Loss Data'!$C$3:$V$3,1,MATCH('Proposed Efficiency'!U22,'DOE Stack Loss Data'!$C$3:$V$3)))+(INDEX('DOE Stack Loss Data'!$C$4:$V$43,MATCH('Combustion Reports'!$C$40,'DOE Stack Loss Data'!$B$4:$B$43)+1,MATCH('Proposed Efficiency'!U22,'DOE Stack Loss Data'!$C$3:$V$3))-INDEX('DOE Stack Loss Data'!$C$4:$V$43,MATCH('Combustion Reports'!$C$40,'DOE Stack Loss Data'!$B$4:$B$43),MATCH('Proposed Efficiency'!U22,'DOE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Efficiency'!U22,'DOE Stack Loss Data'!$C$3:$V$3)))</f>
        <v>#N/A</v>
      </c>
      <c r="V46" s="237" t="e">
        <f>1-(((INDEX('DOE Stack Loss Data'!$C$4:$V$43,MATCH('Combustion Reports'!$C$40,'DOE Stack Loss Data'!$B$4:$B$43)+1,MATCH('Proposed Efficiency'!V22,'DOE Stack Loss Data'!$C$3:$V$3)+1)-INDEX('DOE Stack Loss Data'!$C$4:$V$43,MATCH('Combustion Reports'!$C$40,'DOE Stack Loss Data'!$B$4:$B$43),MATCH('Proposed Efficiency'!V22,'DOE Stack Loss Data'!$C$3:$V$3)+1))/10*('Combustion Reports'!$C$40-INDEX('DOE Stack Loss Data'!$B$4:$B$43,MATCH('Combustion Reports'!$C$40,'DOE Stack Loss Data'!$B$4:$B$43),1))+INDEX('DOE Stack Loss Data'!$C$4:$V$43,MATCH('Combustion Reports'!$C$40,'DOE Stack Loss Data'!$B$4:$B$43),MATCH('Proposed Efficiency'!V22,'DOE Stack Loss Data'!$C$3:$V$3)+1)-((INDEX('DOE Stack Loss Data'!$C$4:$V$43,MATCH('Combustion Reports'!$C$40,'DOE Stack Loss Data'!$B$4:$B$43)+1,MATCH('Proposed Efficiency'!V22,'DOE Stack Loss Data'!$C$3:$V$3))-INDEX('DOE Stack Loss Data'!$C$4:$V$43,MATCH('Combustion Reports'!$C$40,'DOE Stack Loss Data'!$B$4:$B$43),MATCH('Proposed Efficiency'!V22,'DOE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Efficiency'!V22,'DOE Stack Loss Data'!$C$3:$V$3))))/(INDEX('DOE Stack Loss Data'!$C$3:$V$3,1,MATCH('Proposed Efficiency'!V22,'DOE Stack Loss Data'!$C$3:$V$3)+1)-INDEX('DOE Stack Loss Data'!$C$3:$V$3,1,MATCH('Proposed Efficiency'!V22,'DOE Stack Loss Data'!$C$3:$V$3)))*('Proposed Efficiency'!V22-INDEX('DOE Stack Loss Data'!$C$3:$V$3,1,MATCH('Proposed Efficiency'!V22,'DOE Stack Loss Data'!$C$3:$V$3)))+(INDEX('DOE Stack Loss Data'!$C$4:$V$43,MATCH('Combustion Reports'!$C$40,'DOE Stack Loss Data'!$B$4:$B$43)+1,MATCH('Proposed Efficiency'!V22,'DOE Stack Loss Data'!$C$3:$V$3))-INDEX('DOE Stack Loss Data'!$C$4:$V$43,MATCH('Combustion Reports'!$C$40,'DOE Stack Loss Data'!$B$4:$B$43),MATCH('Proposed Efficiency'!V22,'DOE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Efficiency'!V22,'DOE Stack Loss Data'!$C$3:$V$3)))</f>
        <v>#N/A</v>
      </c>
      <c r="W46" s="237" t="e">
        <f>1-(((INDEX('DOE Stack Loss Data'!$C$4:$V$43,MATCH('Combustion Reports'!$C$40,'DOE Stack Loss Data'!$B$4:$B$43)+1,MATCH('Proposed Efficiency'!W22,'DOE Stack Loss Data'!$C$3:$V$3)+1)-INDEX('DOE Stack Loss Data'!$C$4:$V$43,MATCH('Combustion Reports'!$C$40,'DOE Stack Loss Data'!$B$4:$B$43),MATCH('Proposed Efficiency'!W22,'DOE Stack Loss Data'!$C$3:$V$3)+1))/10*('Combustion Reports'!$C$40-INDEX('DOE Stack Loss Data'!$B$4:$B$43,MATCH('Combustion Reports'!$C$40,'DOE Stack Loss Data'!$B$4:$B$43),1))+INDEX('DOE Stack Loss Data'!$C$4:$V$43,MATCH('Combustion Reports'!$C$40,'DOE Stack Loss Data'!$B$4:$B$43),MATCH('Proposed Efficiency'!W22,'DOE Stack Loss Data'!$C$3:$V$3)+1)-((INDEX('DOE Stack Loss Data'!$C$4:$V$43,MATCH('Combustion Reports'!$C$40,'DOE Stack Loss Data'!$B$4:$B$43)+1,MATCH('Proposed Efficiency'!W22,'DOE Stack Loss Data'!$C$3:$V$3))-INDEX('DOE Stack Loss Data'!$C$4:$V$43,MATCH('Combustion Reports'!$C$40,'DOE Stack Loss Data'!$B$4:$B$43),MATCH('Proposed Efficiency'!W22,'DOE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Efficiency'!W22,'DOE Stack Loss Data'!$C$3:$V$3))))/(INDEX('DOE Stack Loss Data'!$C$3:$V$3,1,MATCH('Proposed Efficiency'!W22,'DOE Stack Loss Data'!$C$3:$V$3)+1)-INDEX('DOE Stack Loss Data'!$C$3:$V$3,1,MATCH('Proposed Efficiency'!W22,'DOE Stack Loss Data'!$C$3:$V$3)))*('Proposed Efficiency'!W22-INDEX('DOE Stack Loss Data'!$C$3:$V$3,1,MATCH('Proposed Efficiency'!W22,'DOE Stack Loss Data'!$C$3:$V$3)))+(INDEX('DOE Stack Loss Data'!$C$4:$V$43,MATCH('Combustion Reports'!$C$40,'DOE Stack Loss Data'!$B$4:$B$43)+1,MATCH('Proposed Efficiency'!W22,'DOE Stack Loss Data'!$C$3:$V$3))-INDEX('DOE Stack Loss Data'!$C$4:$V$43,MATCH('Combustion Reports'!$C$40,'DOE Stack Loss Data'!$B$4:$B$43),MATCH('Proposed Efficiency'!W22,'DOE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Efficiency'!W22,'DOE Stack Loss Data'!$C$3:$V$3)))</f>
        <v>#N/A</v>
      </c>
      <c r="X46" s="237" t="e">
        <f>1-(((INDEX('DOE Stack Loss Data'!$C$4:$V$43,MATCH('Combustion Reports'!$C$40,'DOE Stack Loss Data'!$B$4:$B$43)+1,MATCH('Proposed Efficiency'!X22,'DOE Stack Loss Data'!$C$3:$V$3)+1)-INDEX('DOE Stack Loss Data'!$C$4:$V$43,MATCH('Combustion Reports'!$C$40,'DOE Stack Loss Data'!$B$4:$B$43),MATCH('Proposed Efficiency'!X22,'DOE Stack Loss Data'!$C$3:$V$3)+1))/10*('Combustion Reports'!$C$40-INDEX('DOE Stack Loss Data'!$B$4:$B$43,MATCH('Combustion Reports'!$C$40,'DOE Stack Loss Data'!$B$4:$B$43),1))+INDEX('DOE Stack Loss Data'!$C$4:$V$43,MATCH('Combustion Reports'!$C$40,'DOE Stack Loss Data'!$B$4:$B$43),MATCH('Proposed Efficiency'!X22,'DOE Stack Loss Data'!$C$3:$V$3)+1)-((INDEX('DOE Stack Loss Data'!$C$4:$V$43,MATCH('Combustion Reports'!$C$40,'DOE Stack Loss Data'!$B$4:$B$43)+1,MATCH('Proposed Efficiency'!X22,'DOE Stack Loss Data'!$C$3:$V$3))-INDEX('DOE Stack Loss Data'!$C$4:$V$43,MATCH('Combustion Reports'!$C$40,'DOE Stack Loss Data'!$B$4:$B$43),MATCH('Proposed Efficiency'!X22,'DOE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Efficiency'!X22,'DOE Stack Loss Data'!$C$3:$V$3))))/(INDEX('DOE Stack Loss Data'!$C$3:$V$3,1,MATCH('Proposed Efficiency'!X22,'DOE Stack Loss Data'!$C$3:$V$3)+1)-INDEX('DOE Stack Loss Data'!$C$3:$V$3,1,MATCH('Proposed Efficiency'!X22,'DOE Stack Loss Data'!$C$3:$V$3)))*('Proposed Efficiency'!X22-INDEX('DOE Stack Loss Data'!$C$3:$V$3,1,MATCH('Proposed Efficiency'!X22,'DOE Stack Loss Data'!$C$3:$V$3)))+(INDEX('DOE Stack Loss Data'!$C$4:$V$43,MATCH('Combustion Reports'!$C$40,'DOE Stack Loss Data'!$B$4:$B$43)+1,MATCH('Proposed Efficiency'!X22,'DOE Stack Loss Data'!$C$3:$V$3))-INDEX('DOE Stack Loss Data'!$C$4:$V$43,MATCH('Combustion Reports'!$C$40,'DOE Stack Loss Data'!$B$4:$B$43),MATCH('Proposed Efficiency'!X22,'DOE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Efficiency'!X22,'DOE Stack Loss Data'!$C$3:$V$3)))</f>
        <v>#N/A</v>
      </c>
      <c r="Y46" s="237" t="e">
        <f>1-(((INDEX('DOE Stack Loss Data'!$C$4:$V$43,MATCH('Combustion Reports'!$C$40,'DOE Stack Loss Data'!$B$4:$B$43)+1,MATCH('Proposed Efficiency'!Y22,'DOE Stack Loss Data'!$C$3:$V$3)+1)-INDEX('DOE Stack Loss Data'!$C$4:$V$43,MATCH('Combustion Reports'!$C$40,'DOE Stack Loss Data'!$B$4:$B$43),MATCH('Proposed Efficiency'!Y22,'DOE Stack Loss Data'!$C$3:$V$3)+1))/10*('Combustion Reports'!$C$40-INDEX('DOE Stack Loss Data'!$B$4:$B$43,MATCH('Combustion Reports'!$C$40,'DOE Stack Loss Data'!$B$4:$B$43),1))+INDEX('DOE Stack Loss Data'!$C$4:$V$43,MATCH('Combustion Reports'!$C$40,'DOE Stack Loss Data'!$B$4:$B$43),MATCH('Proposed Efficiency'!Y22,'DOE Stack Loss Data'!$C$3:$V$3)+1)-((INDEX('DOE Stack Loss Data'!$C$4:$V$43,MATCH('Combustion Reports'!$C$40,'DOE Stack Loss Data'!$B$4:$B$43)+1,MATCH('Proposed Efficiency'!Y22,'DOE Stack Loss Data'!$C$3:$V$3))-INDEX('DOE Stack Loss Data'!$C$4:$V$43,MATCH('Combustion Reports'!$C$40,'DOE Stack Loss Data'!$B$4:$B$43),MATCH('Proposed Efficiency'!Y22,'DOE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Efficiency'!Y22,'DOE Stack Loss Data'!$C$3:$V$3))))/(INDEX('DOE Stack Loss Data'!$C$3:$V$3,1,MATCH('Proposed Efficiency'!Y22,'DOE Stack Loss Data'!$C$3:$V$3)+1)-INDEX('DOE Stack Loss Data'!$C$3:$V$3,1,MATCH('Proposed Efficiency'!Y22,'DOE Stack Loss Data'!$C$3:$V$3)))*('Proposed Efficiency'!Y22-INDEX('DOE Stack Loss Data'!$C$3:$V$3,1,MATCH('Proposed Efficiency'!Y22,'DOE Stack Loss Data'!$C$3:$V$3)))+(INDEX('DOE Stack Loss Data'!$C$4:$V$43,MATCH('Combustion Reports'!$C$40,'DOE Stack Loss Data'!$B$4:$B$43)+1,MATCH('Proposed Efficiency'!Y22,'DOE Stack Loss Data'!$C$3:$V$3))-INDEX('DOE Stack Loss Data'!$C$4:$V$43,MATCH('Combustion Reports'!$C$40,'DOE Stack Loss Data'!$B$4:$B$43),MATCH('Proposed Efficiency'!Y22,'DOE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Efficiency'!Y22,'DOE Stack Loss Data'!$C$3:$V$3)))</f>
        <v>#N/A</v>
      </c>
      <c r="Z46" s="237" t="e">
        <f>1-(((INDEX('DOE Stack Loss Data'!$C$4:$V$43,MATCH('Combustion Reports'!$C$40,'DOE Stack Loss Data'!$B$4:$B$43)+1,MATCH('Proposed Efficiency'!Z22,'DOE Stack Loss Data'!$C$3:$V$3)+1)-INDEX('DOE Stack Loss Data'!$C$4:$V$43,MATCH('Combustion Reports'!$C$40,'DOE Stack Loss Data'!$B$4:$B$43),MATCH('Proposed Efficiency'!Z22,'DOE Stack Loss Data'!$C$3:$V$3)+1))/10*('Combustion Reports'!$C$40-INDEX('DOE Stack Loss Data'!$B$4:$B$43,MATCH('Combustion Reports'!$C$40,'DOE Stack Loss Data'!$B$4:$B$43),1))+INDEX('DOE Stack Loss Data'!$C$4:$V$43,MATCH('Combustion Reports'!$C$40,'DOE Stack Loss Data'!$B$4:$B$43),MATCH('Proposed Efficiency'!Z22,'DOE Stack Loss Data'!$C$3:$V$3)+1)-((INDEX('DOE Stack Loss Data'!$C$4:$V$43,MATCH('Combustion Reports'!$C$40,'DOE Stack Loss Data'!$B$4:$B$43)+1,MATCH('Proposed Efficiency'!Z22,'DOE Stack Loss Data'!$C$3:$V$3))-INDEX('DOE Stack Loss Data'!$C$4:$V$43,MATCH('Combustion Reports'!$C$40,'DOE Stack Loss Data'!$B$4:$B$43),MATCH('Proposed Efficiency'!Z22,'DOE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Efficiency'!Z22,'DOE Stack Loss Data'!$C$3:$V$3))))/(INDEX('DOE Stack Loss Data'!$C$3:$V$3,1,MATCH('Proposed Efficiency'!Z22,'DOE Stack Loss Data'!$C$3:$V$3)+1)-INDEX('DOE Stack Loss Data'!$C$3:$V$3,1,MATCH('Proposed Efficiency'!Z22,'DOE Stack Loss Data'!$C$3:$V$3)))*('Proposed Efficiency'!Z22-INDEX('DOE Stack Loss Data'!$C$3:$V$3,1,MATCH('Proposed Efficiency'!Z22,'DOE Stack Loss Data'!$C$3:$V$3)))+(INDEX('DOE Stack Loss Data'!$C$4:$V$43,MATCH('Combustion Reports'!$C$40,'DOE Stack Loss Data'!$B$4:$B$43)+1,MATCH('Proposed Efficiency'!Z22,'DOE Stack Loss Data'!$C$3:$V$3))-INDEX('DOE Stack Loss Data'!$C$4:$V$43,MATCH('Combustion Reports'!$C$40,'DOE Stack Loss Data'!$B$4:$B$43),MATCH('Proposed Efficiency'!Z22,'DOE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Efficiency'!Z22,'DOE Stack Loss Data'!$C$3:$V$3)))</f>
        <v>#N/A</v>
      </c>
      <c r="AA46" s="237" t="e">
        <f>1-(((INDEX('DOE Stack Loss Data'!$C$4:$V$43,MATCH('Combustion Reports'!$C$40,'DOE Stack Loss Data'!$B$4:$B$43)+1,MATCH('Proposed Efficiency'!AA22,'DOE Stack Loss Data'!$C$3:$V$3)+1)-INDEX('DOE Stack Loss Data'!$C$4:$V$43,MATCH('Combustion Reports'!$C$40,'DOE Stack Loss Data'!$B$4:$B$43),MATCH('Proposed Efficiency'!AA22,'DOE Stack Loss Data'!$C$3:$V$3)+1))/10*('Combustion Reports'!$C$40-INDEX('DOE Stack Loss Data'!$B$4:$B$43,MATCH('Combustion Reports'!$C$40,'DOE Stack Loss Data'!$B$4:$B$43),1))+INDEX('DOE Stack Loss Data'!$C$4:$V$43,MATCH('Combustion Reports'!$C$40,'DOE Stack Loss Data'!$B$4:$B$43),MATCH('Proposed Efficiency'!AA22,'DOE Stack Loss Data'!$C$3:$V$3)+1)-((INDEX('DOE Stack Loss Data'!$C$4:$V$43,MATCH('Combustion Reports'!$C$40,'DOE Stack Loss Data'!$B$4:$B$43)+1,MATCH('Proposed Efficiency'!AA22,'DOE Stack Loss Data'!$C$3:$V$3))-INDEX('DOE Stack Loss Data'!$C$4:$V$43,MATCH('Combustion Reports'!$C$40,'DOE Stack Loss Data'!$B$4:$B$43),MATCH('Proposed Efficiency'!AA22,'DOE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Efficiency'!AA22,'DOE Stack Loss Data'!$C$3:$V$3))))/(INDEX('DOE Stack Loss Data'!$C$3:$V$3,1,MATCH('Proposed Efficiency'!AA22,'DOE Stack Loss Data'!$C$3:$V$3)+1)-INDEX('DOE Stack Loss Data'!$C$3:$V$3,1,MATCH('Proposed Efficiency'!AA22,'DOE Stack Loss Data'!$C$3:$V$3)))*('Proposed Efficiency'!AA22-INDEX('DOE Stack Loss Data'!$C$3:$V$3,1,MATCH('Proposed Efficiency'!AA22,'DOE Stack Loss Data'!$C$3:$V$3)))+(INDEX('DOE Stack Loss Data'!$C$4:$V$43,MATCH('Combustion Reports'!$C$40,'DOE Stack Loss Data'!$B$4:$B$43)+1,MATCH('Proposed Efficiency'!AA22,'DOE Stack Loss Data'!$C$3:$V$3))-INDEX('DOE Stack Loss Data'!$C$4:$V$43,MATCH('Combustion Reports'!$C$40,'DOE Stack Loss Data'!$B$4:$B$43),MATCH('Proposed Efficiency'!AA22,'DOE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Efficiency'!AA22,'DOE Stack Loss Data'!$C$3:$V$3)))</f>
        <v>#N/A</v>
      </c>
      <c r="AB46" s="238" t="e">
        <f>1-(((INDEX('DOE Stack Loss Data'!$C$4:$V$43,MATCH('Combustion Reports'!$C$40,'DOE Stack Loss Data'!$B$4:$B$43)+1,MATCH('Proposed Efficiency'!AB22,'DOE Stack Loss Data'!$C$3:$V$3)+1)-INDEX('DOE Stack Loss Data'!$C$4:$V$43,MATCH('Combustion Reports'!$C$40,'DOE Stack Loss Data'!$B$4:$B$43),MATCH('Proposed Efficiency'!AB22,'DOE Stack Loss Data'!$C$3:$V$3)+1))/10*('Combustion Reports'!$C$40-INDEX('DOE Stack Loss Data'!$B$4:$B$43,MATCH('Combustion Reports'!$C$40,'DOE Stack Loss Data'!$B$4:$B$43),1))+INDEX('DOE Stack Loss Data'!$C$4:$V$43,MATCH('Combustion Reports'!$C$40,'DOE Stack Loss Data'!$B$4:$B$43),MATCH('Proposed Efficiency'!AB22,'DOE Stack Loss Data'!$C$3:$V$3)+1)-((INDEX('DOE Stack Loss Data'!$C$4:$V$43,MATCH('Combustion Reports'!$C$40,'DOE Stack Loss Data'!$B$4:$B$43)+1,MATCH('Proposed Efficiency'!AB22,'DOE Stack Loss Data'!$C$3:$V$3))-INDEX('DOE Stack Loss Data'!$C$4:$V$43,MATCH('Combustion Reports'!$C$40,'DOE Stack Loss Data'!$B$4:$B$43),MATCH('Proposed Efficiency'!AB22,'DOE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Efficiency'!AB22,'DOE Stack Loss Data'!$C$3:$V$3))))/(INDEX('DOE Stack Loss Data'!$C$3:$V$3,1,MATCH('Proposed Efficiency'!AB22,'DOE Stack Loss Data'!$C$3:$V$3)+1)-INDEX('DOE Stack Loss Data'!$C$3:$V$3,1,MATCH('Proposed Efficiency'!AB22,'DOE Stack Loss Data'!$C$3:$V$3)))*('Proposed Efficiency'!AB22-INDEX('DOE Stack Loss Data'!$C$3:$V$3,1,MATCH('Proposed Efficiency'!AB22,'DOE Stack Loss Data'!$C$3:$V$3)))+(INDEX('DOE Stack Loss Data'!$C$4:$V$43,MATCH('Combustion Reports'!$C$40,'DOE Stack Loss Data'!$B$4:$B$43)+1,MATCH('Proposed Efficiency'!AB22,'DOE Stack Loss Data'!$C$3:$V$3))-INDEX('DOE Stack Loss Data'!$C$4:$V$43,MATCH('Combustion Reports'!$C$40,'DOE Stack Loss Data'!$B$4:$B$43),MATCH('Proposed Efficiency'!AB22,'DOE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Efficiency'!AB22,'DOE Stack Loss Data'!$C$3:$V$3)))</f>
        <v>#N/A</v>
      </c>
      <c r="AD46" s="236">
        <v>75</v>
      </c>
      <c r="AE46" s="234">
        <v>751</v>
      </c>
      <c r="AF46" s="233">
        <f t="shared" si="6"/>
        <v>75</v>
      </c>
      <c r="AG46" s="237" t="e">
        <f>1-(((INDEX('DOE Stack Loss Data'!$C$4:$V$43,MATCH('Combustion Reports'!C$46,'DOE Stack Loss Data'!$B$4:$B$43)+1,MATCH('Proposed Efficiency'!AG22,'DOE Stack Loss Data'!$C$3:$V$3)+1)-INDEX('DOE Stack Loss Data'!$C$4:$V$43,MATCH('Combustion Reports'!C$46,'DOE Stack Loss Data'!$B$4:$B$43),MATCH('Proposed Efficiency'!AG22,'DOE Stack Loss Data'!$C$3:$V$3)+1))/10*('Combustion Reports'!C$46-INDEX('DOE Stack Loss Data'!$B$4:$B$43,MATCH('Combustion Reports'!C$46,'DOE Stack Loss Data'!$B$4:$B$43),1))+INDEX('DOE Stack Loss Data'!$C$4:$V$43,MATCH('Combustion Reports'!C$46,'DOE Stack Loss Data'!$B$4:$B$43),MATCH('Proposed Efficiency'!AG22,'DOE Stack Loss Data'!$C$3:$V$3)+1)-((INDEX('DOE Stack Loss Data'!$C$4:$V$43,MATCH('Combustion Reports'!C$46,'DOE Stack Loss Data'!$B$4:$B$43)+1,MATCH('Proposed Efficiency'!AG22,'DOE Stack Loss Data'!$C$3:$V$3))-INDEX('DOE Stack Loss Data'!$C$4:$V$43,MATCH('Combustion Reports'!C$46,'DOE Stack Loss Data'!$B$4:$B$43),MATCH('Proposed Efficiency'!AG22,'DOE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Efficiency'!AG22,'DOE Stack Loss Data'!$C$3:$V$3))))/(INDEX('DOE Stack Loss Data'!$C$3:$V$3,1,MATCH('Proposed Efficiency'!AG22,'DOE Stack Loss Data'!$C$3:$V$3)+1)-INDEX('DOE Stack Loss Data'!$C$3:$V$3,1,MATCH('Proposed Efficiency'!AG22,'DOE Stack Loss Data'!$C$3:$V$3)))*('Proposed Efficiency'!AG22-INDEX('DOE Stack Loss Data'!$C$3:$V$3,1,MATCH('Proposed Efficiency'!AG22,'DOE Stack Loss Data'!$C$3:$V$3)))+(INDEX('DOE Stack Loss Data'!$C$4:$V$43,MATCH('Combustion Reports'!C$46,'DOE Stack Loss Data'!$B$4:$B$43)+1,MATCH('Proposed Efficiency'!AG22,'DOE Stack Loss Data'!$C$3:$V$3))-INDEX('DOE Stack Loss Data'!$C$4:$V$43,MATCH('Combustion Reports'!C$46,'DOE Stack Loss Data'!$B$4:$B$43),MATCH('Proposed Efficiency'!AG22,'DOE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Efficiency'!AG22,'DOE Stack Loss Data'!$C$3:$V$3)))</f>
        <v>#N/A</v>
      </c>
      <c r="AH46" s="237" t="e">
        <f>1-(((INDEX('DOE Stack Loss Data'!$C$4:$V$43,MATCH('Combustion Reports'!D$46,'DOE Stack Loss Data'!$B$4:$B$43)+1,MATCH('Proposed Efficiency'!AH22,'DOE Stack Loss Data'!$C$3:$V$3)+1)-INDEX('DOE Stack Loss Data'!$C$4:$V$43,MATCH('Combustion Reports'!D$46,'DOE Stack Loss Data'!$B$4:$B$43),MATCH('Proposed Efficiency'!AH22,'DOE Stack Loss Data'!$C$3:$V$3)+1))/10*('Combustion Reports'!D$46-INDEX('DOE Stack Loss Data'!$B$4:$B$43,MATCH('Combustion Reports'!D$46,'DOE Stack Loss Data'!$B$4:$B$43),1))+INDEX('DOE Stack Loss Data'!$C$4:$V$43,MATCH('Combustion Reports'!D$46,'DOE Stack Loss Data'!$B$4:$B$43),MATCH('Proposed Efficiency'!AH22,'DOE Stack Loss Data'!$C$3:$V$3)+1)-((INDEX('DOE Stack Loss Data'!$C$4:$V$43,MATCH('Combustion Reports'!D$46,'DOE Stack Loss Data'!$B$4:$B$43)+1,MATCH('Proposed Efficiency'!AH22,'DOE Stack Loss Data'!$C$3:$V$3))-INDEX('DOE Stack Loss Data'!$C$4:$V$43,MATCH('Combustion Reports'!D$46,'DOE Stack Loss Data'!$B$4:$B$43),MATCH('Proposed Efficiency'!AH22,'DOE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Efficiency'!AH22,'DOE Stack Loss Data'!$C$3:$V$3))))/(INDEX('DOE Stack Loss Data'!$C$3:$V$3,1,MATCH('Proposed Efficiency'!AH22,'DOE Stack Loss Data'!$C$3:$V$3)+1)-INDEX('DOE Stack Loss Data'!$C$3:$V$3,1,MATCH('Proposed Efficiency'!AH22,'DOE Stack Loss Data'!$C$3:$V$3)))*('Proposed Efficiency'!AH22-INDEX('DOE Stack Loss Data'!$C$3:$V$3,1,MATCH('Proposed Efficiency'!AH22,'DOE Stack Loss Data'!$C$3:$V$3)))+(INDEX('DOE Stack Loss Data'!$C$4:$V$43,MATCH('Combustion Reports'!D$46,'DOE Stack Loss Data'!$B$4:$B$43)+1,MATCH('Proposed Efficiency'!AH22,'DOE Stack Loss Data'!$C$3:$V$3))-INDEX('DOE Stack Loss Data'!$C$4:$V$43,MATCH('Combustion Reports'!D$46,'DOE Stack Loss Data'!$B$4:$B$43),MATCH('Proposed Efficiency'!AH22,'DOE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Efficiency'!AH22,'DOE Stack Loss Data'!$C$3:$V$3)))</f>
        <v>#N/A</v>
      </c>
      <c r="AI46" s="237" t="e">
        <f>1-(((INDEX('DOE Stack Loss Data'!$C$4:$V$43,MATCH('Combustion Reports'!E$46,'DOE Stack Loss Data'!$B$4:$B$43)+1,MATCH('Proposed Efficiency'!AI22,'DOE Stack Loss Data'!$C$3:$V$3)+1)-INDEX('DOE Stack Loss Data'!$C$4:$V$43,MATCH('Combustion Reports'!E$46,'DOE Stack Loss Data'!$B$4:$B$43),MATCH('Proposed Efficiency'!AI22,'DOE Stack Loss Data'!$C$3:$V$3)+1))/10*('Combustion Reports'!E$46-INDEX('DOE Stack Loss Data'!$B$4:$B$43,MATCH('Combustion Reports'!E$46,'DOE Stack Loss Data'!$B$4:$B$43),1))+INDEX('DOE Stack Loss Data'!$C$4:$V$43,MATCH('Combustion Reports'!E$46,'DOE Stack Loss Data'!$B$4:$B$43),MATCH('Proposed Efficiency'!AI22,'DOE Stack Loss Data'!$C$3:$V$3)+1)-((INDEX('DOE Stack Loss Data'!$C$4:$V$43,MATCH('Combustion Reports'!E$46,'DOE Stack Loss Data'!$B$4:$B$43)+1,MATCH('Proposed Efficiency'!AI22,'DOE Stack Loss Data'!$C$3:$V$3))-INDEX('DOE Stack Loss Data'!$C$4:$V$43,MATCH('Combustion Reports'!E$46,'DOE Stack Loss Data'!$B$4:$B$43),MATCH('Proposed Efficiency'!AI22,'DOE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Efficiency'!AI22,'DOE Stack Loss Data'!$C$3:$V$3))))/(INDEX('DOE Stack Loss Data'!$C$3:$V$3,1,MATCH('Proposed Efficiency'!AI22,'DOE Stack Loss Data'!$C$3:$V$3)+1)-INDEX('DOE Stack Loss Data'!$C$3:$V$3,1,MATCH('Proposed Efficiency'!AI22,'DOE Stack Loss Data'!$C$3:$V$3)))*('Proposed Efficiency'!AI22-INDEX('DOE Stack Loss Data'!$C$3:$V$3,1,MATCH('Proposed Efficiency'!AI22,'DOE Stack Loss Data'!$C$3:$V$3)))+(INDEX('DOE Stack Loss Data'!$C$4:$V$43,MATCH('Combustion Reports'!E$46,'DOE Stack Loss Data'!$B$4:$B$43)+1,MATCH('Proposed Efficiency'!AI22,'DOE Stack Loss Data'!$C$3:$V$3))-INDEX('DOE Stack Loss Data'!$C$4:$V$43,MATCH('Combustion Reports'!E$46,'DOE Stack Loss Data'!$B$4:$B$43),MATCH('Proposed Efficiency'!AI22,'DOE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Efficiency'!AI22,'DOE Stack Loss Data'!$C$3:$V$3)))</f>
        <v>#N/A</v>
      </c>
      <c r="AJ46" s="237" t="e">
        <f>1-(((INDEX('DOE Stack Loss Data'!$C$4:$V$43,MATCH('Combustion Reports'!F$46,'DOE Stack Loss Data'!$B$4:$B$43)+1,MATCH('Proposed Efficiency'!AJ22,'DOE Stack Loss Data'!$C$3:$V$3)+1)-INDEX('DOE Stack Loss Data'!$C$4:$V$43,MATCH('Combustion Reports'!F$46,'DOE Stack Loss Data'!$B$4:$B$43),MATCH('Proposed Efficiency'!AJ22,'DOE Stack Loss Data'!$C$3:$V$3)+1))/10*('Combustion Reports'!F$46-INDEX('DOE Stack Loss Data'!$B$4:$B$43,MATCH('Combustion Reports'!F$46,'DOE Stack Loss Data'!$B$4:$B$43),1))+INDEX('DOE Stack Loss Data'!$C$4:$V$43,MATCH('Combustion Reports'!F$46,'DOE Stack Loss Data'!$B$4:$B$43),MATCH('Proposed Efficiency'!AJ22,'DOE Stack Loss Data'!$C$3:$V$3)+1)-((INDEX('DOE Stack Loss Data'!$C$4:$V$43,MATCH('Combustion Reports'!F$46,'DOE Stack Loss Data'!$B$4:$B$43)+1,MATCH('Proposed Efficiency'!AJ22,'DOE Stack Loss Data'!$C$3:$V$3))-INDEX('DOE Stack Loss Data'!$C$4:$V$43,MATCH('Combustion Reports'!F$46,'DOE Stack Loss Data'!$B$4:$B$43),MATCH('Proposed Efficiency'!AJ22,'DOE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Efficiency'!AJ22,'DOE Stack Loss Data'!$C$3:$V$3))))/(INDEX('DOE Stack Loss Data'!$C$3:$V$3,1,MATCH('Proposed Efficiency'!AJ22,'DOE Stack Loss Data'!$C$3:$V$3)+1)-INDEX('DOE Stack Loss Data'!$C$3:$V$3,1,MATCH('Proposed Efficiency'!AJ22,'DOE Stack Loss Data'!$C$3:$V$3)))*('Proposed Efficiency'!AJ22-INDEX('DOE Stack Loss Data'!$C$3:$V$3,1,MATCH('Proposed Efficiency'!AJ22,'DOE Stack Loss Data'!$C$3:$V$3)))+(INDEX('DOE Stack Loss Data'!$C$4:$V$43,MATCH('Combustion Reports'!F$46,'DOE Stack Loss Data'!$B$4:$B$43)+1,MATCH('Proposed Efficiency'!AJ22,'DOE Stack Loss Data'!$C$3:$V$3))-INDEX('DOE Stack Loss Data'!$C$4:$V$43,MATCH('Combustion Reports'!F$46,'DOE Stack Loss Data'!$B$4:$B$43),MATCH('Proposed Efficiency'!AJ22,'DOE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Efficiency'!AJ22,'DOE Stack Loss Data'!$C$3:$V$3)))</f>
        <v>#N/A</v>
      </c>
      <c r="AK46" s="237" t="e">
        <f>1-(((INDEX('DOE Stack Loss Data'!$C$4:$V$43,MATCH('Combustion Reports'!G$46,'DOE Stack Loss Data'!$B$4:$B$43)+1,MATCH('Proposed Efficiency'!AK22,'DOE Stack Loss Data'!$C$3:$V$3)+1)-INDEX('DOE Stack Loss Data'!$C$4:$V$43,MATCH('Combustion Reports'!G$46,'DOE Stack Loss Data'!$B$4:$B$43),MATCH('Proposed Efficiency'!AK22,'DOE Stack Loss Data'!$C$3:$V$3)+1))/10*('Combustion Reports'!G$46-INDEX('DOE Stack Loss Data'!$B$4:$B$43,MATCH('Combustion Reports'!G$46,'DOE Stack Loss Data'!$B$4:$B$43),1))+INDEX('DOE Stack Loss Data'!$C$4:$V$43,MATCH('Combustion Reports'!G$46,'DOE Stack Loss Data'!$B$4:$B$43),MATCH('Proposed Efficiency'!AK22,'DOE Stack Loss Data'!$C$3:$V$3)+1)-((INDEX('DOE Stack Loss Data'!$C$4:$V$43,MATCH('Combustion Reports'!G$46,'DOE Stack Loss Data'!$B$4:$B$43)+1,MATCH('Proposed Efficiency'!AK22,'DOE Stack Loss Data'!$C$3:$V$3))-INDEX('DOE Stack Loss Data'!$C$4:$V$43,MATCH('Combustion Reports'!G$46,'DOE Stack Loss Data'!$B$4:$B$43),MATCH('Proposed Efficiency'!AK22,'DOE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Efficiency'!AK22,'DOE Stack Loss Data'!$C$3:$V$3))))/(INDEX('DOE Stack Loss Data'!$C$3:$V$3,1,MATCH('Proposed Efficiency'!AK22,'DOE Stack Loss Data'!$C$3:$V$3)+1)-INDEX('DOE Stack Loss Data'!$C$3:$V$3,1,MATCH('Proposed Efficiency'!AK22,'DOE Stack Loss Data'!$C$3:$V$3)))*('Proposed Efficiency'!AK22-INDEX('DOE Stack Loss Data'!$C$3:$V$3,1,MATCH('Proposed Efficiency'!AK22,'DOE Stack Loss Data'!$C$3:$V$3)))+(INDEX('DOE Stack Loss Data'!$C$4:$V$43,MATCH('Combustion Reports'!G$46,'DOE Stack Loss Data'!$B$4:$B$43)+1,MATCH('Proposed Efficiency'!AK22,'DOE Stack Loss Data'!$C$3:$V$3))-INDEX('DOE Stack Loss Data'!$C$4:$V$43,MATCH('Combustion Reports'!G$46,'DOE Stack Loss Data'!$B$4:$B$43),MATCH('Proposed Efficiency'!AK22,'DOE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Efficiency'!AK22,'DOE Stack Loss Data'!$C$3:$V$3)))</f>
        <v>#N/A</v>
      </c>
      <c r="AL46" s="237" t="e">
        <f>1-(((INDEX('DOE Stack Loss Data'!$C$4:$V$43,MATCH('Combustion Reports'!H$46,'DOE Stack Loss Data'!$B$4:$B$43)+1,MATCH('Proposed Efficiency'!AL22,'DOE Stack Loss Data'!$C$3:$V$3)+1)-INDEX('DOE Stack Loss Data'!$C$4:$V$43,MATCH('Combustion Reports'!H$46,'DOE Stack Loss Data'!$B$4:$B$43),MATCH('Proposed Efficiency'!AL22,'DOE Stack Loss Data'!$C$3:$V$3)+1))/10*('Combustion Reports'!H$46-INDEX('DOE Stack Loss Data'!$B$4:$B$43,MATCH('Combustion Reports'!H$46,'DOE Stack Loss Data'!$B$4:$B$43),1))+INDEX('DOE Stack Loss Data'!$C$4:$V$43,MATCH('Combustion Reports'!H$46,'DOE Stack Loss Data'!$B$4:$B$43),MATCH('Proposed Efficiency'!AL22,'DOE Stack Loss Data'!$C$3:$V$3)+1)-((INDEX('DOE Stack Loss Data'!$C$4:$V$43,MATCH('Combustion Reports'!H$46,'DOE Stack Loss Data'!$B$4:$B$43)+1,MATCH('Proposed Efficiency'!AL22,'DOE Stack Loss Data'!$C$3:$V$3))-INDEX('DOE Stack Loss Data'!$C$4:$V$43,MATCH('Combustion Reports'!H$46,'DOE Stack Loss Data'!$B$4:$B$43),MATCH('Proposed Efficiency'!AL22,'DOE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Efficiency'!AL22,'DOE Stack Loss Data'!$C$3:$V$3))))/(INDEX('DOE Stack Loss Data'!$C$3:$V$3,1,MATCH('Proposed Efficiency'!AL22,'DOE Stack Loss Data'!$C$3:$V$3)+1)-INDEX('DOE Stack Loss Data'!$C$3:$V$3,1,MATCH('Proposed Efficiency'!AL22,'DOE Stack Loss Data'!$C$3:$V$3)))*('Proposed Efficiency'!AL22-INDEX('DOE Stack Loss Data'!$C$3:$V$3,1,MATCH('Proposed Efficiency'!AL22,'DOE Stack Loss Data'!$C$3:$V$3)))+(INDEX('DOE Stack Loss Data'!$C$4:$V$43,MATCH('Combustion Reports'!H$46,'DOE Stack Loss Data'!$B$4:$B$43)+1,MATCH('Proposed Efficiency'!AL22,'DOE Stack Loss Data'!$C$3:$V$3))-INDEX('DOE Stack Loss Data'!$C$4:$V$43,MATCH('Combustion Reports'!H$46,'DOE Stack Loss Data'!$B$4:$B$43),MATCH('Proposed Efficiency'!AL22,'DOE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Efficiency'!AL22,'DOE Stack Loss Data'!$C$3:$V$3)))</f>
        <v>#N/A</v>
      </c>
      <c r="AM46" s="237" t="e">
        <f>1-(((INDEX('DOE Stack Loss Data'!$C$4:$V$43,MATCH('Combustion Reports'!I$46,'DOE Stack Loss Data'!$B$4:$B$43)+1,MATCH('Proposed Efficiency'!AM22,'DOE Stack Loss Data'!$C$3:$V$3)+1)-INDEX('DOE Stack Loss Data'!$C$4:$V$43,MATCH('Combustion Reports'!I$46,'DOE Stack Loss Data'!$B$4:$B$43),MATCH('Proposed Efficiency'!AM22,'DOE Stack Loss Data'!$C$3:$V$3)+1))/10*('Combustion Reports'!I$46-INDEX('DOE Stack Loss Data'!$B$4:$B$43,MATCH('Combustion Reports'!I$46,'DOE Stack Loss Data'!$B$4:$B$43),1))+INDEX('DOE Stack Loss Data'!$C$4:$V$43,MATCH('Combustion Reports'!I$46,'DOE Stack Loss Data'!$B$4:$B$43),MATCH('Proposed Efficiency'!AM22,'DOE Stack Loss Data'!$C$3:$V$3)+1)-((INDEX('DOE Stack Loss Data'!$C$4:$V$43,MATCH('Combustion Reports'!I$46,'DOE Stack Loss Data'!$B$4:$B$43)+1,MATCH('Proposed Efficiency'!AM22,'DOE Stack Loss Data'!$C$3:$V$3))-INDEX('DOE Stack Loss Data'!$C$4:$V$43,MATCH('Combustion Reports'!I$46,'DOE Stack Loss Data'!$B$4:$B$43),MATCH('Proposed Efficiency'!AM22,'DOE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Efficiency'!AM22,'DOE Stack Loss Data'!$C$3:$V$3))))/(INDEX('DOE Stack Loss Data'!$C$3:$V$3,1,MATCH('Proposed Efficiency'!AM22,'DOE Stack Loss Data'!$C$3:$V$3)+1)-INDEX('DOE Stack Loss Data'!$C$3:$V$3,1,MATCH('Proposed Efficiency'!AM22,'DOE Stack Loss Data'!$C$3:$V$3)))*('Proposed Efficiency'!AM22-INDEX('DOE Stack Loss Data'!$C$3:$V$3,1,MATCH('Proposed Efficiency'!AM22,'DOE Stack Loss Data'!$C$3:$V$3)))+(INDEX('DOE Stack Loss Data'!$C$4:$V$43,MATCH('Combustion Reports'!I$46,'DOE Stack Loss Data'!$B$4:$B$43)+1,MATCH('Proposed Efficiency'!AM22,'DOE Stack Loss Data'!$C$3:$V$3))-INDEX('DOE Stack Loss Data'!$C$4:$V$43,MATCH('Combustion Reports'!I$46,'DOE Stack Loss Data'!$B$4:$B$43),MATCH('Proposed Efficiency'!AM22,'DOE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Efficiency'!AM22,'DOE Stack Loss Data'!$C$3:$V$3)))</f>
        <v>#N/A</v>
      </c>
      <c r="AN46" s="237" t="e">
        <f>1-(((INDEX('DOE Stack Loss Data'!$C$4:$V$43,MATCH('Combustion Reports'!J$46,'DOE Stack Loss Data'!$B$4:$B$43)+1,MATCH('Proposed Efficiency'!AN22,'DOE Stack Loss Data'!$C$3:$V$3)+1)-INDEX('DOE Stack Loss Data'!$C$4:$V$43,MATCH('Combustion Reports'!J$46,'DOE Stack Loss Data'!$B$4:$B$43),MATCH('Proposed Efficiency'!AN22,'DOE Stack Loss Data'!$C$3:$V$3)+1))/10*('Combustion Reports'!J$46-INDEX('DOE Stack Loss Data'!$B$4:$B$43,MATCH('Combustion Reports'!J$46,'DOE Stack Loss Data'!$B$4:$B$43),1))+INDEX('DOE Stack Loss Data'!$C$4:$V$43,MATCH('Combustion Reports'!J$46,'DOE Stack Loss Data'!$B$4:$B$43),MATCH('Proposed Efficiency'!AN22,'DOE Stack Loss Data'!$C$3:$V$3)+1)-((INDEX('DOE Stack Loss Data'!$C$4:$V$43,MATCH('Combustion Reports'!J$46,'DOE Stack Loss Data'!$B$4:$B$43)+1,MATCH('Proposed Efficiency'!AN22,'DOE Stack Loss Data'!$C$3:$V$3))-INDEX('DOE Stack Loss Data'!$C$4:$V$43,MATCH('Combustion Reports'!J$46,'DOE Stack Loss Data'!$B$4:$B$43),MATCH('Proposed Efficiency'!AN22,'DOE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Efficiency'!AN22,'DOE Stack Loss Data'!$C$3:$V$3))))/(INDEX('DOE Stack Loss Data'!$C$3:$V$3,1,MATCH('Proposed Efficiency'!AN22,'DOE Stack Loss Data'!$C$3:$V$3)+1)-INDEX('DOE Stack Loss Data'!$C$3:$V$3,1,MATCH('Proposed Efficiency'!AN22,'DOE Stack Loss Data'!$C$3:$V$3)))*('Proposed Efficiency'!AN22-INDEX('DOE Stack Loss Data'!$C$3:$V$3,1,MATCH('Proposed Efficiency'!AN22,'DOE Stack Loss Data'!$C$3:$V$3)))+(INDEX('DOE Stack Loss Data'!$C$4:$V$43,MATCH('Combustion Reports'!J$46,'DOE Stack Loss Data'!$B$4:$B$43)+1,MATCH('Proposed Efficiency'!AN22,'DOE Stack Loss Data'!$C$3:$V$3))-INDEX('DOE Stack Loss Data'!$C$4:$V$43,MATCH('Combustion Reports'!J$46,'DOE Stack Loss Data'!$B$4:$B$43),MATCH('Proposed Efficiency'!AN22,'DOE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Efficiency'!AN22,'DOE Stack Loss Data'!$C$3:$V$3)))</f>
        <v>#N/A</v>
      </c>
      <c r="AO46" s="237" t="e">
        <f>1-(((INDEX('DOE Stack Loss Data'!$C$4:$V$43,MATCH('Combustion Reports'!K$46,'DOE Stack Loss Data'!$B$4:$B$43)+1,MATCH('Proposed Efficiency'!AO22,'DOE Stack Loss Data'!$C$3:$V$3)+1)-INDEX('DOE Stack Loss Data'!$C$4:$V$43,MATCH('Combustion Reports'!K$46,'DOE Stack Loss Data'!$B$4:$B$43),MATCH('Proposed Efficiency'!AO22,'DOE Stack Loss Data'!$C$3:$V$3)+1))/10*('Combustion Reports'!K$46-INDEX('DOE Stack Loss Data'!$B$4:$B$43,MATCH('Combustion Reports'!K$46,'DOE Stack Loss Data'!$B$4:$B$43),1))+INDEX('DOE Stack Loss Data'!$C$4:$V$43,MATCH('Combustion Reports'!K$46,'DOE Stack Loss Data'!$B$4:$B$43),MATCH('Proposed Efficiency'!AO22,'DOE Stack Loss Data'!$C$3:$V$3)+1)-((INDEX('DOE Stack Loss Data'!$C$4:$V$43,MATCH('Combustion Reports'!K$46,'DOE Stack Loss Data'!$B$4:$B$43)+1,MATCH('Proposed Efficiency'!AO22,'DOE Stack Loss Data'!$C$3:$V$3))-INDEX('DOE Stack Loss Data'!$C$4:$V$43,MATCH('Combustion Reports'!K$46,'DOE Stack Loss Data'!$B$4:$B$43),MATCH('Proposed Efficiency'!AO22,'DOE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Efficiency'!AO22,'DOE Stack Loss Data'!$C$3:$V$3))))/(INDEX('DOE Stack Loss Data'!$C$3:$V$3,1,MATCH('Proposed Efficiency'!AO22,'DOE Stack Loss Data'!$C$3:$V$3)+1)-INDEX('DOE Stack Loss Data'!$C$3:$V$3,1,MATCH('Proposed Efficiency'!AO22,'DOE Stack Loss Data'!$C$3:$V$3)))*('Proposed Efficiency'!AO22-INDEX('DOE Stack Loss Data'!$C$3:$V$3,1,MATCH('Proposed Efficiency'!AO22,'DOE Stack Loss Data'!$C$3:$V$3)))+(INDEX('DOE Stack Loss Data'!$C$4:$V$43,MATCH('Combustion Reports'!K$46,'DOE Stack Loss Data'!$B$4:$B$43)+1,MATCH('Proposed Efficiency'!AO22,'DOE Stack Loss Data'!$C$3:$V$3))-INDEX('DOE Stack Loss Data'!$C$4:$V$43,MATCH('Combustion Reports'!K$46,'DOE Stack Loss Data'!$B$4:$B$43),MATCH('Proposed Efficiency'!AO22,'DOE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Efficiency'!AO22,'DOE Stack Loss Data'!$C$3:$V$3)))</f>
        <v>#N/A</v>
      </c>
      <c r="AP46" s="238" t="e">
        <f>1-(((INDEX('DOE Stack Loss Data'!$C$4:$V$43,MATCH('Combustion Reports'!L$46,'DOE Stack Loss Data'!$B$4:$B$43)+1,MATCH('Proposed Efficiency'!AP22,'DOE Stack Loss Data'!$C$3:$V$3)+1)-INDEX('DOE Stack Loss Data'!$C$4:$V$43,MATCH('Combustion Reports'!L$46,'DOE Stack Loss Data'!$B$4:$B$43),MATCH('Proposed Efficiency'!AP22,'DOE Stack Loss Data'!$C$3:$V$3)+1))/10*('Combustion Reports'!L$46-INDEX('DOE Stack Loss Data'!$B$4:$B$43,MATCH('Combustion Reports'!L$46,'DOE Stack Loss Data'!$B$4:$B$43),1))+INDEX('DOE Stack Loss Data'!$C$4:$V$43,MATCH('Combustion Reports'!L$46,'DOE Stack Loss Data'!$B$4:$B$43),MATCH('Proposed Efficiency'!AP22,'DOE Stack Loss Data'!$C$3:$V$3)+1)-((INDEX('DOE Stack Loss Data'!$C$4:$V$43,MATCH('Combustion Reports'!L$46,'DOE Stack Loss Data'!$B$4:$B$43)+1,MATCH('Proposed Efficiency'!AP22,'DOE Stack Loss Data'!$C$3:$V$3))-INDEX('DOE Stack Loss Data'!$C$4:$V$43,MATCH('Combustion Reports'!L$46,'DOE Stack Loss Data'!$B$4:$B$43),MATCH('Proposed Efficiency'!AP22,'DOE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Efficiency'!AP22,'DOE Stack Loss Data'!$C$3:$V$3))))/(INDEX('DOE Stack Loss Data'!$C$3:$V$3,1,MATCH('Proposed Efficiency'!AP22,'DOE Stack Loss Data'!$C$3:$V$3)+1)-INDEX('DOE Stack Loss Data'!$C$3:$V$3,1,MATCH('Proposed Efficiency'!AP22,'DOE Stack Loss Data'!$C$3:$V$3)))*('Proposed Efficiency'!AP22-INDEX('DOE Stack Loss Data'!$C$3:$V$3,1,MATCH('Proposed Efficiency'!AP22,'DOE Stack Loss Data'!$C$3:$V$3)))+(INDEX('DOE Stack Loss Data'!$C$4:$V$43,MATCH('Combustion Reports'!L$46,'DOE Stack Loss Data'!$B$4:$B$43)+1,MATCH('Proposed Efficiency'!AP22,'DOE Stack Loss Data'!$C$3:$V$3))-INDEX('DOE Stack Loss Data'!$C$4:$V$43,MATCH('Combustion Reports'!L$46,'DOE Stack Loss Data'!$B$4:$B$43),MATCH('Proposed Efficiency'!AP22,'DOE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Efficiency'!AP22,'DOE Stack Loss Data'!$C$3:$V$3)))</f>
        <v>#N/A</v>
      </c>
      <c r="AR46" s="236">
        <v>75</v>
      </c>
      <c r="AS46" s="234">
        <v>751</v>
      </c>
      <c r="AT46" s="233">
        <f t="shared" si="7"/>
        <v>75</v>
      </c>
      <c r="AU46" s="237" t="e">
        <f>1-(((INDEX('DOE Stack Loss Data'!$C$4:$V$43,MATCH('Combustion Reports'!C$52,'DOE Stack Loss Data'!$B$4:$B$43)+1,MATCH('Proposed Efficiency'!AU22,'DOE Stack Loss Data'!$C$3:$V$3)+1)-INDEX('DOE Stack Loss Data'!$C$4:$V$43,MATCH('Combustion Reports'!C$52,'DOE Stack Loss Data'!$B$4:$B$43),MATCH('Proposed Efficiency'!AU22,'DOE Stack Loss Data'!$C$3:$V$3)+1))/10*('Combustion Reports'!C$52-INDEX('DOE Stack Loss Data'!$B$4:$B$43,MATCH('Combustion Reports'!C$52,'DOE Stack Loss Data'!$B$4:$B$43),1))+INDEX('DOE Stack Loss Data'!$C$4:$V$43,MATCH('Combustion Reports'!C$52,'DOE Stack Loss Data'!$B$4:$B$43),MATCH('Proposed Efficiency'!AU22,'DOE Stack Loss Data'!$C$3:$V$3)+1)-((INDEX('DOE Stack Loss Data'!$C$4:$V$43,MATCH('Combustion Reports'!C$52,'DOE Stack Loss Data'!$B$4:$B$43)+1,MATCH('Proposed Efficiency'!AU22,'DOE Stack Loss Data'!$C$3:$V$3))-INDEX('DOE Stack Loss Data'!$C$4:$V$43,MATCH('Combustion Reports'!C$52,'DOE Stack Loss Data'!$B$4:$B$43),MATCH('Proposed Efficiency'!AU22,'DOE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Efficiency'!AU22,'DOE Stack Loss Data'!$C$3:$V$3))))/(INDEX('DOE Stack Loss Data'!$C$3:$V$3,1,MATCH('Proposed Efficiency'!AU22,'DOE Stack Loss Data'!$C$3:$V$3)+1)-INDEX('DOE Stack Loss Data'!$C$3:$V$3,1,MATCH('Proposed Efficiency'!AU22,'DOE Stack Loss Data'!$C$3:$V$3)))*('Proposed Efficiency'!AU22-INDEX('DOE Stack Loss Data'!$C$3:$V$3,1,MATCH('Proposed Efficiency'!AU22,'DOE Stack Loss Data'!$C$3:$V$3)))+(INDEX('DOE Stack Loss Data'!$C$4:$V$43,MATCH('Combustion Reports'!C$52,'DOE Stack Loss Data'!$B$4:$B$43)+1,MATCH('Proposed Efficiency'!AU22,'DOE Stack Loss Data'!$C$3:$V$3))-INDEX('DOE Stack Loss Data'!$C$4:$V$43,MATCH('Combustion Reports'!C$52,'DOE Stack Loss Data'!$B$4:$B$43),MATCH('Proposed Efficiency'!AU22,'DOE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Efficiency'!AU22,'DOE Stack Loss Data'!$C$3:$V$3)))</f>
        <v>#N/A</v>
      </c>
      <c r="AV46" s="237" t="e">
        <f>1-(((INDEX('DOE Stack Loss Data'!$C$4:$V$43,MATCH('Combustion Reports'!D$52,'DOE Stack Loss Data'!$B$4:$B$43)+1,MATCH('Proposed Efficiency'!AV22,'DOE Stack Loss Data'!$C$3:$V$3)+1)-INDEX('DOE Stack Loss Data'!$C$4:$V$43,MATCH('Combustion Reports'!D$52,'DOE Stack Loss Data'!$B$4:$B$43),MATCH('Proposed Efficiency'!AV22,'DOE Stack Loss Data'!$C$3:$V$3)+1))/10*('Combustion Reports'!D$52-INDEX('DOE Stack Loss Data'!$B$4:$B$43,MATCH('Combustion Reports'!D$52,'DOE Stack Loss Data'!$B$4:$B$43),1))+INDEX('DOE Stack Loss Data'!$C$4:$V$43,MATCH('Combustion Reports'!D$52,'DOE Stack Loss Data'!$B$4:$B$43),MATCH('Proposed Efficiency'!AV22,'DOE Stack Loss Data'!$C$3:$V$3)+1)-((INDEX('DOE Stack Loss Data'!$C$4:$V$43,MATCH('Combustion Reports'!D$52,'DOE Stack Loss Data'!$B$4:$B$43)+1,MATCH('Proposed Efficiency'!AV22,'DOE Stack Loss Data'!$C$3:$V$3))-INDEX('DOE Stack Loss Data'!$C$4:$V$43,MATCH('Combustion Reports'!D$52,'DOE Stack Loss Data'!$B$4:$B$43),MATCH('Proposed Efficiency'!AV22,'DOE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Efficiency'!AV22,'DOE Stack Loss Data'!$C$3:$V$3))))/(INDEX('DOE Stack Loss Data'!$C$3:$V$3,1,MATCH('Proposed Efficiency'!AV22,'DOE Stack Loss Data'!$C$3:$V$3)+1)-INDEX('DOE Stack Loss Data'!$C$3:$V$3,1,MATCH('Proposed Efficiency'!AV22,'DOE Stack Loss Data'!$C$3:$V$3)))*('Proposed Efficiency'!AV22-INDEX('DOE Stack Loss Data'!$C$3:$V$3,1,MATCH('Proposed Efficiency'!AV22,'DOE Stack Loss Data'!$C$3:$V$3)))+(INDEX('DOE Stack Loss Data'!$C$4:$V$43,MATCH('Combustion Reports'!D$52,'DOE Stack Loss Data'!$B$4:$B$43)+1,MATCH('Proposed Efficiency'!AV22,'DOE Stack Loss Data'!$C$3:$V$3))-INDEX('DOE Stack Loss Data'!$C$4:$V$43,MATCH('Combustion Reports'!D$52,'DOE Stack Loss Data'!$B$4:$B$43),MATCH('Proposed Efficiency'!AV22,'DOE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Efficiency'!AV22,'DOE Stack Loss Data'!$C$3:$V$3)))</f>
        <v>#N/A</v>
      </c>
      <c r="AW46" s="237" t="e">
        <f>1-(((INDEX('DOE Stack Loss Data'!$C$4:$V$43,MATCH('Combustion Reports'!E$52,'DOE Stack Loss Data'!$B$4:$B$43)+1,MATCH('Proposed Efficiency'!AW22,'DOE Stack Loss Data'!$C$3:$V$3)+1)-INDEX('DOE Stack Loss Data'!$C$4:$V$43,MATCH('Combustion Reports'!E$52,'DOE Stack Loss Data'!$B$4:$B$43),MATCH('Proposed Efficiency'!AW22,'DOE Stack Loss Data'!$C$3:$V$3)+1))/10*('Combustion Reports'!E$52-INDEX('DOE Stack Loss Data'!$B$4:$B$43,MATCH('Combustion Reports'!E$52,'DOE Stack Loss Data'!$B$4:$B$43),1))+INDEX('DOE Stack Loss Data'!$C$4:$V$43,MATCH('Combustion Reports'!E$52,'DOE Stack Loss Data'!$B$4:$B$43),MATCH('Proposed Efficiency'!AW22,'DOE Stack Loss Data'!$C$3:$V$3)+1)-((INDEX('DOE Stack Loss Data'!$C$4:$V$43,MATCH('Combustion Reports'!E$52,'DOE Stack Loss Data'!$B$4:$B$43)+1,MATCH('Proposed Efficiency'!AW22,'DOE Stack Loss Data'!$C$3:$V$3))-INDEX('DOE Stack Loss Data'!$C$4:$V$43,MATCH('Combustion Reports'!E$52,'DOE Stack Loss Data'!$B$4:$B$43),MATCH('Proposed Efficiency'!AW22,'DOE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Efficiency'!AW22,'DOE Stack Loss Data'!$C$3:$V$3))))/(INDEX('DOE Stack Loss Data'!$C$3:$V$3,1,MATCH('Proposed Efficiency'!AW22,'DOE Stack Loss Data'!$C$3:$V$3)+1)-INDEX('DOE Stack Loss Data'!$C$3:$V$3,1,MATCH('Proposed Efficiency'!AW22,'DOE Stack Loss Data'!$C$3:$V$3)))*('Proposed Efficiency'!AW22-INDEX('DOE Stack Loss Data'!$C$3:$V$3,1,MATCH('Proposed Efficiency'!AW22,'DOE Stack Loss Data'!$C$3:$V$3)))+(INDEX('DOE Stack Loss Data'!$C$4:$V$43,MATCH('Combustion Reports'!E$52,'DOE Stack Loss Data'!$B$4:$B$43)+1,MATCH('Proposed Efficiency'!AW22,'DOE Stack Loss Data'!$C$3:$V$3))-INDEX('DOE Stack Loss Data'!$C$4:$V$43,MATCH('Combustion Reports'!E$52,'DOE Stack Loss Data'!$B$4:$B$43),MATCH('Proposed Efficiency'!AW22,'DOE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Efficiency'!AW22,'DOE Stack Loss Data'!$C$3:$V$3)))</f>
        <v>#N/A</v>
      </c>
      <c r="AX46" s="237" t="e">
        <f>1-(((INDEX('DOE Stack Loss Data'!$C$4:$V$43,MATCH('Combustion Reports'!F$52,'DOE Stack Loss Data'!$B$4:$B$43)+1,MATCH('Proposed Efficiency'!AX22,'DOE Stack Loss Data'!$C$3:$V$3)+1)-INDEX('DOE Stack Loss Data'!$C$4:$V$43,MATCH('Combustion Reports'!F$52,'DOE Stack Loss Data'!$B$4:$B$43),MATCH('Proposed Efficiency'!AX22,'DOE Stack Loss Data'!$C$3:$V$3)+1))/10*('Combustion Reports'!F$52-INDEX('DOE Stack Loss Data'!$B$4:$B$43,MATCH('Combustion Reports'!F$52,'DOE Stack Loss Data'!$B$4:$B$43),1))+INDEX('DOE Stack Loss Data'!$C$4:$V$43,MATCH('Combustion Reports'!F$52,'DOE Stack Loss Data'!$B$4:$B$43),MATCH('Proposed Efficiency'!AX22,'DOE Stack Loss Data'!$C$3:$V$3)+1)-((INDEX('DOE Stack Loss Data'!$C$4:$V$43,MATCH('Combustion Reports'!F$52,'DOE Stack Loss Data'!$B$4:$B$43)+1,MATCH('Proposed Efficiency'!AX22,'DOE Stack Loss Data'!$C$3:$V$3))-INDEX('DOE Stack Loss Data'!$C$4:$V$43,MATCH('Combustion Reports'!F$52,'DOE Stack Loss Data'!$B$4:$B$43),MATCH('Proposed Efficiency'!AX22,'DOE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Efficiency'!AX22,'DOE Stack Loss Data'!$C$3:$V$3))))/(INDEX('DOE Stack Loss Data'!$C$3:$V$3,1,MATCH('Proposed Efficiency'!AX22,'DOE Stack Loss Data'!$C$3:$V$3)+1)-INDEX('DOE Stack Loss Data'!$C$3:$V$3,1,MATCH('Proposed Efficiency'!AX22,'DOE Stack Loss Data'!$C$3:$V$3)))*('Proposed Efficiency'!AX22-INDEX('DOE Stack Loss Data'!$C$3:$V$3,1,MATCH('Proposed Efficiency'!AX22,'DOE Stack Loss Data'!$C$3:$V$3)))+(INDEX('DOE Stack Loss Data'!$C$4:$V$43,MATCH('Combustion Reports'!F$52,'DOE Stack Loss Data'!$B$4:$B$43)+1,MATCH('Proposed Efficiency'!AX22,'DOE Stack Loss Data'!$C$3:$V$3))-INDEX('DOE Stack Loss Data'!$C$4:$V$43,MATCH('Combustion Reports'!F$52,'DOE Stack Loss Data'!$B$4:$B$43),MATCH('Proposed Efficiency'!AX22,'DOE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Efficiency'!AX22,'DOE Stack Loss Data'!$C$3:$V$3)))</f>
        <v>#N/A</v>
      </c>
      <c r="AY46" s="237" t="e">
        <f>1-(((INDEX('DOE Stack Loss Data'!$C$4:$V$43,MATCH('Combustion Reports'!G$52,'DOE Stack Loss Data'!$B$4:$B$43)+1,MATCH('Proposed Efficiency'!AY22,'DOE Stack Loss Data'!$C$3:$V$3)+1)-INDEX('DOE Stack Loss Data'!$C$4:$V$43,MATCH('Combustion Reports'!G$52,'DOE Stack Loss Data'!$B$4:$B$43),MATCH('Proposed Efficiency'!AY22,'DOE Stack Loss Data'!$C$3:$V$3)+1))/10*('Combustion Reports'!G$52-INDEX('DOE Stack Loss Data'!$B$4:$B$43,MATCH('Combustion Reports'!G$52,'DOE Stack Loss Data'!$B$4:$B$43),1))+INDEX('DOE Stack Loss Data'!$C$4:$V$43,MATCH('Combustion Reports'!G$52,'DOE Stack Loss Data'!$B$4:$B$43),MATCH('Proposed Efficiency'!AY22,'DOE Stack Loss Data'!$C$3:$V$3)+1)-((INDEX('DOE Stack Loss Data'!$C$4:$V$43,MATCH('Combustion Reports'!G$52,'DOE Stack Loss Data'!$B$4:$B$43)+1,MATCH('Proposed Efficiency'!AY22,'DOE Stack Loss Data'!$C$3:$V$3))-INDEX('DOE Stack Loss Data'!$C$4:$V$43,MATCH('Combustion Reports'!G$52,'DOE Stack Loss Data'!$B$4:$B$43),MATCH('Proposed Efficiency'!AY22,'DOE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Efficiency'!AY22,'DOE Stack Loss Data'!$C$3:$V$3))))/(INDEX('DOE Stack Loss Data'!$C$3:$V$3,1,MATCH('Proposed Efficiency'!AY22,'DOE Stack Loss Data'!$C$3:$V$3)+1)-INDEX('DOE Stack Loss Data'!$C$3:$V$3,1,MATCH('Proposed Efficiency'!AY22,'DOE Stack Loss Data'!$C$3:$V$3)))*('Proposed Efficiency'!AY22-INDEX('DOE Stack Loss Data'!$C$3:$V$3,1,MATCH('Proposed Efficiency'!AY22,'DOE Stack Loss Data'!$C$3:$V$3)))+(INDEX('DOE Stack Loss Data'!$C$4:$V$43,MATCH('Combustion Reports'!G$52,'DOE Stack Loss Data'!$B$4:$B$43)+1,MATCH('Proposed Efficiency'!AY22,'DOE Stack Loss Data'!$C$3:$V$3))-INDEX('DOE Stack Loss Data'!$C$4:$V$43,MATCH('Combustion Reports'!G$52,'DOE Stack Loss Data'!$B$4:$B$43),MATCH('Proposed Efficiency'!AY22,'DOE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Efficiency'!AY22,'DOE Stack Loss Data'!$C$3:$V$3)))</f>
        <v>#N/A</v>
      </c>
      <c r="AZ46" s="237" t="e">
        <f>1-(((INDEX('DOE Stack Loss Data'!$C$4:$V$43,MATCH('Combustion Reports'!H$52,'DOE Stack Loss Data'!$B$4:$B$43)+1,MATCH('Proposed Efficiency'!AZ22,'DOE Stack Loss Data'!$C$3:$V$3)+1)-INDEX('DOE Stack Loss Data'!$C$4:$V$43,MATCH('Combustion Reports'!H$52,'DOE Stack Loss Data'!$B$4:$B$43),MATCH('Proposed Efficiency'!AZ22,'DOE Stack Loss Data'!$C$3:$V$3)+1))/10*('Combustion Reports'!H$52-INDEX('DOE Stack Loss Data'!$B$4:$B$43,MATCH('Combustion Reports'!H$52,'DOE Stack Loss Data'!$B$4:$B$43),1))+INDEX('DOE Stack Loss Data'!$C$4:$V$43,MATCH('Combustion Reports'!H$52,'DOE Stack Loss Data'!$B$4:$B$43),MATCH('Proposed Efficiency'!AZ22,'DOE Stack Loss Data'!$C$3:$V$3)+1)-((INDEX('DOE Stack Loss Data'!$C$4:$V$43,MATCH('Combustion Reports'!H$52,'DOE Stack Loss Data'!$B$4:$B$43)+1,MATCH('Proposed Efficiency'!AZ22,'DOE Stack Loss Data'!$C$3:$V$3))-INDEX('DOE Stack Loss Data'!$C$4:$V$43,MATCH('Combustion Reports'!H$52,'DOE Stack Loss Data'!$B$4:$B$43),MATCH('Proposed Efficiency'!AZ22,'DOE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Efficiency'!AZ22,'DOE Stack Loss Data'!$C$3:$V$3))))/(INDEX('DOE Stack Loss Data'!$C$3:$V$3,1,MATCH('Proposed Efficiency'!AZ22,'DOE Stack Loss Data'!$C$3:$V$3)+1)-INDEX('DOE Stack Loss Data'!$C$3:$V$3,1,MATCH('Proposed Efficiency'!AZ22,'DOE Stack Loss Data'!$C$3:$V$3)))*('Proposed Efficiency'!AZ22-INDEX('DOE Stack Loss Data'!$C$3:$V$3,1,MATCH('Proposed Efficiency'!AZ22,'DOE Stack Loss Data'!$C$3:$V$3)))+(INDEX('DOE Stack Loss Data'!$C$4:$V$43,MATCH('Combustion Reports'!H$52,'DOE Stack Loss Data'!$B$4:$B$43)+1,MATCH('Proposed Efficiency'!AZ22,'DOE Stack Loss Data'!$C$3:$V$3))-INDEX('DOE Stack Loss Data'!$C$4:$V$43,MATCH('Combustion Reports'!H$52,'DOE Stack Loss Data'!$B$4:$B$43),MATCH('Proposed Efficiency'!AZ22,'DOE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Efficiency'!AZ22,'DOE Stack Loss Data'!$C$3:$V$3)))</f>
        <v>#N/A</v>
      </c>
      <c r="BA46" s="237" t="e">
        <f>1-(((INDEX('DOE Stack Loss Data'!$C$4:$V$43,MATCH('Combustion Reports'!I$52,'DOE Stack Loss Data'!$B$4:$B$43)+1,MATCH('Proposed Efficiency'!BA22,'DOE Stack Loss Data'!$C$3:$V$3)+1)-INDEX('DOE Stack Loss Data'!$C$4:$V$43,MATCH('Combustion Reports'!I$52,'DOE Stack Loss Data'!$B$4:$B$43),MATCH('Proposed Efficiency'!BA22,'DOE Stack Loss Data'!$C$3:$V$3)+1))/10*('Combustion Reports'!I$52-INDEX('DOE Stack Loss Data'!$B$4:$B$43,MATCH('Combustion Reports'!I$52,'DOE Stack Loss Data'!$B$4:$B$43),1))+INDEX('DOE Stack Loss Data'!$C$4:$V$43,MATCH('Combustion Reports'!I$52,'DOE Stack Loss Data'!$B$4:$B$43),MATCH('Proposed Efficiency'!BA22,'DOE Stack Loss Data'!$C$3:$V$3)+1)-((INDEX('DOE Stack Loss Data'!$C$4:$V$43,MATCH('Combustion Reports'!I$52,'DOE Stack Loss Data'!$B$4:$B$43)+1,MATCH('Proposed Efficiency'!BA22,'DOE Stack Loss Data'!$C$3:$V$3))-INDEX('DOE Stack Loss Data'!$C$4:$V$43,MATCH('Combustion Reports'!I$52,'DOE Stack Loss Data'!$B$4:$B$43),MATCH('Proposed Efficiency'!BA22,'DOE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Efficiency'!BA22,'DOE Stack Loss Data'!$C$3:$V$3))))/(INDEX('DOE Stack Loss Data'!$C$3:$V$3,1,MATCH('Proposed Efficiency'!BA22,'DOE Stack Loss Data'!$C$3:$V$3)+1)-INDEX('DOE Stack Loss Data'!$C$3:$V$3,1,MATCH('Proposed Efficiency'!BA22,'DOE Stack Loss Data'!$C$3:$V$3)))*('Proposed Efficiency'!BA22-INDEX('DOE Stack Loss Data'!$C$3:$V$3,1,MATCH('Proposed Efficiency'!BA22,'DOE Stack Loss Data'!$C$3:$V$3)))+(INDEX('DOE Stack Loss Data'!$C$4:$V$43,MATCH('Combustion Reports'!I$52,'DOE Stack Loss Data'!$B$4:$B$43)+1,MATCH('Proposed Efficiency'!BA22,'DOE Stack Loss Data'!$C$3:$V$3))-INDEX('DOE Stack Loss Data'!$C$4:$V$43,MATCH('Combustion Reports'!I$52,'DOE Stack Loss Data'!$B$4:$B$43),MATCH('Proposed Efficiency'!BA22,'DOE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Efficiency'!BA22,'DOE Stack Loss Data'!$C$3:$V$3)))</f>
        <v>#N/A</v>
      </c>
      <c r="BB46" s="237" t="e">
        <f>1-(((INDEX('DOE Stack Loss Data'!$C$4:$V$43,MATCH('Combustion Reports'!J$52,'DOE Stack Loss Data'!$B$4:$B$43)+1,MATCH('Proposed Efficiency'!BB22,'DOE Stack Loss Data'!$C$3:$V$3)+1)-INDEX('DOE Stack Loss Data'!$C$4:$V$43,MATCH('Combustion Reports'!J$52,'DOE Stack Loss Data'!$B$4:$B$43),MATCH('Proposed Efficiency'!BB22,'DOE Stack Loss Data'!$C$3:$V$3)+1))/10*('Combustion Reports'!J$52-INDEX('DOE Stack Loss Data'!$B$4:$B$43,MATCH('Combustion Reports'!J$52,'DOE Stack Loss Data'!$B$4:$B$43),1))+INDEX('DOE Stack Loss Data'!$C$4:$V$43,MATCH('Combustion Reports'!J$52,'DOE Stack Loss Data'!$B$4:$B$43),MATCH('Proposed Efficiency'!BB22,'DOE Stack Loss Data'!$C$3:$V$3)+1)-((INDEX('DOE Stack Loss Data'!$C$4:$V$43,MATCH('Combustion Reports'!J$52,'DOE Stack Loss Data'!$B$4:$B$43)+1,MATCH('Proposed Efficiency'!BB22,'DOE Stack Loss Data'!$C$3:$V$3))-INDEX('DOE Stack Loss Data'!$C$4:$V$43,MATCH('Combustion Reports'!J$52,'DOE Stack Loss Data'!$B$4:$B$43),MATCH('Proposed Efficiency'!BB22,'DOE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Efficiency'!BB22,'DOE Stack Loss Data'!$C$3:$V$3))))/(INDEX('DOE Stack Loss Data'!$C$3:$V$3,1,MATCH('Proposed Efficiency'!BB22,'DOE Stack Loss Data'!$C$3:$V$3)+1)-INDEX('DOE Stack Loss Data'!$C$3:$V$3,1,MATCH('Proposed Efficiency'!BB22,'DOE Stack Loss Data'!$C$3:$V$3)))*('Proposed Efficiency'!BB22-INDEX('DOE Stack Loss Data'!$C$3:$V$3,1,MATCH('Proposed Efficiency'!BB22,'DOE Stack Loss Data'!$C$3:$V$3)))+(INDEX('DOE Stack Loss Data'!$C$4:$V$43,MATCH('Combustion Reports'!J$52,'DOE Stack Loss Data'!$B$4:$B$43)+1,MATCH('Proposed Efficiency'!BB22,'DOE Stack Loss Data'!$C$3:$V$3))-INDEX('DOE Stack Loss Data'!$C$4:$V$43,MATCH('Combustion Reports'!J$52,'DOE Stack Loss Data'!$B$4:$B$43),MATCH('Proposed Efficiency'!BB22,'DOE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Efficiency'!BB22,'DOE Stack Loss Data'!$C$3:$V$3)))</f>
        <v>#N/A</v>
      </c>
      <c r="BC46" s="237" t="e">
        <f>1-(((INDEX('DOE Stack Loss Data'!$C$4:$V$43,MATCH('Combustion Reports'!K$52,'DOE Stack Loss Data'!$B$4:$B$43)+1,MATCH('Proposed Efficiency'!BC22,'DOE Stack Loss Data'!$C$3:$V$3)+1)-INDEX('DOE Stack Loss Data'!$C$4:$V$43,MATCH('Combustion Reports'!K$52,'DOE Stack Loss Data'!$B$4:$B$43),MATCH('Proposed Efficiency'!BC22,'DOE Stack Loss Data'!$C$3:$V$3)+1))/10*('Combustion Reports'!K$52-INDEX('DOE Stack Loss Data'!$B$4:$B$43,MATCH('Combustion Reports'!K$52,'DOE Stack Loss Data'!$B$4:$B$43),1))+INDEX('DOE Stack Loss Data'!$C$4:$V$43,MATCH('Combustion Reports'!K$52,'DOE Stack Loss Data'!$B$4:$B$43),MATCH('Proposed Efficiency'!BC22,'DOE Stack Loss Data'!$C$3:$V$3)+1)-((INDEX('DOE Stack Loss Data'!$C$4:$V$43,MATCH('Combustion Reports'!K$52,'DOE Stack Loss Data'!$B$4:$B$43)+1,MATCH('Proposed Efficiency'!BC22,'DOE Stack Loss Data'!$C$3:$V$3))-INDEX('DOE Stack Loss Data'!$C$4:$V$43,MATCH('Combustion Reports'!K$52,'DOE Stack Loss Data'!$B$4:$B$43),MATCH('Proposed Efficiency'!BC22,'DOE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Efficiency'!BC22,'DOE Stack Loss Data'!$C$3:$V$3))))/(INDEX('DOE Stack Loss Data'!$C$3:$V$3,1,MATCH('Proposed Efficiency'!BC22,'DOE Stack Loss Data'!$C$3:$V$3)+1)-INDEX('DOE Stack Loss Data'!$C$3:$V$3,1,MATCH('Proposed Efficiency'!BC22,'DOE Stack Loss Data'!$C$3:$V$3)))*('Proposed Efficiency'!BC22-INDEX('DOE Stack Loss Data'!$C$3:$V$3,1,MATCH('Proposed Efficiency'!BC22,'DOE Stack Loss Data'!$C$3:$V$3)))+(INDEX('DOE Stack Loss Data'!$C$4:$V$43,MATCH('Combustion Reports'!K$52,'DOE Stack Loss Data'!$B$4:$B$43)+1,MATCH('Proposed Efficiency'!BC22,'DOE Stack Loss Data'!$C$3:$V$3))-INDEX('DOE Stack Loss Data'!$C$4:$V$43,MATCH('Combustion Reports'!K$52,'DOE Stack Loss Data'!$B$4:$B$43),MATCH('Proposed Efficiency'!BC22,'DOE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Efficiency'!BC22,'DOE Stack Loss Data'!$C$3:$V$3)))</f>
        <v>#N/A</v>
      </c>
      <c r="BD46" s="238" t="e">
        <f>1-(((INDEX('DOE Stack Loss Data'!$C$4:$V$43,MATCH('Combustion Reports'!L$52,'DOE Stack Loss Data'!$B$4:$B$43)+1,MATCH('Proposed Efficiency'!BD22,'DOE Stack Loss Data'!$C$3:$V$3)+1)-INDEX('DOE Stack Loss Data'!$C$4:$V$43,MATCH('Combustion Reports'!L$52,'DOE Stack Loss Data'!$B$4:$B$43),MATCH('Proposed Efficiency'!BD22,'DOE Stack Loss Data'!$C$3:$V$3)+1))/10*('Combustion Reports'!L$52-INDEX('DOE Stack Loss Data'!$B$4:$B$43,MATCH('Combustion Reports'!L$52,'DOE Stack Loss Data'!$B$4:$B$43),1))+INDEX('DOE Stack Loss Data'!$C$4:$V$43,MATCH('Combustion Reports'!L$52,'DOE Stack Loss Data'!$B$4:$B$43),MATCH('Proposed Efficiency'!BD22,'DOE Stack Loss Data'!$C$3:$V$3)+1)-((INDEX('DOE Stack Loss Data'!$C$4:$V$43,MATCH('Combustion Reports'!L$52,'DOE Stack Loss Data'!$B$4:$B$43)+1,MATCH('Proposed Efficiency'!BD22,'DOE Stack Loss Data'!$C$3:$V$3))-INDEX('DOE Stack Loss Data'!$C$4:$V$43,MATCH('Combustion Reports'!L$52,'DOE Stack Loss Data'!$B$4:$B$43),MATCH('Proposed Efficiency'!BD22,'DOE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Efficiency'!BD22,'DOE Stack Loss Data'!$C$3:$V$3))))/(INDEX('DOE Stack Loss Data'!$C$3:$V$3,1,MATCH('Proposed Efficiency'!BD22,'DOE Stack Loss Data'!$C$3:$V$3)+1)-INDEX('DOE Stack Loss Data'!$C$3:$V$3,1,MATCH('Proposed Efficiency'!BD22,'DOE Stack Loss Data'!$C$3:$V$3)))*('Proposed Efficiency'!BD22-INDEX('DOE Stack Loss Data'!$C$3:$V$3,1,MATCH('Proposed Efficiency'!BD22,'DOE Stack Loss Data'!$C$3:$V$3)))+(INDEX('DOE Stack Loss Data'!$C$4:$V$43,MATCH('Combustion Reports'!L$52,'DOE Stack Loss Data'!$B$4:$B$43)+1,MATCH('Proposed Efficiency'!BD22,'DOE Stack Loss Data'!$C$3:$V$3))-INDEX('DOE Stack Loss Data'!$C$4:$V$43,MATCH('Combustion Reports'!L$52,'DOE Stack Loss Data'!$B$4:$B$43),MATCH('Proposed Efficiency'!BD22,'DOE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Efficiency'!BD22,'DOE Stack Loss Data'!$C$3:$V$3)))</f>
        <v>#N/A</v>
      </c>
    </row>
    <row r="47" spans="2:56">
      <c r="B47" s="236">
        <v>80</v>
      </c>
      <c r="C47" s="234">
        <v>541</v>
      </c>
      <c r="D47" s="233">
        <f t="shared" si="4"/>
        <v>80</v>
      </c>
      <c r="E47" s="237" t="e">
        <f>1-(((INDEX('DOE Stack Loss Data'!$C$4:$V$43,MATCH('Combustion Reports'!C$34,'DOE Stack Loss Data'!$B$4:$B$43)+1,MATCH('Proposed Efficiency'!E23,'DOE Stack Loss Data'!$C$3:$V$3)+1)-INDEX('DOE Stack Loss Data'!$C$4:$V$43,MATCH('Combustion Reports'!C$34,'DOE Stack Loss Data'!$B$4:$B$43),MATCH('Proposed Efficiency'!E23,'DOE Stack Loss Data'!$C$3:$V$3)+1))/10*('Combustion Reports'!C$34-INDEX('DOE Stack Loss Data'!$B$4:$B$43,MATCH('Combustion Reports'!C$34,'DOE Stack Loss Data'!$B$4:$B$43),1))+INDEX('DOE Stack Loss Data'!$C$4:$V$43,MATCH('Combustion Reports'!C$34,'DOE Stack Loss Data'!$B$4:$B$43),MATCH('Proposed Efficiency'!E23,'DOE Stack Loss Data'!$C$3:$V$3)+1)-((INDEX('DOE Stack Loss Data'!$C$4:$V$43,MATCH('Combustion Reports'!C$34,'DOE Stack Loss Data'!$B$4:$B$43)+1,MATCH('Proposed Efficiency'!E23,'DOE Stack Loss Data'!$C$3:$V$3))-INDEX('DOE Stack Loss Data'!$C$4:$V$43,MATCH('Combustion Reports'!C$34,'DOE Stack Loss Data'!$B$4:$B$43),MATCH('Proposed Efficiency'!E23,'DOE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Efficiency'!E23,'DOE Stack Loss Data'!$C$3:$V$3))))/(INDEX('DOE Stack Loss Data'!$C$3:$V$3,1,MATCH('Proposed Efficiency'!E23,'DOE Stack Loss Data'!$C$3:$V$3)+1)-INDEX('DOE Stack Loss Data'!$C$3:$V$3,1,MATCH('Proposed Efficiency'!E23,'DOE Stack Loss Data'!$C$3:$V$3)))*('Proposed Efficiency'!E23-INDEX('DOE Stack Loss Data'!$C$3:$V$3,1,MATCH('Proposed Efficiency'!E23,'DOE Stack Loss Data'!$C$3:$V$3)))+(INDEX('DOE Stack Loss Data'!$C$4:$V$43,MATCH('Combustion Reports'!C$34,'DOE Stack Loss Data'!$B$4:$B$43)+1,MATCH('Proposed Efficiency'!E23,'DOE Stack Loss Data'!$C$3:$V$3))-INDEX('DOE Stack Loss Data'!$C$4:$V$43,MATCH('Combustion Reports'!C$34,'DOE Stack Loss Data'!$B$4:$B$43),MATCH('Proposed Efficiency'!E23,'DOE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Efficiency'!E23,'DOE Stack Loss Data'!$C$3:$V$3)))</f>
        <v>#N/A</v>
      </c>
      <c r="F47" s="237" t="e">
        <f>1-(((INDEX('DOE Stack Loss Data'!$C$4:$V$43,MATCH('Combustion Reports'!D$34,'DOE Stack Loss Data'!$B$4:$B$43)+1,MATCH('Proposed Efficiency'!F23,'DOE Stack Loss Data'!$C$3:$V$3)+1)-INDEX('DOE Stack Loss Data'!$C$4:$V$43,MATCH('Combustion Reports'!D$34,'DOE Stack Loss Data'!$B$4:$B$43),MATCH('Proposed Efficiency'!F23,'DOE Stack Loss Data'!$C$3:$V$3)+1))/10*('Combustion Reports'!D$34-INDEX('DOE Stack Loss Data'!$B$4:$B$43,MATCH('Combustion Reports'!D$34,'DOE Stack Loss Data'!$B$4:$B$43),1))+INDEX('DOE Stack Loss Data'!$C$4:$V$43,MATCH('Combustion Reports'!D$34,'DOE Stack Loss Data'!$B$4:$B$43),MATCH('Proposed Efficiency'!F23,'DOE Stack Loss Data'!$C$3:$V$3)+1)-((INDEX('DOE Stack Loss Data'!$C$4:$V$43,MATCH('Combustion Reports'!D$34,'DOE Stack Loss Data'!$B$4:$B$43)+1,MATCH('Proposed Efficiency'!F23,'DOE Stack Loss Data'!$C$3:$V$3))-INDEX('DOE Stack Loss Data'!$C$4:$V$43,MATCH('Combustion Reports'!D$34,'DOE Stack Loss Data'!$B$4:$B$43),MATCH('Proposed Efficiency'!F23,'DOE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Efficiency'!F23,'DOE Stack Loss Data'!$C$3:$V$3))))/(INDEX('DOE Stack Loss Data'!$C$3:$V$3,1,MATCH('Proposed Efficiency'!F23,'DOE Stack Loss Data'!$C$3:$V$3)+1)-INDEX('DOE Stack Loss Data'!$C$3:$V$3,1,MATCH('Proposed Efficiency'!F23,'DOE Stack Loss Data'!$C$3:$V$3)))*('Proposed Efficiency'!F23-INDEX('DOE Stack Loss Data'!$C$3:$V$3,1,MATCH('Proposed Efficiency'!F23,'DOE Stack Loss Data'!$C$3:$V$3)))+(INDEX('DOE Stack Loss Data'!$C$4:$V$43,MATCH('Combustion Reports'!D$34,'DOE Stack Loss Data'!$B$4:$B$43)+1,MATCH('Proposed Efficiency'!F23,'DOE Stack Loss Data'!$C$3:$V$3))-INDEX('DOE Stack Loss Data'!$C$4:$V$43,MATCH('Combustion Reports'!D$34,'DOE Stack Loss Data'!$B$4:$B$43),MATCH('Proposed Efficiency'!F23,'DOE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Efficiency'!F23,'DOE Stack Loss Data'!$C$3:$V$3)))</f>
        <v>#N/A</v>
      </c>
      <c r="G47" s="237" t="e">
        <f>1-(((INDEX('DOE Stack Loss Data'!$C$4:$V$43,MATCH('Combustion Reports'!E$34,'DOE Stack Loss Data'!$B$4:$B$43)+1,MATCH('Proposed Efficiency'!G23,'DOE Stack Loss Data'!$C$3:$V$3)+1)-INDEX('DOE Stack Loss Data'!$C$4:$V$43,MATCH('Combustion Reports'!E$34,'DOE Stack Loss Data'!$B$4:$B$43),MATCH('Proposed Efficiency'!G23,'DOE Stack Loss Data'!$C$3:$V$3)+1))/10*('Combustion Reports'!E$34-INDEX('DOE Stack Loss Data'!$B$4:$B$43,MATCH('Combustion Reports'!E$34,'DOE Stack Loss Data'!$B$4:$B$43),1))+INDEX('DOE Stack Loss Data'!$C$4:$V$43,MATCH('Combustion Reports'!E$34,'DOE Stack Loss Data'!$B$4:$B$43),MATCH('Proposed Efficiency'!G23,'DOE Stack Loss Data'!$C$3:$V$3)+1)-((INDEX('DOE Stack Loss Data'!$C$4:$V$43,MATCH('Combustion Reports'!E$34,'DOE Stack Loss Data'!$B$4:$B$43)+1,MATCH('Proposed Efficiency'!G23,'DOE Stack Loss Data'!$C$3:$V$3))-INDEX('DOE Stack Loss Data'!$C$4:$V$43,MATCH('Combustion Reports'!E$34,'DOE Stack Loss Data'!$B$4:$B$43),MATCH('Proposed Efficiency'!G23,'DOE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Efficiency'!G23,'DOE Stack Loss Data'!$C$3:$V$3))))/(INDEX('DOE Stack Loss Data'!$C$3:$V$3,1,MATCH('Proposed Efficiency'!G23,'DOE Stack Loss Data'!$C$3:$V$3)+1)-INDEX('DOE Stack Loss Data'!$C$3:$V$3,1,MATCH('Proposed Efficiency'!G23,'DOE Stack Loss Data'!$C$3:$V$3)))*('Proposed Efficiency'!G23-INDEX('DOE Stack Loss Data'!$C$3:$V$3,1,MATCH('Proposed Efficiency'!G23,'DOE Stack Loss Data'!$C$3:$V$3)))+(INDEX('DOE Stack Loss Data'!$C$4:$V$43,MATCH('Combustion Reports'!E$34,'DOE Stack Loss Data'!$B$4:$B$43)+1,MATCH('Proposed Efficiency'!G23,'DOE Stack Loss Data'!$C$3:$V$3))-INDEX('DOE Stack Loss Data'!$C$4:$V$43,MATCH('Combustion Reports'!E$34,'DOE Stack Loss Data'!$B$4:$B$43),MATCH('Proposed Efficiency'!G23,'DOE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Efficiency'!G23,'DOE Stack Loss Data'!$C$3:$V$3)))</f>
        <v>#N/A</v>
      </c>
      <c r="H47" s="237" t="e">
        <f>1-(((INDEX('DOE Stack Loss Data'!$C$4:$V$43,MATCH('Combustion Reports'!F$34,'DOE Stack Loss Data'!$B$4:$B$43)+1,MATCH('Proposed Efficiency'!H23,'DOE Stack Loss Data'!$C$3:$V$3)+1)-INDEX('DOE Stack Loss Data'!$C$4:$V$43,MATCH('Combustion Reports'!F$34,'DOE Stack Loss Data'!$B$4:$B$43),MATCH('Proposed Efficiency'!H23,'DOE Stack Loss Data'!$C$3:$V$3)+1))/10*('Combustion Reports'!F$34-INDEX('DOE Stack Loss Data'!$B$4:$B$43,MATCH('Combustion Reports'!F$34,'DOE Stack Loss Data'!$B$4:$B$43),1))+INDEX('DOE Stack Loss Data'!$C$4:$V$43,MATCH('Combustion Reports'!F$34,'DOE Stack Loss Data'!$B$4:$B$43),MATCH('Proposed Efficiency'!H23,'DOE Stack Loss Data'!$C$3:$V$3)+1)-((INDEX('DOE Stack Loss Data'!$C$4:$V$43,MATCH('Combustion Reports'!F$34,'DOE Stack Loss Data'!$B$4:$B$43)+1,MATCH('Proposed Efficiency'!H23,'DOE Stack Loss Data'!$C$3:$V$3))-INDEX('DOE Stack Loss Data'!$C$4:$V$43,MATCH('Combustion Reports'!F$34,'DOE Stack Loss Data'!$B$4:$B$43),MATCH('Proposed Efficiency'!H23,'DOE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Efficiency'!H23,'DOE Stack Loss Data'!$C$3:$V$3))))/(INDEX('DOE Stack Loss Data'!$C$3:$V$3,1,MATCH('Proposed Efficiency'!H23,'DOE Stack Loss Data'!$C$3:$V$3)+1)-INDEX('DOE Stack Loss Data'!$C$3:$V$3,1,MATCH('Proposed Efficiency'!H23,'DOE Stack Loss Data'!$C$3:$V$3)))*('Proposed Efficiency'!H23-INDEX('DOE Stack Loss Data'!$C$3:$V$3,1,MATCH('Proposed Efficiency'!H23,'DOE Stack Loss Data'!$C$3:$V$3)))+(INDEX('DOE Stack Loss Data'!$C$4:$V$43,MATCH('Combustion Reports'!F$34,'DOE Stack Loss Data'!$B$4:$B$43)+1,MATCH('Proposed Efficiency'!H23,'DOE Stack Loss Data'!$C$3:$V$3))-INDEX('DOE Stack Loss Data'!$C$4:$V$43,MATCH('Combustion Reports'!F$34,'DOE Stack Loss Data'!$B$4:$B$43),MATCH('Proposed Efficiency'!H23,'DOE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Efficiency'!H23,'DOE Stack Loss Data'!$C$3:$V$3)))</f>
        <v>#N/A</v>
      </c>
      <c r="I47" s="237" t="e">
        <f>1-(((INDEX('DOE Stack Loss Data'!$C$4:$V$43,MATCH('Combustion Reports'!G$34,'DOE Stack Loss Data'!$B$4:$B$43)+1,MATCH('Proposed Efficiency'!I23,'DOE Stack Loss Data'!$C$3:$V$3)+1)-INDEX('DOE Stack Loss Data'!$C$4:$V$43,MATCH('Combustion Reports'!G$34,'DOE Stack Loss Data'!$B$4:$B$43),MATCH('Proposed Efficiency'!I23,'DOE Stack Loss Data'!$C$3:$V$3)+1))/10*('Combustion Reports'!G$34-INDEX('DOE Stack Loss Data'!$B$4:$B$43,MATCH('Combustion Reports'!G$34,'DOE Stack Loss Data'!$B$4:$B$43),1))+INDEX('DOE Stack Loss Data'!$C$4:$V$43,MATCH('Combustion Reports'!G$34,'DOE Stack Loss Data'!$B$4:$B$43),MATCH('Proposed Efficiency'!I23,'DOE Stack Loss Data'!$C$3:$V$3)+1)-((INDEX('DOE Stack Loss Data'!$C$4:$V$43,MATCH('Combustion Reports'!G$34,'DOE Stack Loss Data'!$B$4:$B$43)+1,MATCH('Proposed Efficiency'!I23,'DOE Stack Loss Data'!$C$3:$V$3))-INDEX('DOE Stack Loss Data'!$C$4:$V$43,MATCH('Combustion Reports'!G$34,'DOE Stack Loss Data'!$B$4:$B$43),MATCH('Proposed Efficiency'!I23,'DOE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Efficiency'!I23,'DOE Stack Loss Data'!$C$3:$V$3))))/(INDEX('DOE Stack Loss Data'!$C$3:$V$3,1,MATCH('Proposed Efficiency'!I23,'DOE Stack Loss Data'!$C$3:$V$3)+1)-INDEX('DOE Stack Loss Data'!$C$3:$V$3,1,MATCH('Proposed Efficiency'!I23,'DOE Stack Loss Data'!$C$3:$V$3)))*('Proposed Efficiency'!I23-INDEX('DOE Stack Loss Data'!$C$3:$V$3,1,MATCH('Proposed Efficiency'!I23,'DOE Stack Loss Data'!$C$3:$V$3)))+(INDEX('DOE Stack Loss Data'!$C$4:$V$43,MATCH('Combustion Reports'!G$34,'DOE Stack Loss Data'!$B$4:$B$43)+1,MATCH('Proposed Efficiency'!I23,'DOE Stack Loss Data'!$C$3:$V$3))-INDEX('DOE Stack Loss Data'!$C$4:$V$43,MATCH('Combustion Reports'!G$34,'DOE Stack Loss Data'!$B$4:$B$43),MATCH('Proposed Efficiency'!I23,'DOE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Efficiency'!I23,'DOE Stack Loss Data'!$C$3:$V$3)))</f>
        <v>#N/A</v>
      </c>
      <c r="J47" s="237" t="e">
        <f>1-(((INDEX('DOE Stack Loss Data'!$C$4:$V$43,MATCH('Combustion Reports'!H$34,'DOE Stack Loss Data'!$B$4:$B$43)+1,MATCH('Proposed Efficiency'!J23,'DOE Stack Loss Data'!$C$3:$V$3)+1)-INDEX('DOE Stack Loss Data'!$C$4:$V$43,MATCH('Combustion Reports'!H$34,'DOE Stack Loss Data'!$B$4:$B$43),MATCH('Proposed Efficiency'!J23,'DOE Stack Loss Data'!$C$3:$V$3)+1))/10*('Combustion Reports'!H$34-INDEX('DOE Stack Loss Data'!$B$4:$B$43,MATCH('Combustion Reports'!H$34,'DOE Stack Loss Data'!$B$4:$B$43),1))+INDEX('DOE Stack Loss Data'!$C$4:$V$43,MATCH('Combustion Reports'!H$34,'DOE Stack Loss Data'!$B$4:$B$43),MATCH('Proposed Efficiency'!J23,'DOE Stack Loss Data'!$C$3:$V$3)+1)-((INDEX('DOE Stack Loss Data'!$C$4:$V$43,MATCH('Combustion Reports'!H$34,'DOE Stack Loss Data'!$B$4:$B$43)+1,MATCH('Proposed Efficiency'!J23,'DOE Stack Loss Data'!$C$3:$V$3))-INDEX('DOE Stack Loss Data'!$C$4:$V$43,MATCH('Combustion Reports'!H$34,'DOE Stack Loss Data'!$B$4:$B$43),MATCH('Proposed Efficiency'!J23,'DOE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Efficiency'!J23,'DOE Stack Loss Data'!$C$3:$V$3))))/(INDEX('DOE Stack Loss Data'!$C$3:$V$3,1,MATCH('Proposed Efficiency'!J23,'DOE Stack Loss Data'!$C$3:$V$3)+1)-INDEX('DOE Stack Loss Data'!$C$3:$V$3,1,MATCH('Proposed Efficiency'!J23,'DOE Stack Loss Data'!$C$3:$V$3)))*('Proposed Efficiency'!J23-INDEX('DOE Stack Loss Data'!$C$3:$V$3,1,MATCH('Proposed Efficiency'!J23,'DOE Stack Loss Data'!$C$3:$V$3)))+(INDEX('DOE Stack Loss Data'!$C$4:$V$43,MATCH('Combustion Reports'!H$34,'DOE Stack Loss Data'!$B$4:$B$43)+1,MATCH('Proposed Efficiency'!J23,'DOE Stack Loss Data'!$C$3:$V$3))-INDEX('DOE Stack Loss Data'!$C$4:$V$43,MATCH('Combustion Reports'!H$34,'DOE Stack Loss Data'!$B$4:$B$43),MATCH('Proposed Efficiency'!J23,'DOE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Efficiency'!J23,'DOE Stack Loss Data'!$C$3:$V$3)))</f>
        <v>#N/A</v>
      </c>
      <c r="K47" s="237" t="e">
        <f>1-(((INDEX('DOE Stack Loss Data'!$C$4:$V$43,MATCH('Combustion Reports'!I$34,'DOE Stack Loss Data'!$B$4:$B$43)+1,MATCH('Proposed Efficiency'!K23,'DOE Stack Loss Data'!$C$3:$V$3)+1)-INDEX('DOE Stack Loss Data'!$C$4:$V$43,MATCH('Combustion Reports'!I$34,'DOE Stack Loss Data'!$B$4:$B$43),MATCH('Proposed Efficiency'!K23,'DOE Stack Loss Data'!$C$3:$V$3)+1))/10*('Combustion Reports'!I$34-INDEX('DOE Stack Loss Data'!$B$4:$B$43,MATCH('Combustion Reports'!I$34,'DOE Stack Loss Data'!$B$4:$B$43),1))+INDEX('DOE Stack Loss Data'!$C$4:$V$43,MATCH('Combustion Reports'!I$34,'DOE Stack Loss Data'!$B$4:$B$43),MATCH('Proposed Efficiency'!K23,'DOE Stack Loss Data'!$C$3:$V$3)+1)-((INDEX('DOE Stack Loss Data'!$C$4:$V$43,MATCH('Combustion Reports'!I$34,'DOE Stack Loss Data'!$B$4:$B$43)+1,MATCH('Proposed Efficiency'!K23,'DOE Stack Loss Data'!$C$3:$V$3))-INDEX('DOE Stack Loss Data'!$C$4:$V$43,MATCH('Combustion Reports'!I$34,'DOE Stack Loss Data'!$B$4:$B$43),MATCH('Proposed Efficiency'!K23,'DOE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Efficiency'!K23,'DOE Stack Loss Data'!$C$3:$V$3))))/(INDEX('DOE Stack Loss Data'!$C$3:$V$3,1,MATCH('Proposed Efficiency'!K23,'DOE Stack Loss Data'!$C$3:$V$3)+1)-INDEX('DOE Stack Loss Data'!$C$3:$V$3,1,MATCH('Proposed Efficiency'!K23,'DOE Stack Loss Data'!$C$3:$V$3)))*('Proposed Efficiency'!K23-INDEX('DOE Stack Loss Data'!$C$3:$V$3,1,MATCH('Proposed Efficiency'!K23,'DOE Stack Loss Data'!$C$3:$V$3)))+(INDEX('DOE Stack Loss Data'!$C$4:$V$43,MATCH('Combustion Reports'!I$34,'DOE Stack Loss Data'!$B$4:$B$43)+1,MATCH('Proposed Efficiency'!K23,'DOE Stack Loss Data'!$C$3:$V$3))-INDEX('DOE Stack Loss Data'!$C$4:$V$43,MATCH('Combustion Reports'!I$34,'DOE Stack Loss Data'!$B$4:$B$43),MATCH('Proposed Efficiency'!K23,'DOE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Efficiency'!K23,'DOE Stack Loss Data'!$C$3:$V$3)))</f>
        <v>#N/A</v>
      </c>
      <c r="L47" s="237" t="e">
        <f>1-(((INDEX('DOE Stack Loss Data'!$C$4:$V$43,MATCH('Combustion Reports'!J$34,'DOE Stack Loss Data'!$B$4:$B$43)+1,MATCH('Proposed Efficiency'!L23,'DOE Stack Loss Data'!$C$3:$V$3)+1)-INDEX('DOE Stack Loss Data'!$C$4:$V$43,MATCH('Combustion Reports'!J$34,'DOE Stack Loss Data'!$B$4:$B$43),MATCH('Proposed Efficiency'!L23,'DOE Stack Loss Data'!$C$3:$V$3)+1))/10*('Combustion Reports'!J$34-INDEX('DOE Stack Loss Data'!$B$4:$B$43,MATCH('Combustion Reports'!J$34,'DOE Stack Loss Data'!$B$4:$B$43),1))+INDEX('DOE Stack Loss Data'!$C$4:$V$43,MATCH('Combustion Reports'!J$34,'DOE Stack Loss Data'!$B$4:$B$43),MATCH('Proposed Efficiency'!L23,'DOE Stack Loss Data'!$C$3:$V$3)+1)-((INDEX('DOE Stack Loss Data'!$C$4:$V$43,MATCH('Combustion Reports'!J$34,'DOE Stack Loss Data'!$B$4:$B$43)+1,MATCH('Proposed Efficiency'!L23,'DOE Stack Loss Data'!$C$3:$V$3))-INDEX('DOE Stack Loss Data'!$C$4:$V$43,MATCH('Combustion Reports'!J$34,'DOE Stack Loss Data'!$B$4:$B$43),MATCH('Proposed Efficiency'!L23,'DOE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Efficiency'!L23,'DOE Stack Loss Data'!$C$3:$V$3))))/(INDEX('DOE Stack Loss Data'!$C$3:$V$3,1,MATCH('Proposed Efficiency'!L23,'DOE Stack Loss Data'!$C$3:$V$3)+1)-INDEX('DOE Stack Loss Data'!$C$3:$V$3,1,MATCH('Proposed Efficiency'!L23,'DOE Stack Loss Data'!$C$3:$V$3)))*('Proposed Efficiency'!L23-INDEX('DOE Stack Loss Data'!$C$3:$V$3,1,MATCH('Proposed Efficiency'!L23,'DOE Stack Loss Data'!$C$3:$V$3)))+(INDEX('DOE Stack Loss Data'!$C$4:$V$43,MATCH('Combustion Reports'!J$34,'DOE Stack Loss Data'!$B$4:$B$43)+1,MATCH('Proposed Efficiency'!L23,'DOE Stack Loss Data'!$C$3:$V$3))-INDEX('DOE Stack Loss Data'!$C$4:$V$43,MATCH('Combustion Reports'!J$34,'DOE Stack Loss Data'!$B$4:$B$43),MATCH('Proposed Efficiency'!L23,'DOE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Efficiency'!L23,'DOE Stack Loss Data'!$C$3:$V$3)))</f>
        <v>#N/A</v>
      </c>
      <c r="M47" s="237" t="e">
        <f>1-(((INDEX('DOE Stack Loss Data'!$C$4:$V$43,MATCH('Combustion Reports'!K$34,'DOE Stack Loss Data'!$B$4:$B$43)+1,MATCH('Proposed Efficiency'!M23,'DOE Stack Loss Data'!$C$3:$V$3)+1)-INDEX('DOE Stack Loss Data'!$C$4:$V$43,MATCH('Combustion Reports'!K$34,'DOE Stack Loss Data'!$B$4:$B$43),MATCH('Proposed Efficiency'!M23,'DOE Stack Loss Data'!$C$3:$V$3)+1))/10*('Combustion Reports'!K$34-INDEX('DOE Stack Loss Data'!$B$4:$B$43,MATCH('Combustion Reports'!K$34,'DOE Stack Loss Data'!$B$4:$B$43),1))+INDEX('DOE Stack Loss Data'!$C$4:$V$43,MATCH('Combustion Reports'!K$34,'DOE Stack Loss Data'!$B$4:$B$43),MATCH('Proposed Efficiency'!M23,'DOE Stack Loss Data'!$C$3:$V$3)+1)-((INDEX('DOE Stack Loss Data'!$C$4:$V$43,MATCH('Combustion Reports'!K$34,'DOE Stack Loss Data'!$B$4:$B$43)+1,MATCH('Proposed Efficiency'!M23,'DOE Stack Loss Data'!$C$3:$V$3))-INDEX('DOE Stack Loss Data'!$C$4:$V$43,MATCH('Combustion Reports'!K$34,'DOE Stack Loss Data'!$B$4:$B$43),MATCH('Proposed Efficiency'!M23,'DOE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Efficiency'!M23,'DOE Stack Loss Data'!$C$3:$V$3))))/(INDEX('DOE Stack Loss Data'!$C$3:$V$3,1,MATCH('Proposed Efficiency'!M23,'DOE Stack Loss Data'!$C$3:$V$3)+1)-INDEX('DOE Stack Loss Data'!$C$3:$V$3,1,MATCH('Proposed Efficiency'!M23,'DOE Stack Loss Data'!$C$3:$V$3)))*('Proposed Efficiency'!M23-INDEX('DOE Stack Loss Data'!$C$3:$V$3,1,MATCH('Proposed Efficiency'!M23,'DOE Stack Loss Data'!$C$3:$V$3)))+(INDEX('DOE Stack Loss Data'!$C$4:$V$43,MATCH('Combustion Reports'!K$34,'DOE Stack Loss Data'!$B$4:$B$43)+1,MATCH('Proposed Efficiency'!M23,'DOE Stack Loss Data'!$C$3:$V$3))-INDEX('DOE Stack Loss Data'!$C$4:$V$43,MATCH('Combustion Reports'!K$34,'DOE Stack Loss Data'!$B$4:$B$43),MATCH('Proposed Efficiency'!M23,'DOE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Efficiency'!M23,'DOE Stack Loss Data'!$C$3:$V$3)))</f>
        <v>#N/A</v>
      </c>
      <c r="N47" s="238" t="e">
        <f>1-(((INDEX('DOE Stack Loss Data'!$C$4:$V$43,MATCH('Combustion Reports'!L$34,'DOE Stack Loss Data'!$B$4:$B$43)+1,MATCH('Proposed Efficiency'!N23,'DOE Stack Loss Data'!$C$3:$V$3)+1)-INDEX('DOE Stack Loss Data'!$C$4:$V$43,MATCH('Combustion Reports'!L$34,'DOE Stack Loss Data'!$B$4:$B$43),MATCH('Proposed Efficiency'!N23,'DOE Stack Loss Data'!$C$3:$V$3)+1))/10*('Combustion Reports'!L$34-INDEX('DOE Stack Loss Data'!$B$4:$B$43,MATCH('Combustion Reports'!L$34,'DOE Stack Loss Data'!$B$4:$B$43),1))+INDEX('DOE Stack Loss Data'!$C$4:$V$43,MATCH('Combustion Reports'!L$34,'DOE Stack Loss Data'!$B$4:$B$43),MATCH('Proposed Efficiency'!N23,'DOE Stack Loss Data'!$C$3:$V$3)+1)-((INDEX('DOE Stack Loss Data'!$C$4:$V$43,MATCH('Combustion Reports'!L$34,'DOE Stack Loss Data'!$B$4:$B$43)+1,MATCH('Proposed Efficiency'!N23,'DOE Stack Loss Data'!$C$3:$V$3))-INDEX('DOE Stack Loss Data'!$C$4:$V$43,MATCH('Combustion Reports'!L$34,'DOE Stack Loss Data'!$B$4:$B$43),MATCH('Proposed Efficiency'!N23,'DOE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Efficiency'!N23,'DOE Stack Loss Data'!$C$3:$V$3))))/(INDEX('DOE Stack Loss Data'!$C$3:$V$3,1,MATCH('Proposed Efficiency'!N23,'DOE Stack Loss Data'!$C$3:$V$3)+1)-INDEX('DOE Stack Loss Data'!$C$3:$V$3,1,MATCH('Proposed Efficiency'!N23,'DOE Stack Loss Data'!$C$3:$V$3)))*('Proposed Efficiency'!N23-INDEX('DOE Stack Loss Data'!$C$3:$V$3,1,MATCH('Proposed Efficiency'!N23,'DOE Stack Loss Data'!$C$3:$V$3)))+(INDEX('DOE Stack Loss Data'!$C$4:$V$43,MATCH('Combustion Reports'!L$34,'DOE Stack Loss Data'!$B$4:$B$43)+1,MATCH('Proposed Efficiency'!N23,'DOE Stack Loss Data'!$C$3:$V$3))-INDEX('DOE Stack Loss Data'!$C$4:$V$43,MATCH('Combustion Reports'!L$34,'DOE Stack Loss Data'!$B$4:$B$43),MATCH('Proposed Efficiency'!N23,'DOE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Efficiency'!N23,'DOE Stack Loss Data'!$C$3:$V$3)))</f>
        <v>#N/A</v>
      </c>
      <c r="P47" s="236">
        <v>80</v>
      </c>
      <c r="Q47" s="234">
        <v>541</v>
      </c>
      <c r="R47" s="233">
        <f t="shared" si="5"/>
        <v>80</v>
      </c>
      <c r="S47" s="237" t="e">
        <f>1-(((INDEX('DOE Stack Loss Data'!$C$4:$V$43,MATCH('Combustion Reports'!$C$40,'DOE Stack Loss Data'!$B$4:$B$43)+1,MATCH('Proposed Efficiency'!S23,'DOE Stack Loss Data'!$C$3:$V$3)+1)-INDEX('DOE Stack Loss Data'!$C$4:$V$43,MATCH('Combustion Reports'!$C$40,'DOE Stack Loss Data'!$B$4:$B$43),MATCH('Proposed Efficiency'!S23,'DOE Stack Loss Data'!$C$3:$V$3)+1))/10*('Combustion Reports'!$C$40-INDEX('DOE Stack Loss Data'!$B$4:$B$43,MATCH('Combustion Reports'!$C$40,'DOE Stack Loss Data'!$B$4:$B$43),1))+INDEX('DOE Stack Loss Data'!$C$4:$V$43,MATCH('Combustion Reports'!$C$40,'DOE Stack Loss Data'!$B$4:$B$43),MATCH('Proposed Efficiency'!S23,'DOE Stack Loss Data'!$C$3:$V$3)+1)-((INDEX('DOE Stack Loss Data'!$C$4:$V$43,MATCH('Combustion Reports'!$C$40,'DOE Stack Loss Data'!$B$4:$B$43)+1,MATCH('Proposed Efficiency'!S23,'DOE Stack Loss Data'!$C$3:$V$3))-INDEX('DOE Stack Loss Data'!$C$4:$V$43,MATCH('Combustion Reports'!$C$40,'DOE Stack Loss Data'!$B$4:$B$43),MATCH('Proposed Efficiency'!S23,'DOE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Efficiency'!S23,'DOE Stack Loss Data'!$C$3:$V$3))))/(INDEX('DOE Stack Loss Data'!$C$3:$V$3,1,MATCH('Proposed Efficiency'!S23,'DOE Stack Loss Data'!$C$3:$V$3)+1)-INDEX('DOE Stack Loss Data'!$C$3:$V$3,1,MATCH('Proposed Efficiency'!S23,'DOE Stack Loss Data'!$C$3:$V$3)))*('Proposed Efficiency'!S23-INDEX('DOE Stack Loss Data'!$C$3:$V$3,1,MATCH('Proposed Efficiency'!S23,'DOE Stack Loss Data'!$C$3:$V$3)))+(INDEX('DOE Stack Loss Data'!$C$4:$V$43,MATCH('Combustion Reports'!$C$40,'DOE Stack Loss Data'!$B$4:$B$43)+1,MATCH('Proposed Efficiency'!S23,'DOE Stack Loss Data'!$C$3:$V$3))-INDEX('DOE Stack Loss Data'!$C$4:$V$43,MATCH('Combustion Reports'!$C$40,'DOE Stack Loss Data'!$B$4:$B$43),MATCH('Proposed Efficiency'!S23,'DOE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Efficiency'!S23,'DOE Stack Loss Data'!$C$3:$V$3)))</f>
        <v>#N/A</v>
      </c>
      <c r="T47" s="237" t="e">
        <f>1-(((INDEX('DOE Stack Loss Data'!$C$4:$V$43,MATCH('Combustion Reports'!$C$40,'DOE Stack Loss Data'!$B$4:$B$43)+1,MATCH('Proposed Efficiency'!T23,'DOE Stack Loss Data'!$C$3:$V$3)+1)-INDEX('DOE Stack Loss Data'!$C$4:$V$43,MATCH('Combustion Reports'!$C$40,'DOE Stack Loss Data'!$B$4:$B$43),MATCH('Proposed Efficiency'!T23,'DOE Stack Loss Data'!$C$3:$V$3)+1))/10*('Combustion Reports'!$C$40-INDEX('DOE Stack Loss Data'!$B$4:$B$43,MATCH('Combustion Reports'!$C$40,'DOE Stack Loss Data'!$B$4:$B$43),1))+INDEX('DOE Stack Loss Data'!$C$4:$V$43,MATCH('Combustion Reports'!$C$40,'DOE Stack Loss Data'!$B$4:$B$43),MATCH('Proposed Efficiency'!T23,'DOE Stack Loss Data'!$C$3:$V$3)+1)-((INDEX('DOE Stack Loss Data'!$C$4:$V$43,MATCH('Combustion Reports'!$C$40,'DOE Stack Loss Data'!$B$4:$B$43)+1,MATCH('Proposed Efficiency'!T23,'DOE Stack Loss Data'!$C$3:$V$3))-INDEX('DOE Stack Loss Data'!$C$4:$V$43,MATCH('Combustion Reports'!$C$40,'DOE Stack Loss Data'!$B$4:$B$43),MATCH('Proposed Efficiency'!T23,'DOE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Efficiency'!T23,'DOE Stack Loss Data'!$C$3:$V$3))))/(INDEX('DOE Stack Loss Data'!$C$3:$V$3,1,MATCH('Proposed Efficiency'!T23,'DOE Stack Loss Data'!$C$3:$V$3)+1)-INDEX('DOE Stack Loss Data'!$C$3:$V$3,1,MATCH('Proposed Efficiency'!T23,'DOE Stack Loss Data'!$C$3:$V$3)))*('Proposed Efficiency'!T23-INDEX('DOE Stack Loss Data'!$C$3:$V$3,1,MATCH('Proposed Efficiency'!T23,'DOE Stack Loss Data'!$C$3:$V$3)))+(INDEX('DOE Stack Loss Data'!$C$4:$V$43,MATCH('Combustion Reports'!$C$40,'DOE Stack Loss Data'!$B$4:$B$43)+1,MATCH('Proposed Efficiency'!T23,'DOE Stack Loss Data'!$C$3:$V$3))-INDEX('DOE Stack Loss Data'!$C$4:$V$43,MATCH('Combustion Reports'!$C$40,'DOE Stack Loss Data'!$B$4:$B$43),MATCH('Proposed Efficiency'!T23,'DOE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Efficiency'!T23,'DOE Stack Loss Data'!$C$3:$V$3)))</f>
        <v>#N/A</v>
      </c>
      <c r="U47" s="237" t="e">
        <f>1-(((INDEX('DOE Stack Loss Data'!$C$4:$V$43,MATCH('Combustion Reports'!$C$40,'DOE Stack Loss Data'!$B$4:$B$43)+1,MATCH('Proposed Efficiency'!U23,'DOE Stack Loss Data'!$C$3:$V$3)+1)-INDEX('DOE Stack Loss Data'!$C$4:$V$43,MATCH('Combustion Reports'!$C$40,'DOE Stack Loss Data'!$B$4:$B$43),MATCH('Proposed Efficiency'!U23,'DOE Stack Loss Data'!$C$3:$V$3)+1))/10*('Combustion Reports'!$C$40-INDEX('DOE Stack Loss Data'!$B$4:$B$43,MATCH('Combustion Reports'!$C$40,'DOE Stack Loss Data'!$B$4:$B$43),1))+INDEX('DOE Stack Loss Data'!$C$4:$V$43,MATCH('Combustion Reports'!$C$40,'DOE Stack Loss Data'!$B$4:$B$43),MATCH('Proposed Efficiency'!U23,'DOE Stack Loss Data'!$C$3:$V$3)+1)-((INDEX('DOE Stack Loss Data'!$C$4:$V$43,MATCH('Combustion Reports'!$C$40,'DOE Stack Loss Data'!$B$4:$B$43)+1,MATCH('Proposed Efficiency'!U23,'DOE Stack Loss Data'!$C$3:$V$3))-INDEX('DOE Stack Loss Data'!$C$4:$V$43,MATCH('Combustion Reports'!$C$40,'DOE Stack Loss Data'!$B$4:$B$43),MATCH('Proposed Efficiency'!U23,'DOE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Efficiency'!U23,'DOE Stack Loss Data'!$C$3:$V$3))))/(INDEX('DOE Stack Loss Data'!$C$3:$V$3,1,MATCH('Proposed Efficiency'!U23,'DOE Stack Loss Data'!$C$3:$V$3)+1)-INDEX('DOE Stack Loss Data'!$C$3:$V$3,1,MATCH('Proposed Efficiency'!U23,'DOE Stack Loss Data'!$C$3:$V$3)))*('Proposed Efficiency'!U23-INDEX('DOE Stack Loss Data'!$C$3:$V$3,1,MATCH('Proposed Efficiency'!U23,'DOE Stack Loss Data'!$C$3:$V$3)))+(INDEX('DOE Stack Loss Data'!$C$4:$V$43,MATCH('Combustion Reports'!$C$40,'DOE Stack Loss Data'!$B$4:$B$43)+1,MATCH('Proposed Efficiency'!U23,'DOE Stack Loss Data'!$C$3:$V$3))-INDEX('DOE Stack Loss Data'!$C$4:$V$43,MATCH('Combustion Reports'!$C$40,'DOE Stack Loss Data'!$B$4:$B$43),MATCH('Proposed Efficiency'!U23,'DOE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Efficiency'!U23,'DOE Stack Loss Data'!$C$3:$V$3)))</f>
        <v>#N/A</v>
      </c>
      <c r="V47" s="237" t="e">
        <f>1-(((INDEX('DOE Stack Loss Data'!$C$4:$V$43,MATCH('Combustion Reports'!$C$40,'DOE Stack Loss Data'!$B$4:$B$43)+1,MATCH('Proposed Efficiency'!V23,'DOE Stack Loss Data'!$C$3:$V$3)+1)-INDEX('DOE Stack Loss Data'!$C$4:$V$43,MATCH('Combustion Reports'!$C$40,'DOE Stack Loss Data'!$B$4:$B$43),MATCH('Proposed Efficiency'!V23,'DOE Stack Loss Data'!$C$3:$V$3)+1))/10*('Combustion Reports'!$C$40-INDEX('DOE Stack Loss Data'!$B$4:$B$43,MATCH('Combustion Reports'!$C$40,'DOE Stack Loss Data'!$B$4:$B$43),1))+INDEX('DOE Stack Loss Data'!$C$4:$V$43,MATCH('Combustion Reports'!$C$40,'DOE Stack Loss Data'!$B$4:$B$43),MATCH('Proposed Efficiency'!V23,'DOE Stack Loss Data'!$C$3:$V$3)+1)-((INDEX('DOE Stack Loss Data'!$C$4:$V$43,MATCH('Combustion Reports'!$C$40,'DOE Stack Loss Data'!$B$4:$B$43)+1,MATCH('Proposed Efficiency'!V23,'DOE Stack Loss Data'!$C$3:$V$3))-INDEX('DOE Stack Loss Data'!$C$4:$V$43,MATCH('Combustion Reports'!$C$40,'DOE Stack Loss Data'!$B$4:$B$43),MATCH('Proposed Efficiency'!V23,'DOE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Efficiency'!V23,'DOE Stack Loss Data'!$C$3:$V$3))))/(INDEX('DOE Stack Loss Data'!$C$3:$V$3,1,MATCH('Proposed Efficiency'!V23,'DOE Stack Loss Data'!$C$3:$V$3)+1)-INDEX('DOE Stack Loss Data'!$C$3:$V$3,1,MATCH('Proposed Efficiency'!V23,'DOE Stack Loss Data'!$C$3:$V$3)))*('Proposed Efficiency'!V23-INDEX('DOE Stack Loss Data'!$C$3:$V$3,1,MATCH('Proposed Efficiency'!V23,'DOE Stack Loss Data'!$C$3:$V$3)))+(INDEX('DOE Stack Loss Data'!$C$4:$V$43,MATCH('Combustion Reports'!$C$40,'DOE Stack Loss Data'!$B$4:$B$43)+1,MATCH('Proposed Efficiency'!V23,'DOE Stack Loss Data'!$C$3:$V$3))-INDEX('DOE Stack Loss Data'!$C$4:$V$43,MATCH('Combustion Reports'!$C$40,'DOE Stack Loss Data'!$B$4:$B$43),MATCH('Proposed Efficiency'!V23,'DOE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Efficiency'!V23,'DOE Stack Loss Data'!$C$3:$V$3)))</f>
        <v>#N/A</v>
      </c>
      <c r="W47" s="237" t="e">
        <f>1-(((INDEX('DOE Stack Loss Data'!$C$4:$V$43,MATCH('Combustion Reports'!$C$40,'DOE Stack Loss Data'!$B$4:$B$43)+1,MATCH('Proposed Efficiency'!W23,'DOE Stack Loss Data'!$C$3:$V$3)+1)-INDEX('DOE Stack Loss Data'!$C$4:$V$43,MATCH('Combustion Reports'!$C$40,'DOE Stack Loss Data'!$B$4:$B$43),MATCH('Proposed Efficiency'!W23,'DOE Stack Loss Data'!$C$3:$V$3)+1))/10*('Combustion Reports'!$C$40-INDEX('DOE Stack Loss Data'!$B$4:$B$43,MATCH('Combustion Reports'!$C$40,'DOE Stack Loss Data'!$B$4:$B$43),1))+INDEX('DOE Stack Loss Data'!$C$4:$V$43,MATCH('Combustion Reports'!$C$40,'DOE Stack Loss Data'!$B$4:$B$43),MATCH('Proposed Efficiency'!W23,'DOE Stack Loss Data'!$C$3:$V$3)+1)-((INDEX('DOE Stack Loss Data'!$C$4:$V$43,MATCH('Combustion Reports'!$C$40,'DOE Stack Loss Data'!$B$4:$B$43)+1,MATCH('Proposed Efficiency'!W23,'DOE Stack Loss Data'!$C$3:$V$3))-INDEX('DOE Stack Loss Data'!$C$4:$V$43,MATCH('Combustion Reports'!$C$40,'DOE Stack Loss Data'!$B$4:$B$43),MATCH('Proposed Efficiency'!W23,'DOE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Efficiency'!W23,'DOE Stack Loss Data'!$C$3:$V$3))))/(INDEX('DOE Stack Loss Data'!$C$3:$V$3,1,MATCH('Proposed Efficiency'!W23,'DOE Stack Loss Data'!$C$3:$V$3)+1)-INDEX('DOE Stack Loss Data'!$C$3:$V$3,1,MATCH('Proposed Efficiency'!W23,'DOE Stack Loss Data'!$C$3:$V$3)))*('Proposed Efficiency'!W23-INDEX('DOE Stack Loss Data'!$C$3:$V$3,1,MATCH('Proposed Efficiency'!W23,'DOE Stack Loss Data'!$C$3:$V$3)))+(INDEX('DOE Stack Loss Data'!$C$4:$V$43,MATCH('Combustion Reports'!$C$40,'DOE Stack Loss Data'!$B$4:$B$43)+1,MATCH('Proposed Efficiency'!W23,'DOE Stack Loss Data'!$C$3:$V$3))-INDEX('DOE Stack Loss Data'!$C$4:$V$43,MATCH('Combustion Reports'!$C$40,'DOE Stack Loss Data'!$B$4:$B$43),MATCH('Proposed Efficiency'!W23,'DOE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Efficiency'!W23,'DOE Stack Loss Data'!$C$3:$V$3)))</f>
        <v>#N/A</v>
      </c>
      <c r="X47" s="237" t="e">
        <f>1-(((INDEX('DOE Stack Loss Data'!$C$4:$V$43,MATCH('Combustion Reports'!$C$40,'DOE Stack Loss Data'!$B$4:$B$43)+1,MATCH('Proposed Efficiency'!X23,'DOE Stack Loss Data'!$C$3:$V$3)+1)-INDEX('DOE Stack Loss Data'!$C$4:$V$43,MATCH('Combustion Reports'!$C$40,'DOE Stack Loss Data'!$B$4:$B$43),MATCH('Proposed Efficiency'!X23,'DOE Stack Loss Data'!$C$3:$V$3)+1))/10*('Combustion Reports'!$C$40-INDEX('DOE Stack Loss Data'!$B$4:$B$43,MATCH('Combustion Reports'!$C$40,'DOE Stack Loss Data'!$B$4:$B$43),1))+INDEX('DOE Stack Loss Data'!$C$4:$V$43,MATCH('Combustion Reports'!$C$40,'DOE Stack Loss Data'!$B$4:$B$43),MATCH('Proposed Efficiency'!X23,'DOE Stack Loss Data'!$C$3:$V$3)+1)-((INDEX('DOE Stack Loss Data'!$C$4:$V$43,MATCH('Combustion Reports'!$C$40,'DOE Stack Loss Data'!$B$4:$B$43)+1,MATCH('Proposed Efficiency'!X23,'DOE Stack Loss Data'!$C$3:$V$3))-INDEX('DOE Stack Loss Data'!$C$4:$V$43,MATCH('Combustion Reports'!$C$40,'DOE Stack Loss Data'!$B$4:$B$43),MATCH('Proposed Efficiency'!X23,'DOE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Efficiency'!X23,'DOE Stack Loss Data'!$C$3:$V$3))))/(INDEX('DOE Stack Loss Data'!$C$3:$V$3,1,MATCH('Proposed Efficiency'!X23,'DOE Stack Loss Data'!$C$3:$V$3)+1)-INDEX('DOE Stack Loss Data'!$C$3:$V$3,1,MATCH('Proposed Efficiency'!X23,'DOE Stack Loss Data'!$C$3:$V$3)))*('Proposed Efficiency'!X23-INDEX('DOE Stack Loss Data'!$C$3:$V$3,1,MATCH('Proposed Efficiency'!X23,'DOE Stack Loss Data'!$C$3:$V$3)))+(INDEX('DOE Stack Loss Data'!$C$4:$V$43,MATCH('Combustion Reports'!$C$40,'DOE Stack Loss Data'!$B$4:$B$43)+1,MATCH('Proposed Efficiency'!X23,'DOE Stack Loss Data'!$C$3:$V$3))-INDEX('DOE Stack Loss Data'!$C$4:$V$43,MATCH('Combustion Reports'!$C$40,'DOE Stack Loss Data'!$B$4:$B$43),MATCH('Proposed Efficiency'!X23,'DOE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Efficiency'!X23,'DOE Stack Loss Data'!$C$3:$V$3)))</f>
        <v>#N/A</v>
      </c>
      <c r="Y47" s="237" t="e">
        <f>1-(((INDEX('DOE Stack Loss Data'!$C$4:$V$43,MATCH('Combustion Reports'!$C$40,'DOE Stack Loss Data'!$B$4:$B$43)+1,MATCH('Proposed Efficiency'!Y23,'DOE Stack Loss Data'!$C$3:$V$3)+1)-INDEX('DOE Stack Loss Data'!$C$4:$V$43,MATCH('Combustion Reports'!$C$40,'DOE Stack Loss Data'!$B$4:$B$43),MATCH('Proposed Efficiency'!Y23,'DOE Stack Loss Data'!$C$3:$V$3)+1))/10*('Combustion Reports'!$C$40-INDEX('DOE Stack Loss Data'!$B$4:$B$43,MATCH('Combustion Reports'!$C$40,'DOE Stack Loss Data'!$B$4:$B$43),1))+INDEX('DOE Stack Loss Data'!$C$4:$V$43,MATCH('Combustion Reports'!$C$40,'DOE Stack Loss Data'!$B$4:$B$43),MATCH('Proposed Efficiency'!Y23,'DOE Stack Loss Data'!$C$3:$V$3)+1)-((INDEX('DOE Stack Loss Data'!$C$4:$V$43,MATCH('Combustion Reports'!$C$40,'DOE Stack Loss Data'!$B$4:$B$43)+1,MATCH('Proposed Efficiency'!Y23,'DOE Stack Loss Data'!$C$3:$V$3))-INDEX('DOE Stack Loss Data'!$C$4:$V$43,MATCH('Combustion Reports'!$C$40,'DOE Stack Loss Data'!$B$4:$B$43),MATCH('Proposed Efficiency'!Y23,'DOE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Efficiency'!Y23,'DOE Stack Loss Data'!$C$3:$V$3))))/(INDEX('DOE Stack Loss Data'!$C$3:$V$3,1,MATCH('Proposed Efficiency'!Y23,'DOE Stack Loss Data'!$C$3:$V$3)+1)-INDEX('DOE Stack Loss Data'!$C$3:$V$3,1,MATCH('Proposed Efficiency'!Y23,'DOE Stack Loss Data'!$C$3:$V$3)))*('Proposed Efficiency'!Y23-INDEX('DOE Stack Loss Data'!$C$3:$V$3,1,MATCH('Proposed Efficiency'!Y23,'DOE Stack Loss Data'!$C$3:$V$3)))+(INDEX('DOE Stack Loss Data'!$C$4:$V$43,MATCH('Combustion Reports'!$C$40,'DOE Stack Loss Data'!$B$4:$B$43)+1,MATCH('Proposed Efficiency'!Y23,'DOE Stack Loss Data'!$C$3:$V$3))-INDEX('DOE Stack Loss Data'!$C$4:$V$43,MATCH('Combustion Reports'!$C$40,'DOE Stack Loss Data'!$B$4:$B$43),MATCH('Proposed Efficiency'!Y23,'DOE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Efficiency'!Y23,'DOE Stack Loss Data'!$C$3:$V$3)))</f>
        <v>#N/A</v>
      </c>
      <c r="Z47" s="237" t="e">
        <f>1-(((INDEX('DOE Stack Loss Data'!$C$4:$V$43,MATCH('Combustion Reports'!$C$40,'DOE Stack Loss Data'!$B$4:$B$43)+1,MATCH('Proposed Efficiency'!Z23,'DOE Stack Loss Data'!$C$3:$V$3)+1)-INDEX('DOE Stack Loss Data'!$C$4:$V$43,MATCH('Combustion Reports'!$C$40,'DOE Stack Loss Data'!$B$4:$B$43),MATCH('Proposed Efficiency'!Z23,'DOE Stack Loss Data'!$C$3:$V$3)+1))/10*('Combustion Reports'!$C$40-INDEX('DOE Stack Loss Data'!$B$4:$B$43,MATCH('Combustion Reports'!$C$40,'DOE Stack Loss Data'!$B$4:$B$43),1))+INDEX('DOE Stack Loss Data'!$C$4:$V$43,MATCH('Combustion Reports'!$C$40,'DOE Stack Loss Data'!$B$4:$B$43),MATCH('Proposed Efficiency'!Z23,'DOE Stack Loss Data'!$C$3:$V$3)+1)-((INDEX('DOE Stack Loss Data'!$C$4:$V$43,MATCH('Combustion Reports'!$C$40,'DOE Stack Loss Data'!$B$4:$B$43)+1,MATCH('Proposed Efficiency'!Z23,'DOE Stack Loss Data'!$C$3:$V$3))-INDEX('DOE Stack Loss Data'!$C$4:$V$43,MATCH('Combustion Reports'!$C$40,'DOE Stack Loss Data'!$B$4:$B$43),MATCH('Proposed Efficiency'!Z23,'DOE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Efficiency'!Z23,'DOE Stack Loss Data'!$C$3:$V$3))))/(INDEX('DOE Stack Loss Data'!$C$3:$V$3,1,MATCH('Proposed Efficiency'!Z23,'DOE Stack Loss Data'!$C$3:$V$3)+1)-INDEX('DOE Stack Loss Data'!$C$3:$V$3,1,MATCH('Proposed Efficiency'!Z23,'DOE Stack Loss Data'!$C$3:$V$3)))*('Proposed Efficiency'!Z23-INDEX('DOE Stack Loss Data'!$C$3:$V$3,1,MATCH('Proposed Efficiency'!Z23,'DOE Stack Loss Data'!$C$3:$V$3)))+(INDEX('DOE Stack Loss Data'!$C$4:$V$43,MATCH('Combustion Reports'!$C$40,'DOE Stack Loss Data'!$B$4:$B$43)+1,MATCH('Proposed Efficiency'!Z23,'DOE Stack Loss Data'!$C$3:$V$3))-INDEX('DOE Stack Loss Data'!$C$4:$V$43,MATCH('Combustion Reports'!$C$40,'DOE Stack Loss Data'!$B$4:$B$43),MATCH('Proposed Efficiency'!Z23,'DOE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Efficiency'!Z23,'DOE Stack Loss Data'!$C$3:$V$3)))</f>
        <v>#N/A</v>
      </c>
      <c r="AA47" s="237" t="e">
        <f>1-(((INDEX('DOE Stack Loss Data'!$C$4:$V$43,MATCH('Combustion Reports'!$C$40,'DOE Stack Loss Data'!$B$4:$B$43)+1,MATCH('Proposed Efficiency'!AA23,'DOE Stack Loss Data'!$C$3:$V$3)+1)-INDEX('DOE Stack Loss Data'!$C$4:$V$43,MATCH('Combustion Reports'!$C$40,'DOE Stack Loss Data'!$B$4:$B$43),MATCH('Proposed Efficiency'!AA23,'DOE Stack Loss Data'!$C$3:$V$3)+1))/10*('Combustion Reports'!$C$40-INDEX('DOE Stack Loss Data'!$B$4:$B$43,MATCH('Combustion Reports'!$C$40,'DOE Stack Loss Data'!$B$4:$B$43),1))+INDEX('DOE Stack Loss Data'!$C$4:$V$43,MATCH('Combustion Reports'!$C$40,'DOE Stack Loss Data'!$B$4:$B$43),MATCH('Proposed Efficiency'!AA23,'DOE Stack Loss Data'!$C$3:$V$3)+1)-((INDEX('DOE Stack Loss Data'!$C$4:$V$43,MATCH('Combustion Reports'!$C$40,'DOE Stack Loss Data'!$B$4:$B$43)+1,MATCH('Proposed Efficiency'!AA23,'DOE Stack Loss Data'!$C$3:$V$3))-INDEX('DOE Stack Loss Data'!$C$4:$V$43,MATCH('Combustion Reports'!$C$40,'DOE Stack Loss Data'!$B$4:$B$43),MATCH('Proposed Efficiency'!AA23,'DOE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Efficiency'!AA23,'DOE Stack Loss Data'!$C$3:$V$3))))/(INDEX('DOE Stack Loss Data'!$C$3:$V$3,1,MATCH('Proposed Efficiency'!AA23,'DOE Stack Loss Data'!$C$3:$V$3)+1)-INDEX('DOE Stack Loss Data'!$C$3:$V$3,1,MATCH('Proposed Efficiency'!AA23,'DOE Stack Loss Data'!$C$3:$V$3)))*('Proposed Efficiency'!AA23-INDEX('DOE Stack Loss Data'!$C$3:$V$3,1,MATCH('Proposed Efficiency'!AA23,'DOE Stack Loss Data'!$C$3:$V$3)))+(INDEX('DOE Stack Loss Data'!$C$4:$V$43,MATCH('Combustion Reports'!$C$40,'DOE Stack Loss Data'!$B$4:$B$43)+1,MATCH('Proposed Efficiency'!AA23,'DOE Stack Loss Data'!$C$3:$V$3))-INDEX('DOE Stack Loss Data'!$C$4:$V$43,MATCH('Combustion Reports'!$C$40,'DOE Stack Loss Data'!$B$4:$B$43),MATCH('Proposed Efficiency'!AA23,'DOE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Efficiency'!AA23,'DOE Stack Loss Data'!$C$3:$V$3)))</f>
        <v>#N/A</v>
      </c>
      <c r="AB47" s="238" t="e">
        <f>1-(((INDEX('DOE Stack Loss Data'!$C$4:$V$43,MATCH('Combustion Reports'!$C$40,'DOE Stack Loss Data'!$B$4:$B$43)+1,MATCH('Proposed Efficiency'!AB23,'DOE Stack Loss Data'!$C$3:$V$3)+1)-INDEX('DOE Stack Loss Data'!$C$4:$V$43,MATCH('Combustion Reports'!$C$40,'DOE Stack Loss Data'!$B$4:$B$43),MATCH('Proposed Efficiency'!AB23,'DOE Stack Loss Data'!$C$3:$V$3)+1))/10*('Combustion Reports'!$C$40-INDEX('DOE Stack Loss Data'!$B$4:$B$43,MATCH('Combustion Reports'!$C$40,'DOE Stack Loss Data'!$B$4:$B$43),1))+INDEX('DOE Stack Loss Data'!$C$4:$V$43,MATCH('Combustion Reports'!$C$40,'DOE Stack Loss Data'!$B$4:$B$43),MATCH('Proposed Efficiency'!AB23,'DOE Stack Loss Data'!$C$3:$V$3)+1)-((INDEX('DOE Stack Loss Data'!$C$4:$V$43,MATCH('Combustion Reports'!$C$40,'DOE Stack Loss Data'!$B$4:$B$43)+1,MATCH('Proposed Efficiency'!AB23,'DOE Stack Loss Data'!$C$3:$V$3))-INDEX('DOE Stack Loss Data'!$C$4:$V$43,MATCH('Combustion Reports'!$C$40,'DOE Stack Loss Data'!$B$4:$B$43),MATCH('Proposed Efficiency'!AB23,'DOE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Efficiency'!AB23,'DOE Stack Loss Data'!$C$3:$V$3))))/(INDEX('DOE Stack Loss Data'!$C$3:$V$3,1,MATCH('Proposed Efficiency'!AB23,'DOE Stack Loss Data'!$C$3:$V$3)+1)-INDEX('DOE Stack Loss Data'!$C$3:$V$3,1,MATCH('Proposed Efficiency'!AB23,'DOE Stack Loss Data'!$C$3:$V$3)))*('Proposed Efficiency'!AB23-INDEX('DOE Stack Loss Data'!$C$3:$V$3,1,MATCH('Proposed Efficiency'!AB23,'DOE Stack Loss Data'!$C$3:$V$3)))+(INDEX('DOE Stack Loss Data'!$C$4:$V$43,MATCH('Combustion Reports'!$C$40,'DOE Stack Loss Data'!$B$4:$B$43)+1,MATCH('Proposed Efficiency'!AB23,'DOE Stack Loss Data'!$C$3:$V$3))-INDEX('DOE Stack Loss Data'!$C$4:$V$43,MATCH('Combustion Reports'!$C$40,'DOE Stack Loss Data'!$B$4:$B$43),MATCH('Proposed Efficiency'!AB23,'DOE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Efficiency'!AB23,'DOE Stack Loss Data'!$C$3:$V$3)))</f>
        <v>#N/A</v>
      </c>
      <c r="AD47" s="236">
        <v>80</v>
      </c>
      <c r="AE47" s="234">
        <v>541</v>
      </c>
      <c r="AF47" s="233">
        <f t="shared" si="6"/>
        <v>80</v>
      </c>
      <c r="AG47" s="237" t="e">
        <f>1-(((INDEX('DOE Stack Loss Data'!$C$4:$V$43,MATCH('Combustion Reports'!C$46,'DOE Stack Loss Data'!$B$4:$B$43)+1,MATCH('Proposed Efficiency'!AG23,'DOE Stack Loss Data'!$C$3:$V$3)+1)-INDEX('DOE Stack Loss Data'!$C$4:$V$43,MATCH('Combustion Reports'!C$46,'DOE Stack Loss Data'!$B$4:$B$43),MATCH('Proposed Efficiency'!AG23,'DOE Stack Loss Data'!$C$3:$V$3)+1))/10*('Combustion Reports'!C$46-INDEX('DOE Stack Loss Data'!$B$4:$B$43,MATCH('Combustion Reports'!C$46,'DOE Stack Loss Data'!$B$4:$B$43),1))+INDEX('DOE Stack Loss Data'!$C$4:$V$43,MATCH('Combustion Reports'!C$46,'DOE Stack Loss Data'!$B$4:$B$43),MATCH('Proposed Efficiency'!AG23,'DOE Stack Loss Data'!$C$3:$V$3)+1)-((INDEX('DOE Stack Loss Data'!$C$4:$V$43,MATCH('Combustion Reports'!C$46,'DOE Stack Loss Data'!$B$4:$B$43)+1,MATCH('Proposed Efficiency'!AG23,'DOE Stack Loss Data'!$C$3:$V$3))-INDEX('DOE Stack Loss Data'!$C$4:$V$43,MATCH('Combustion Reports'!C$46,'DOE Stack Loss Data'!$B$4:$B$43),MATCH('Proposed Efficiency'!AG23,'DOE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Efficiency'!AG23,'DOE Stack Loss Data'!$C$3:$V$3))))/(INDEX('DOE Stack Loss Data'!$C$3:$V$3,1,MATCH('Proposed Efficiency'!AG23,'DOE Stack Loss Data'!$C$3:$V$3)+1)-INDEX('DOE Stack Loss Data'!$C$3:$V$3,1,MATCH('Proposed Efficiency'!AG23,'DOE Stack Loss Data'!$C$3:$V$3)))*('Proposed Efficiency'!AG23-INDEX('DOE Stack Loss Data'!$C$3:$V$3,1,MATCH('Proposed Efficiency'!AG23,'DOE Stack Loss Data'!$C$3:$V$3)))+(INDEX('DOE Stack Loss Data'!$C$4:$V$43,MATCH('Combustion Reports'!C$46,'DOE Stack Loss Data'!$B$4:$B$43)+1,MATCH('Proposed Efficiency'!AG23,'DOE Stack Loss Data'!$C$3:$V$3))-INDEX('DOE Stack Loss Data'!$C$4:$V$43,MATCH('Combustion Reports'!C$46,'DOE Stack Loss Data'!$B$4:$B$43),MATCH('Proposed Efficiency'!AG23,'DOE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Efficiency'!AG23,'DOE Stack Loss Data'!$C$3:$V$3)))</f>
        <v>#N/A</v>
      </c>
      <c r="AH47" s="237" t="e">
        <f>1-(((INDEX('DOE Stack Loss Data'!$C$4:$V$43,MATCH('Combustion Reports'!D$46,'DOE Stack Loss Data'!$B$4:$B$43)+1,MATCH('Proposed Efficiency'!AH23,'DOE Stack Loss Data'!$C$3:$V$3)+1)-INDEX('DOE Stack Loss Data'!$C$4:$V$43,MATCH('Combustion Reports'!D$46,'DOE Stack Loss Data'!$B$4:$B$43),MATCH('Proposed Efficiency'!AH23,'DOE Stack Loss Data'!$C$3:$V$3)+1))/10*('Combustion Reports'!D$46-INDEX('DOE Stack Loss Data'!$B$4:$B$43,MATCH('Combustion Reports'!D$46,'DOE Stack Loss Data'!$B$4:$B$43),1))+INDEX('DOE Stack Loss Data'!$C$4:$V$43,MATCH('Combustion Reports'!D$46,'DOE Stack Loss Data'!$B$4:$B$43),MATCH('Proposed Efficiency'!AH23,'DOE Stack Loss Data'!$C$3:$V$3)+1)-((INDEX('DOE Stack Loss Data'!$C$4:$V$43,MATCH('Combustion Reports'!D$46,'DOE Stack Loss Data'!$B$4:$B$43)+1,MATCH('Proposed Efficiency'!AH23,'DOE Stack Loss Data'!$C$3:$V$3))-INDEX('DOE Stack Loss Data'!$C$4:$V$43,MATCH('Combustion Reports'!D$46,'DOE Stack Loss Data'!$B$4:$B$43),MATCH('Proposed Efficiency'!AH23,'DOE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Efficiency'!AH23,'DOE Stack Loss Data'!$C$3:$V$3))))/(INDEX('DOE Stack Loss Data'!$C$3:$V$3,1,MATCH('Proposed Efficiency'!AH23,'DOE Stack Loss Data'!$C$3:$V$3)+1)-INDEX('DOE Stack Loss Data'!$C$3:$V$3,1,MATCH('Proposed Efficiency'!AH23,'DOE Stack Loss Data'!$C$3:$V$3)))*('Proposed Efficiency'!AH23-INDEX('DOE Stack Loss Data'!$C$3:$V$3,1,MATCH('Proposed Efficiency'!AH23,'DOE Stack Loss Data'!$C$3:$V$3)))+(INDEX('DOE Stack Loss Data'!$C$4:$V$43,MATCH('Combustion Reports'!D$46,'DOE Stack Loss Data'!$B$4:$B$43)+1,MATCH('Proposed Efficiency'!AH23,'DOE Stack Loss Data'!$C$3:$V$3))-INDEX('DOE Stack Loss Data'!$C$4:$V$43,MATCH('Combustion Reports'!D$46,'DOE Stack Loss Data'!$B$4:$B$43),MATCH('Proposed Efficiency'!AH23,'DOE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Efficiency'!AH23,'DOE Stack Loss Data'!$C$3:$V$3)))</f>
        <v>#N/A</v>
      </c>
      <c r="AI47" s="237" t="e">
        <f>1-(((INDEX('DOE Stack Loss Data'!$C$4:$V$43,MATCH('Combustion Reports'!E$46,'DOE Stack Loss Data'!$B$4:$B$43)+1,MATCH('Proposed Efficiency'!AI23,'DOE Stack Loss Data'!$C$3:$V$3)+1)-INDEX('DOE Stack Loss Data'!$C$4:$V$43,MATCH('Combustion Reports'!E$46,'DOE Stack Loss Data'!$B$4:$B$43),MATCH('Proposed Efficiency'!AI23,'DOE Stack Loss Data'!$C$3:$V$3)+1))/10*('Combustion Reports'!E$46-INDEX('DOE Stack Loss Data'!$B$4:$B$43,MATCH('Combustion Reports'!E$46,'DOE Stack Loss Data'!$B$4:$B$43),1))+INDEX('DOE Stack Loss Data'!$C$4:$V$43,MATCH('Combustion Reports'!E$46,'DOE Stack Loss Data'!$B$4:$B$43),MATCH('Proposed Efficiency'!AI23,'DOE Stack Loss Data'!$C$3:$V$3)+1)-((INDEX('DOE Stack Loss Data'!$C$4:$V$43,MATCH('Combustion Reports'!E$46,'DOE Stack Loss Data'!$B$4:$B$43)+1,MATCH('Proposed Efficiency'!AI23,'DOE Stack Loss Data'!$C$3:$V$3))-INDEX('DOE Stack Loss Data'!$C$4:$V$43,MATCH('Combustion Reports'!E$46,'DOE Stack Loss Data'!$B$4:$B$43),MATCH('Proposed Efficiency'!AI23,'DOE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Efficiency'!AI23,'DOE Stack Loss Data'!$C$3:$V$3))))/(INDEX('DOE Stack Loss Data'!$C$3:$V$3,1,MATCH('Proposed Efficiency'!AI23,'DOE Stack Loss Data'!$C$3:$V$3)+1)-INDEX('DOE Stack Loss Data'!$C$3:$V$3,1,MATCH('Proposed Efficiency'!AI23,'DOE Stack Loss Data'!$C$3:$V$3)))*('Proposed Efficiency'!AI23-INDEX('DOE Stack Loss Data'!$C$3:$V$3,1,MATCH('Proposed Efficiency'!AI23,'DOE Stack Loss Data'!$C$3:$V$3)))+(INDEX('DOE Stack Loss Data'!$C$4:$V$43,MATCH('Combustion Reports'!E$46,'DOE Stack Loss Data'!$B$4:$B$43)+1,MATCH('Proposed Efficiency'!AI23,'DOE Stack Loss Data'!$C$3:$V$3))-INDEX('DOE Stack Loss Data'!$C$4:$V$43,MATCH('Combustion Reports'!E$46,'DOE Stack Loss Data'!$B$4:$B$43),MATCH('Proposed Efficiency'!AI23,'DOE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Efficiency'!AI23,'DOE Stack Loss Data'!$C$3:$V$3)))</f>
        <v>#N/A</v>
      </c>
      <c r="AJ47" s="237" t="e">
        <f>1-(((INDEX('DOE Stack Loss Data'!$C$4:$V$43,MATCH('Combustion Reports'!F$46,'DOE Stack Loss Data'!$B$4:$B$43)+1,MATCH('Proposed Efficiency'!AJ23,'DOE Stack Loss Data'!$C$3:$V$3)+1)-INDEX('DOE Stack Loss Data'!$C$4:$V$43,MATCH('Combustion Reports'!F$46,'DOE Stack Loss Data'!$B$4:$B$43),MATCH('Proposed Efficiency'!AJ23,'DOE Stack Loss Data'!$C$3:$V$3)+1))/10*('Combustion Reports'!F$46-INDEX('DOE Stack Loss Data'!$B$4:$B$43,MATCH('Combustion Reports'!F$46,'DOE Stack Loss Data'!$B$4:$B$43),1))+INDEX('DOE Stack Loss Data'!$C$4:$V$43,MATCH('Combustion Reports'!F$46,'DOE Stack Loss Data'!$B$4:$B$43),MATCH('Proposed Efficiency'!AJ23,'DOE Stack Loss Data'!$C$3:$V$3)+1)-((INDEX('DOE Stack Loss Data'!$C$4:$V$43,MATCH('Combustion Reports'!F$46,'DOE Stack Loss Data'!$B$4:$B$43)+1,MATCH('Proposed Efficiency'!AJ23,'DOE Stack Loss Data'!$C$3:$V$3))-INDEX('DOE Stack Loss Data'!$C$4:$V$43,MATCH('Combustion Reports'!F$46,'DOE Stack Loss Data'!$B$4:$B$43),MATCH('Proposed Efficiency'!AJ23,'DOE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Efficiency'!AJ23,'DOE Stack Loss Data'!$C$3:$V$3))))/(INDEX('DOE Stack Loss Data'!$C$3:$V$3,1,MATCH('Proposed Efficiency'!AJ23,'DOE Stack Loss Data'!$C$3:$V$3)+1)-INDEX('DOE Stack Loss Data'!$C$3:$V$3,1,MATCH('Proposed Efficiency'!AJ23,'DOE Stack Loss Data'!$C$3:$V$3)))*('Proposed Efficiency'!AJ23-INDEX('DOE Stack Loss Data'!$C$3:$V$3,1,MATCH('Proposed Efficiency'!AJ23,'DOE Stack Loss Data'!$C$3:$V$3)))+(INDEX('DOE Stack Loss Data'!$C$4:$V$43,MATCH('Combustion Reports'!F$46,'DOE Stack Loss Data'!$B$4:$B$43)+1,MATCH('Proposed Efficiency'!AJ23,'DOE Stack Loss Data'!$C$3:$V$3))-INDEX('DOE Stack Loss Data'!$C$4:$V$43,MATCH('Combustion Reports'!F$46,'DOE Stack Loss Data'!$B$4:$B$43),MATCH('Proposed Efficiency'!AJ23,'DOE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Efficiency'!AJ23,'DOE Stack Loss Data'!$C$3:$V$3)))</f>
        <v>#N/A</v>
      </c>
      <c r="AK47" s="237" t="e">
        <f>1-(((INDEX('DOE Stack Loss Data'!$C$4:$V$43,MATCH('Combustion Reports'!G$46,'DOE Stack Loss Data'!$B$4:$B$43)+1,MATCH('Proposed Efficiency'!AK23,'DOE Stack Loss Data'!$C$3:$V$3)+1)-INDEX('DOE Stack Loss Data'!$C$4:$V$43,MATCH('Combustion Reports'!G$46,'DOE Stack Loss Data'!$B$4:$B$43),MATCH('Proposed Efficiency'!AK23,'DOE Stack Loss Data'!$C$3:$V$3)+1))/10*('Combustion Reports'!G$46-INDEX('DOE Stack Loss Data'!$B$4:$B$43,MATCH('Combustion Reports'!G$46,'DOE Stack Loss Data'!$B$4:$B$43),1))+INDEX('DOE Stack Loss Data'!$C$4:$V$43,MATCH('Combustion Reports'!G$46,'DOE Stack Loss Data'!$B$4:$B$43),MATCH('Proposed Efficiency'!AK23,'DOE Stack Loss Data'!$C$3:$V$3)+1)-((INDEX('DOE Stack Loss Data'!$C$4:$V$43,MATCH('Combustion Reports'!G$46,'DOE Stack Loss Data'!$B$4:$B$43)+1,MATCH('Proposed Efficiency'!AK23,'DOE Stack Loss Data'!$C$3:$V$3))-INDEX('DOE Stack Loss Data'!$C$4:$V$43,MATCH('Combustion Reports'!G$46,'DOE Stack Loss Data'!$B$4:$B$43),MATCH('Proposed Efficiency'!AK23,'DOE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Efficiency'!AK23,'DOE Stack Loss Data'!$C$3:$V$3))))/(INDEX('DOE Stack Loss Data'!$C$3:$V$3,1,MATCH('Proposed Efficiency'!AK23,'DOE Stack Loss Data'!$C$3:$V$3)+1)-INDEX('DOE Stack Loss Data'!$C$3:$V$3,1,MATCH('Proposed Efficiency'!AK23,'DOE Stack Loss Data'!$C$3:$V$3)))*('Proposed Efficiency'!AK23-INDEX('DOE Stack Loss Data'!$C$3:$V$3,1,MATCH('Proposed Efficiency'!AK23,'DOE Stack Loss Data'!$C$3:$V$3)))+(INDEX('DOE Stack Loss Data'!$C$4:$V$43,MATCH('Combustion Reports'!G$46,'DOE Stack Loss Data'!$B$4:$B$43)+1,MATCH('Proposed Efficiency'!AK23,'DOE Stack Loss Data'!$C$3:$V$3))-INDEX('DOE Stack Loss Data'!$C$4:$V$43,MATCH('Combustion Reports'!G$46,'DOE Stack Loss Data'!$B$4:$B$43),MATCH('Proposed Efficiency'!AK23,'DOE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Efficiency'!AK23,'DOE Stack Loss Data'!$C$3:$V$3)))</f>
        <v>#N/A</v>
      </c>
      <c r="AL47" s="237" t="e">
        <f>1-(((INDEX('DOE Stack Loss Data'!$C$4:$V$43,MATCH('Combustion Reports'!H$46,'DOE Stack Loss Data'!$B$4:$B$43)+1,MATCH('Proposed Efficiency'!AL23,'DOE Stack Loss Data'!$C$3:$V$3)+1)-INDEX('DOE Stack Loss Data'!$C$4:$V$43,MATCH('Combustion Reports'!H$46,'DOE Stack Loss Data'!$B$4:$B$43),MATCH('Proposed Efficiency'!AL23,'DOE Stack Loss Data'!$C$3:$V$3)+1))/10*('Combustion Reports'!H$46-INDEX('DOE Stack Loss Data'!$B$4:$B$43,MATCH('Combustion Reports'!H$46,'DOE Stack Loss Data'!$B$4:$B$43),1))+INDEX('DOE Stack Loss Data'!$C$4:$V$43,MATCH('Combustion Reports'!H$46,'DOE Stack Loss Data'!$B$4:$B$43),MATCH('Proposed Efficiency'!AL23,'DOE Stack Loss Data'!$C$3:$V$3)+1)-((INDEX('DOE Stack Loss Data'!$C$4:$V$43,MATCH('Combustion Reports'!H$46,'DOE Stack Loss Data'!$B$4:$B$43)+1,MATCH('Proposed Efficiency'!AL23,'DOE Stack Loss Data'!$C$3:$V$3))-INDEX('DOE Stack Loss Data'!$C$4:$V$43,MATCH('Combustion Reports'!H$46,'DOE Stack Loss Data'!$B$4:$B$43),MATCH('Proposed Efficiency'!AL23,'DOE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Efficiency'!AL23,'DOE Stack Loss Data'!$C$3:$V$3))))/(INDEX('DOE Stack Loss Data'!$C$3:$V$3,1,MATCH('Proposed Efficiency'!AL23,'DOE Stack Loss Data'!$C$3:$V$3)+1)-INDEX('DOE Stack Loss Data'!$C$3:$V$3,1,MATCH('Proposed Efficiency'!AL23,'DOE Stack Loss Data'!$C$3:$V$3)))*('Proposed Efficiency'!AL23-INDEX('DOE Stack Loss Data'!$C$3:$V$3,1,MATCH('Proposed Efficiency'!AL23,'DOE Stack Loss Data'!$C$3:$V$3)))+(INDEX('DOE Stack Loss Data'!$C$4:$V$43,MATCH('Combustion Reports'!H$46,'DOE Stack Loss Data'!$B$4:$B$43)+1,MATCH('Proposed Efficiency'!AL23,'DOE Stack Loss Data'!$C$3:$V$3))-INDEX('DOE Stack Loss Data'!$C$4:$V$43,MATCH('Combustion Reports'!H$46,'DOE Stack Loss Data'!$B$4:$B$43),MATCH('Proposed Efficiency'!AL23,'DOE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Efficiency'!AL23,'DOE Stack Loss Data'!$C$3:$V$3)))</f>
        <v>#N/A</v>
      </c>
      <c r="AM47" s="237" t="e">
        <f>1-(((INDEX('DOE Stack Loss Data'!$C$4:$V$43,MATCH('Combustion Reports'!I$46,'DOE Stack Loss Data'!$B$4:$B$43)+1,MATCH('Proposed Efficiency'!AM23,'DOE Stack Loss Data'!$C$3:$V$3)+1)-INDEX('DOE Stack Loss Data'!$C$4:$V$43,MATCH('Combustion Reports'!I$46,'DOE Stack Loss Data'!$B$4:$B$43),MATCH('Proposed Efficiency'!AM23,'DOE Stack Loss Data'!$C$3:$V$3)+1))/10*('Combustion Reports'!I$46-INDEX('DOE Stack Loss Data'!$B$4:$B$43,MATCH('Combustion Reports'!I$46,'DOE Stack Loss Data'!$B$4:$B$43),1))+INDEX('DOE Stack Loss Data'!$C$4:$V$43,MATCH('Combustion Reports'!I$46,'DOE Stack Loss Data'!$B$4:$B$43),MATCH('Proposed Efficiency'!AM23,'DOE Stack Loss Data'!$C$3:$V$3)+1)-((INDEX('DOE Stack Loss Data'!$C$4:$V$43,MATCH('Combustion Reports'!I$46,'DOE Stack Loss Data'!$B$4:$B$43)+1,MATCH('Proposed Efficiency'!AM23,'DOE Stack Loss Data'!$C$3:$V$3))-INDEX('DOE Stack Loss Data'!$C$4:$V$43,MATCH('Combustion Reports'!I$46,'DOE Stack Loss Data'!$B$4:$B$43),MATCH('Proposed Efficiency'!AM23,'DOE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Efficiency'!AM23,'DOE Stack Loss Data'!$C$3:$V$3))))/(INDEX('DOE Stack Loss Data'!$C$3:$V$3,1,MATCH('Proposed Efficiency'!AM23,'DOE Stack Loss Data'!$C$3:$V$3)+1)-INDEX('DOE Stack Loss Data'!$C$3:$V$3,1,MATCH('Proposed Efficiency'!AM23,'DOE Stack Loss Data'!$C$3:$V$3)))*('Proposed Efficiency'!AM23-INDEX('DOE Stack Loss Data'!$C$3:$V$3,1,MATCH('Proposed Efficiency'!AM23,'DOE Stack Loss Data'!$C$3:$V$3)))+(INDEX('DOE Stack Loss Data'!$C$4:$V$43,MATCH('Combustion Reports'!I$46,'DOE Stack Loss Data'!$B$4:$B$43)+1,MATCH('Proposed Efficiency'!AM23,'DOE Stack Loss Data'!$C$3:$V$3))-INDEX('DOE Stack Loss Data'!$C$4:$V$43,MATCH('Combustion Reports'!I$46,'DOE Stack Loss Data'!$B$4:$B$43),MATCH('Proposed Efficiency'!AM23,'DOE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Efficiency'!AM23,'DOE Stack Loss Data'!$C$3:$V$3)))</f>
        <v>#N/A</v>
      </c>
      <c r="AN47" s="237" t="e">
        <f>1-(((INDEX('DOE Stack Loss Data'!$C$4:$V$43,MATCH('Combustion Reports'!J$46,'DOE Stack Loss Data'!$B$4:$B$43)+1,MATCH('Proposed Efficiency'!AN23,'DOE Stack Loss Data'!$C$3:$V$3)+1)-INDEX('DOE Stack Loss Data'!$C$4:$V$43,MATCH('Combustion Reports'!J$46,'DOE Stack Loss Data'!$B$4:$B$43),MATCH('Proposed Efficiency'!AN23,'DOE Stack Loss Data'!$C$3:$V$3)+1))/10*('Combustion Reports'!J$46-INDEX('DOE Stack Loss Data'!$B$4:$B$43,MATCH('Combustion Reports'!J$46,'DOE Stack Loss Data'!$B$4:$B$43),1))+INDEX('DOE Stack Loss Data'!$C$4:$V$43,MATCH('Combustion Reports'!J$46,'DOE Stack Loss Data'!$B$4:$B$43),MATCH('Proposed Efficiency'!AN23,'DOE Stack Loss Data'!$C$3:$V$3)+1)-((INDEX('DOE Stack Loss Data'!$C$4:$V$43,MATCH('Combustion Reports'!J$46,'DOE Stack Loss Data'!$B$4:$B$43)+1,MATCH('Proposed Efficiency'!AN23,'DOE Stack Loss Data'!$C$3:$V$3))-INDEX('DOE Stack Loss Data'!$C$4:$V$43,MATCH('Combustion Reports'!J$46,'DOE Stack Loss Data'!$B$4:$B$43),MATCH('Proposed Efficiency'!AN23,'DOE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Efficiency'!AN23,'DOE Stack Loss Data'!$C$3:$V$3))))/(INDEX('DOE Stack Loss Data'!$C$3:$V$3,1,MATCH('Proposed Efficiency'!AN23,'DOE Stack Loss Data'!$C$3:$V$3)+1)-INDEX('DOE Stack Loss Data'!$C$3:$V$3,1,MATCH('Proposed Efficiency'!AN23,'DOE Stack Loss Data'!$C$3:$V$3)))*('Proposed Efficiency'!AN23-INDEX('DOE Stack Loss Data'!$C$3:$V$3,1,MATCH('Proposed Efficiency'!AN23,'DOE Stack Loss Data'!$C$3:$V$3)))+(INDEX('DOE Stack Loss Data'!$C$4:$V$43,MATCH('Combustion Reports'!J$46,'DOE Stack Loss Data'!$B$4:$B$43)+1,MATCH('Proposed Efficiency'!AN23,'DOE Stack Loss Data'!$C$3:$V$3))-INDEX('DOE Stack Loss Data'!$C$4:$V$43,MATCH('Combustion Reports'!J$46,'DOE Stack Loss Data'!$B$4:$B$43),MATCH('Proposed Efficiency'!AN23,'DOE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Efficiency'!AN23,'DOE Stack Loss Data'!$C$3:$V$3)))</f>
        <v>#N/A</v>
      </c>
      <c r="AO47" s="237" t="e">
        <f>1-(((INDEX('DOE Stack Loss Data'!$C$4:$V$43,MATCH('Combustion Reports'!K$46,'DOE Stack Loss Data'!$B$4:$B$43)+1,MATCH('Proposed Efficiency'!AO23,'DOE Stack Loss Data'!$C$3:$V$3)+1)-INDEX('DOE Stack Loss Data'!$C$4:$V$43,MATCH('Combustion Reports'!K$46,'DOE Stack Loss Data'!$B$4:$B$43),MATCH('Proposed Efficiency'!AO23,'DOE Stack Loss Data'!$C$3:$V$3)+1))/10*('Combustion Reports'!K$46-INDEX('DOE Stack Loss Data'!$B$4:$B$43,MATCH('Combustion Reports'!K$46,'DOE Stack Loss Data'!$B$4:$B$43),1))+INDEX('DOE Stack Loss Data'!$C$4:$V$43,MATCH('Combustion Reports'!K$46,'DOE Stack Loss Data'!$B$4:$B$43),MATCH('Proposed Efficiency'!AO23,'DOE Stack Loss Data'!$C$3:$V$3)+1)-((INDEX('DOE Stack Loss Data'!$C$4:$V$43,MATCH('Combustion Reports'!K$46,'DOE Stack Loss Data'!$B$4:$B$43)+1,MATCH('Proposed Efficiency'!AO23,'DOE Stack Loss Data'!$C$3:$V$3))-INDEX('DOE Stack Loss Data'!$C$4:$V$43,MATCH('Combustion Reports'!K$46,'DOE Stack Loss Data'!$B$4:$B$43),MATCH('Proposed Efficiency'!AO23,'DOE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Efficiency'!AO23,'DOE Stack Loss Data'!$C$3:$V$3))))/(INDEX('DOE Stack Loss Data'!$C$3:$V$3,1,MATCH('Proposed Efficiency'!AO23,'DOE Stack Loss Data'!$C$3:$V$3)+1)-INDEX('DOE Stack Loss Data'!$C$3:$V$3,1,MATCH('Proposed Efficiency'!AO23,'DOE Stack Loss Data'!$C$3:$V$3)))*('Proposed Efficiency'!AO23-INDEX('DOE Stack Loss Data'!$C$3:$V$3,1,MATCH('Proposed Efficiency'!AO23,'DOE Stack Loss Data'!$C$3:$V$3)))+(INDEX('DOE Stack Loss Data'!$C$4:$V$43,MATCH('Combustion Reports'!K$46,'DOE Stack Loss Data'!$B$4:$B$43)+1,MATCH('Proposed Efficiency'!AO23,'DOE Stack Loss Data'!$C$3:$V$3))-INDEX('DOE Stack Loss Data'!$C$4:$V$43,MATCH('Combustion Reports'!K$46,'DOE Stack Loss Data'!$B$4:$B$43),MATCH('Proposed Efficiency'!AO23,'DOE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Efficiency'!AO23,'DOE Stack Loss Data'!$C$3:$V$3)))</f>
        <v>#N/A</v>
      </c>
      <c r="AP47" s="238" t="e">
        <f>1-(((INDEX('DOE Stack Loss Data'!$C$4:$V$43,MATCH('Combustion Reports'!L$46,'DOE Stack Loss Data'!$B$4:$B$43)+1,MATCH('Proposed Efficiency'!AP23,'DOE Stack Loss Data'!$C$3:$V$3)+1)-INDEX('DOE Stack Loss Data'!$C$4:$V$43,MATCH('Combustion Reports'!L$46,'DOE Stack Loss Data'!$B$4:$B$43),MATCH('Proposed Efficiency'!AP23,'DOE Stack Loss Data'!$C$3:$V$3)+1))/10*('Combustion Reports'!L$46-INDEX('DOE Stack Loss Data'!$B$4:$B$43,MATCH('Combustion Reports'!L$46,'DOE Stack Loss Data'!$B$4:$B$43),1))+INDEX('DOE Stack Loss Data'!$C$4:$V$43,MATCH('Combustion Reports'!L$46,'DOE Stack Loss Data'!$B$4:$B$43),MATCH('Proposed Efficiency'!AP23,'DOE Stack Loss Data'!$C$3:$V$3)+1)-((INDEX('DOE Stack Loss Data'!$C$4:$V$43,MATCH('Combustion Reports'!L$46,'DOE Stack Loss Data'!$B$4:$B$43)+1,MATCH('Proposed Efficiency'!AP23,'DOE Stack Loss Data'!$C$3:$V$3))-INDEX('DOE Stack Loss Data'!$C$4:$V$43,MATCH('Combustion Reports'!L$46,'DOE Stack Loss Data'!$B$4:$B$43),MATCH('Proposed Efficiency'!AP23,'DOE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Efficiency'!AP23,'DOE Stack Loss Data'!$C$3:$V$3))))/(INDEX('DOE Stack Loss Data'!$C$3:$V$3,1,MATCH('Proposed Efficiency'!AP23,'DOE Stack Loss Data'!$C$3:$V$3)+1)-INDEX('DOE Stack Loss Data'!$C$3:$V$3,1,MATCH('Proposed Efficiency'!AP23,'DOE Stack Loss Data'!$C$3:$V$3)))*('Proposed Efficiency'!AP23-INDEX('DOE Stack Loss Data'!$C$3:$V$3,1,MATCH('Proposed Efficiency'!AP23,'DOE Stack Loss Data'!$C$3:$V$3)))+(INDEX('DOE Stack Loss Data'!$C$4:$V$43,MATCH('Combustion Reports'!L$46,'DOE Stack Loss Data'!$B$4:$B$43)+1,MATCH('Proposed Efficiency'!AP23,'DOE Stack Loss Data'!$C$3:$V$3))-INDEX('DOE Stack Loss Data'!$C$4:$V$43,MATCH('Combustion Reports'!L$46,'DOE Stack Loss Data'!$B$4:$B$43),MATCH('Proposed Efficiency'!AP23,'DOE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Efficiency'!AP23,'DOE Stack Loss Data'!$C$3:$V$3)))</f>
        <v>#N/A</v>
      </c>
      <c r="AR47" s="236">
        <v>80</v>
      </c>
      <c r="AS47" s="234">
        <v>541</v>
      </c>
      <c r="AT47" s="233">
        <f t="shared" si="7"/>
        <v>80</v>
      </c>
      <c r="AU47" s="237" t="e">
        <f>1-(((INDEX('DOE Stack Loss Data'!$C$4:$V$43,MATCH('Combustion Reports'!C$52,'DOE Stack Loss Data'!$B$4:$B$43)+1,MATCH('Proposed Efficiency'!AU23,'DOE Stack Loss Data'!$C$3:$V$3)+1)-INDEX('DOE Stack Loss Data'!$C$4:$V$43,MATCH('Combustion Reports'!C$52,'DOE Stack Loss Data'!$B$4:$B$43),MATCH('Proposed Efficiency'!AU23,'DOE Stack Loss Data'!$C$3:$V$3)+1))/10*('Combustion Reports'!C$52-INDEX('DOE Stack Loss Data'!$B$4:$B$43,MATCH('Combustion Reports'!C$52,'DOE Stack Loss Data'!$B$4:$B$43),1))+INDEX('DOE Stack Loss Data'!$C$4:$V$43,MATCH('Combustion Reports'!C$52,'DOE Stack Loss Data'!$B$4:$B$43),MATCH('Proposed Efficiency'!AU23,'DOE Stack Loss Data'!$C$3:$V$3)+1)-((INDEX('DOE Stack Loss Data'!$C$4:$V$43,MATCH('Combustion Reports'!C$52,'DOE Stack Loss Data'!$B$4:$B$43)+1,MATCH('Proposed Efficiency'!AU23,'DOE Stack Loss Data'!$C$3:$V$3))-INDEX('DOE Stack Loss Data'!$C$4:$V$43,MATCH('Combustion Reports'!C$52,'DOE Stack Loss Data'!$B$4:$B$43),MATCH('Proposed Efficiency'!AU23,'DOE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Efficiency'!AU23,'DOE Stack Loss Data'!$C$3:$V$3))))/(INDEX('DOE Stack Loss Data'!$C$3:$V$3,1,MATCH('Proposed Efficiency'!AU23,'DOE Stack Loss Data'!$C$3:$V$3)+1)-INDEX('DOE Stack Loss Data'!$C$3:$V$3,1,MATCH('Proposed Efficiency'!AU23,'DOE Stack Loss Data'!$C$3:$V$3)))*('Proposed Efficiency'!AU23-INDEX('DOE Stack Loss Data'!$C$3:$V$3,1,MATCH('Proposed Efficiency'!AU23,'DOE Stack Loss Data'!$C$3:$V$3)))+(INDEX('DOE Stack Loss Data'!$C$4:$V$43,MATCH('Combustion Reports'!C$52,'DOE Stack Loss Data'!$B$4:$B$43)+1,MATCH('Proposed Efficiency'!AU23,'DOE Stack Loss Data'!$C$3:$V$3))-INDEX('DOE Stack Loss Data'!$C$4:$V$43,MATCH('Combustion Reports'!C$52,'DOE Stack Loss Data'!$B$4:$B$43),MATCH('Proposed Efficiency'!AU23,'DOE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Efficiency'!AU23,'DOE Stack Loss Data'!$C$3:$V$3)))</f>
        <v>#N/A</v>
      </c>
      <c r="AV47" s="237" t="e">
        <f>1-(((INDEX('DOE Stack Loss Data'!$C$4:$V$43,MATCH('Combustion Reports'!D$52,'DOE Stack Loss Data'!$B$4:$B$43)+1,MATCH('Proposed Efficiency'!AV23,'DOE Stack Loss Data'!$C$3:$V$3)+1)-INDEX('DOE Stack Loss Data'!$C$4:$V$43,MATCH('Combustion Reports'!D$52,'DOE Stack Loss Data'!$B$4:$B$43),MATCH('Proposed Efficiency'!AV23,'DOE Stack Loss Data'!$C$3:$V$3)+1))/10*('Combustion Reports'!D$52-INDEX('DOE Stack Loss Data'!$B$4:$B$43,MATCH('Combustion Reports'!D$52,'DOE Stack Loss Data'!$B$4:$B$43),1))+INDEX('DOE Stack Loss Data'!$C$4:$V$43,MATCH('Combustion Reports'!D$52,'DOE Stack Loss Data'!$B$4:$B$43),MATCH('Proposed Efficiency'!AV23,'DOE Stack Loss Data'!$C$3:$V$3)+1)-((INDEX('DOE Stack Loss Data'!$C$4:$V$43,MATCH('Combustion Reports'!D$52,'DOE Stack Loss Data'!$B$4:$B$43)+1,MATCH('Proposed Efficiency'!AV23,'DOE Stack Loss Data'!$C$3:$V$3))-INDEX('DOE Stack Loss Data'!$C$4:$V$43,MATCH('Combustion Reports'!D$52,'DOE Stack Loss Data'!$B$4:$B$43),MATCH('Proposed Efficiency'!AV23,'DOE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Efficiency'!AV23,'DOE Stack Loss Data'!$C$3:$V$3))))/(INDEX('DOE Stack Loss Data'!$C$3:$V$3,1,MATCH('Proposed Efficiency'!AV23,'DOE Stack Loss Data'!$C$3:$V$3)+1)-INDEX('DOE Stack Loss Data'!$C$3:$V$3,1,MATCH('Proposed Efficiency'!AV23,'DOE Stack Loss Data'!$C$3:$V$3)))*('Proposed Efficiency'!AV23-INDEX('DOE Stack Loss Data'!$C$3:$V$3,1,MATCH('Proposed Efficiency'!AV23,'DOE Stack Loss Data'!$C$3:$V$3)))+(INDEX('DOE Stack Loss Data'!$C$4:$V$43,MATCH('Combustion Reports'!D$52,'DOE Stack Loss Data'!$B$4:$B$43)+1,MATCH('Proposed Efficiency'!AV23,'DOE Stack Loss Data'!$C$3:$V$3))-INDEX('DOE Stack Loss Data'!$C$4:$V$43,MATCH('Combustion Reports'!D$52,'DOE Stack Loss Data'!$B$4:$B$43),MATCH('Proposed Efficiency'!AV23,'DOE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Efficiency'!AV23,'DOE Stack Loss Data'!$C$3:$V$3)))</f>
        <v>#N/A</v>
      </c>
      <c r="AW47" s="237" t="e">
        <f>1-(((INDEX('DOE Stack Loss Data'!$C$4:$V$43,MATCH('Combustion Reports'!E$52,'DOE Stack Loss Data'!$B$4:$B$43)+1,MATCH('Proposed Efficiency'!AW23,'DOE Stack Loss Data'!$C$3:$V$3)+1)-INDEX('DOE Stack Loss Data'!$C$4:$V$43,MATCH('Combustion Reports'!E$52,'DOE Stack Loss Data'!$B$4:$B$43),MATCH('Proposed Efficiency'!AW23,'DOE Stack Loss Data'!$C$3:$V$3)+1))/10*('Combustion Reports'!E$52-INDEX('DOE Stack Loss Data'!$B$4:$B$43,MATCH('Combustion Reports'!E$52,'DOE Stack Loss Data'!$B$4:$B$43),1))+INDEX('DOE Stack Loss Data'!$C$4:$V$43,MATCH('Combustion Reports'!E$52,'DOE Stack Loss Data'!$B$4:$B$43),MATCH('Proposed Efficiency'!AW23,'DOE Stack Loss Data'!$C$3:$V$3)+1)-((INDEX('DOE Stack Loss Data'!$C$4:$V$43,MATCH('Combustion Reports'!E$52,'DOE Stack Loss Data'!$B$4:$B$43)+1,MATCH('Proposed Efficiency'!AW23,'DOE Stack Loss Data'!$C$3:$V$3))-INDEX('DOE Stack Loss Data'!$C$4:$V$43,MATCH('Combustion Reports'!E$52,'DOE Stack Loss Data'!$B$4:$B$43),MATCH('Proposed Efficiency'!AW23,'DOE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Efficiency'!AW23,'DOE Stack Loss Data'!$C$3:$V$3))))/(INDEX('DOE Stack Loss Data'!$C$3:$V$3,1,MATCH('Proposed Efficiency'!AW23,'DOE Stack Loss Data'!$C$3:$V$3)+1)-INDEX('DOE Stack Loss Data'!$C$3:$V$3,1,MATCH('Proposed Efficiency'!AW23,'DOE Stack Loss Data'!$C$3:$V$3)))*('Proposed Efficiency'!AW23-INDEX('DOE Stack Loss Data'!$C$3:$V$3,1,MATCH('Proposed Efficiency'!AW23,'DOE Stack Loss Data'!$C$3:$V$3)))+(INDEX('DOE Stack Loss Data'!$C$4:$V$43,MATCH('Combustion Reports'!E$52,'DOE Stack Loss Data'!$B$4:$B$43)+1,MATCH('Proposed Efficiency'!AW23,'DOE Stack Loss Data'!$C$3:$V$3))-INDEX('DOE Stack Loss Data'!$C$4:$V$43,MATCH('Combustion Reports'!E$52,'DOE Stack Loss Data'!$B$4:$B$43),MATCH('Proposed Efficiency'!AW23,'DOE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Efficiency'!AW23,'DOE Stack Loss Data'!$C$3:$V$3)))</f>
        <v>#N/A</v>
      </c>
      <c r="AX47" s="237" t="e">
        <f>1-(((INDEX('DOE Stack Loss Data'!$C$4:$V$43,MATCH('Combustion Reports'!F$52,'DOE Stack Loss Data'!$B$4:$B$43)+1,MATCH('Proposed Efficiency'!AX23,'DOE Stack Loss Data'!$C$3:$V$3)+1)-INDEX('DOE Stack Loss Data'!$C$4:$V$43,MATCH('Combustion Reports'!F$52,'DOE Stack Loss Data'!$B$4:$B$43),MATCH('Proposed Efficiency'!AX23,'DOE Stack Loss Data'!$C$3:$V$3)+1))/10*('Combustion Reports'!F$52-INDEX('DOE Stack Loss Data'!$B$4:$B$43,MATCH('Combustion Reports'!F$52,'DOE Stack Loss Data'!$B$4:$B$43),1))+INDEX('DOE Stack Loss Data'!$C$4:$V$43,MATCH('Combustion Reports'!F$52,'DOE Stack Loss Data'!$B$4:$B$43),MATCH('Proposed Efficiency'!AX23,'DOE Stack Loss Data'!$C$3:$V$3)+1)-((INDEX('DOE Stack Loss Data'!$C$4:$V$43,MATCH('Combustion Reports'!F$52,'DOE Stack Loss Data'!$B$4:$B$43)+1,MATCH('Proposed Efficiency'!AX23,'DOE Stack Loss Data'!$C$3:$V$3))-INDEX('DOE Stack Loss Data'!$C$4:$V$43,MATCH('Combustion Reports'!F$52,'DOE Stack Loss Data'!$B$4:$B$43),MATCH('Proposed Efficiency'!AX23,'DOE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Efficiency'!AX23,'DOE Stack Loss Data'!$C$3:$V$3))))/(INDEX('DOE Stack Loss Data'!$C$3:$V$3,1,MATCH('Proposed Efficiency'!AX23,'DOE Stack Loss Data'!$C$3:$V$3)+1)-INDEX('DOE Stack Loss Data'!$C$3:$V$3,1,MATCH('Proposed Efficiency'!AX23,'DOE Stack Loss Data'!$C$3:$V$3)))*('Proposed Efficiency'!AX23-INDEX('DOE Stack Loss Data'!$C$3:$V$3,1,MATCH('Proposed Efficiency'!AX23,'DOE Stack Loss Data'!$C$3:$V$3)))+(INDEX('DOE Stack Loss Data'!$C$4:$V$43,MATCH('Combustion Reports'!F$52,'DOE Stack Loss Data'!$B$4:$B$43)+1,MATCH('Proposed Efficiency'!AX23,'DOE Stack Loss Data'!$C$3:$V$3))-INDEX('DOE Stack Loss Data'!$C$4:$V$43,MATCH('Combustion Reports'!F$52,'DOE Stack Loss Data'!$B$4:$B$43),MATCH('Proposed Efficiency'!AX23,'DOE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Efficiency'!AX23,'DOE Stack Loss Data'!$C$3:$V$3)))</f>
        <v>#N/A</v>
      </c>
      <c r="AY47" s="237" t="e">
        <f>1-(((INDEX('DOE Stack Loss Data'!$C$4:$V$43,MATCH('Combustion Reports'!G$52,'DOE Stack Loss Data'!$B$4:$B$43)+1,MATCH('Proposed Efficiency'!AY23,'DOE Stack Loss Data'!$C$3:$V$3)+1)-INDEX('DOE Stack Loss Data'!$C$4:$V$43,MATCH('Combustion Reports'!G$52,'DOE Stack Loss Data'!$B$4:$B$43),MATCH('Proposed Efficiency'!AY23,'DOE Stack Loss Data'!$C$3:$V$3)+1))/10*('Combustion Reports'!G$52-INDEX('DOE Stack Loss Data'!$B$4:$B$43,MATCH('Combustion Reports'!G$52,'DOE Stack Loss Data'!$B$4:$B$43),1))+INDEX('DOE Stack Loss Data'!$C$4:$V$43,MATCH('Combustion Reports'!G$52,'DOE Stack Loss Data'!$B$4:$B$43),MATCH('Proposed Efficiency'!AY23,'DOE Stack Loss Data'!$C$3:$V$3)+1)-((INDEX('DOE Stack Loss Data'!$C$4:$V$43,MATCH('Combustion Reports'!G$52,'DOE Stack Loss Data'!$B$4:$B$43)+1,MATCH('Proposed Efficiency'!AY23,'DOE Stack Loss Data'!$C$3:$V$3))-INDEX('DOE Stack Loss Data'!$C$4:$V$43,MATCH('Combustion Reports'!G$52,'DOE Stack Loss Data'!$B$4:$B$43),MATCH('Proposed Efficiency'!AY23,'DOE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Efficiency'!AY23,'DOE Stack Loss Data'!$C$3:$V$3))))/(INDEX('DOE Stack Loss Data'!$C$3:$V$3,1,MATCH('Proposed Efficiency'!AY23,'DOE Stack Loss Data'!$C$3:$V$3)+1)-INDEX('DOE Stack Loss Data'!$C$3:$V$3,1,MATCH('Proposed Efficiency'!AY23,'DOE Stack Loss Data'!$C$3:$V$3)))*('Proposed Efficiency'!AY23-INDEX('DOE Stack Loss Data'!$C$3:$V$3,1,MATCH('Proposed Efficiency'!AY23,'DOE Stack Loss Data'!$C$3:$V$3)))+(INDEX('DOE Stack Loss Data'!$C$4:$V$43,MATCH('Combustion Reports'!G$52,'DOE Stack Loss Data'!$B$4:$B$43)+1,MATCH('Proposed Efficiency'!AY23,'DOE Stack Loss Data'!$C$3:$V$3))-INDEX('DOE Stack Loss Data'!$C$4:$V$43,MATCH('Combustion Reports'!G$52,'DOE Stack Loss Data'!$B$4:$B$43),MATCH('Proposed Efficiency'!AY23,'DOE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Efficiency'!AY23,'DOE Stack Loss Data'!$C$3:$V$3)))</f>
        <v>#N/A</v>
      </c>
      <c r="AZ47" s="237" t="e">
        <f>1-(((INDEX('DOE Stack Loss Data'!$C$4:$V$43,MATCH('Combustion Reports'!H$52,'DOE Stack Loss Data'!$B$4:$B$43)+1,MATCH('Proposed Efficiency'!AZ23,'DOE Stack Loss Data'!$C$3:$V$3)+1)-INDEX('DOE Stack Loss Data'!$C$4:$V$43,MATCH('Combustion Reports'!H$52,'DOE Stack Loss Data'!$B$4:$B$43),MATCH('Proposed Efficiency'!AZ23,'DOE Stack Loss Data'!$C$3:$V$3)+1))/10*('Combustion Reports'!H$52-INDEX('DOE Stack Loss Data'!$B$4:$B$43,MATCH('Combustion Reports'!H$52,'DOE Stack Loss Data'!$B$4:$B$43),1))+INDEX('DOE Stack Loss Data'!$C$4:$V$43,MATCH('Combustion Reports'!H$52,'DOE Stack Loss Data'!$B$4:$B$43),MATCH('Proposed Efficiency'!AZ23,'DOE Stack Loss Data'!$C$3:$V$3)+1)-((INDEX('DOE Stack Loss Data'!$C$4:$V$43,MATCH('Combustion Reports'!H$52,'DOE Stack Loss Data'!$B$4:$B$43)+1,MATCH('Proposed Efficiency'!AZ23,'DOE Stack Loss Data'!$C$3:$V$3))-INDEX('DOE Stack Loss Data'!$C$4:$V$43,MATCH('Combustion Reports'!H$52,'DOE Stack Loss Data'!$B$4:$B$43),MATCH('Proposed Efficiency'!AZ23,'DOE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Efficiency'!AZ23,'DOE Stack Loss Data'!$C$3:$V$3))))/(INDEX('DOE Stack Loss Data'!$C$3:$V$3,1,MATCH('Proposed Efficiency'!AZ23,'DOE Stack Loss Data'!$C$3:$V$3)+1)-INDEX('DOE Stack Loss Data'!$C$3:$V$3,1,MATCH('Proposed Efficiency'!AZ23,'DOE Stack Loss Data'!$C$3:$V$3)))*('Proposed Efficiency'!AZ23-INDEX('DOE Stack Loss Data'!$C$3:$V$3,1,MATCH('Proposed Efficiency'!AZ23,'DOE Stack Loss Data'!$C$3:$V$3)))+(INDEX('DOE Stack Loss Data'!$C$4:$V$43,MATCH('Combustion Reports'!H$52,'DOE Stack Loss Data'!$B$4:$B$43)+1,MATCH('Proposed Efficiency'!AZ23,'DOE Stack Loss Data'!$C$3:$V$3))-INDEX('DOE Stack Loss Data'!$C$4:$V$43,MATCH('Combustion Reports'!H$52,'DOE Stack Loss Data'!$B$4:$B$43),MATCH('Proposed Efficiency'!AZ23,'DOE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Efficiency'!AZ23,'DOE Stack Loss Data'!$C$3:$V$3)))</f>
        <v>#N/A</v>
      </c>
      <c r="BA47" s="237" t="e">
        <f>1-(((INDEX('DOE Stack Loss Data'!$C$4:$V$43,MATCH('Combustion Reports'!I$52,'DOE Stack Loss Data'!$B$4:$B$43)+1,MATCH('Proposed Efficiency'!BA23,'DOE Stack Loss Data'!$C$3:$V$3)+1)-INDEX('DOE Stack Loss Data'!$C$4:$V$43,MATCH('Combustion Reports'!I$52,'DOE Stack Loss Data'!$B$4:$B$43),MATCH('Proposed Efficiency'!BA23,'DOE Stack Loss Data'!$C$3:$V$3)+1))/10*('Combustion Reports'!I$52-INDEX('DOE Stack Loss Data'!$B$4:$B$43,MATCH('Combustion Reports'!I$52,'DOE Stack Loss Data'!$B$4:$B$43),1))+INDEX('DOE Stack Loss Data'!$C$4:$V$43,MATCH('Combustion Reports'!I$52,'DOE Stack Loss Data'!$B$4:$B$43),MATCH('Proposed Efficiency'!BA23,'DOE Stack Loss Data'!$C$3:$V$3)+1)-((INDEX('DOE Stack Loss Data'!$C$4:$V$43,MATCH('Combustion Reports'!I$52,'DOE Stack Loss Data'!$B$4:$B$43)+1,MATCH('Proposed Efficiency'!BA23,'DOE Stack Loss Data'!$C$3:$V$3))-INDEX('DOE Stack Loss Data'!$C$4:$V$43,MATCH('Combustion Reports'!I$52,'DOE Stack Loss Data'!$B$4:$B$43),MATCH('Proposed Efficiency'!BA23,'DOE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Efficiency'!BA23,'DOE Stack Loss Data'!$C$3:$V$3))))/(INDEX('DOE Stack Loss Data'!$C$3:$V$3,1,MATCH('Proposed Efficiency'!BA23,'DOE Stack Loss Data'!$C$3:$V$3)+1)-INDEX('DOE Stack Loss Data'!$C$3:$V$3,1,MATCH('Proposed Efficiency'!BA23,'DOE Stack Loss Data'!$C$3:$V$3)))*('Proposed Efficiency'!BA23-INDEX('DOE Stack Loss Data'!$C$3:$V$3,1,MATCH('Proposed Efficiency'!BA23,'DOE Stack Loss Data'!$C$3:$V$3)))+(INDEX('DOE Stack Loss Data'!$C$4:$V$43,MATCH('Combustion Reports'!I$52,'DOE Stack Loss Data'!$B$4:$B$43)+1,MATCH('Proposed Efficiency'!BA23,'DOE Stack Loss Data'!$C$3:$V$3))-INDEX('DOE Stack Loss Data'!$C$4:$V$43,MATCH('Combustion Reports'!I$52,'DOE Stack Loss Data'!$B$4:$B$43),MATCH('Proposed Efficiency'!BA23,'DOE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Efficiency'!BA23,'DOE Stack Loss Data'!$C$3:$V$3)))</f>
        <v>#N/A</v>
      </c>
      <c r="BB47" s="237" t="e">
        <f>1-(((INDEX('DOE Stack Loss Data'!$C$4:$V$43,MATCH('Combustion Reports'!J$52,'DOE Stack Loss Data'!$B$4:$B$43)+1,MATCH('Proposed Efficiency'!BB23,'DOE Stack Loss Data'!$C$3:$V$3)+1)-INDEX('DOE Stack Loss Data'!$C$4:$V$43,MATCH('Combustion Reports'!J$52,'DOE Stack Loss Data'!$B$4:$B$43),MATCH('Proposed Efficiency'!BB23,'DOE Stack Loss Data'!$C$3:$V$3)+1))/10*('Combustion Reports'!J$52-INDEX('DOE Stack Loss Data'!$B$4:$B$43,MATCH('Combustion Reports'!J$52,'DOE Stack Loss Data'!$B$4:$B$43),1))+INDEX('DOE Stack Loss Data'!$C$4:$V$43,MATCH('Combustion Reports'!J$52,'DOE Stack Loss Data'!$B$4:$B$43),MATCH('Proposed Efficiency'!BB23,'DOE Stack Loss Data'!$C$3:$V$3)+1)-((INDEX('DOE Stack Loss Data'!$C$4:$V$43,MATCH('Combustion Reports'!J$52,'DOE Stack Loss Data'!$B$4:$B$43)+1,MATCH('Proposed Efficiency'!BB23,'DOE Stack Loss Data'!$C$3:$V$3))-INDEX('DOE Stack Loss Data'!$C$4:$V$43,MATCH('Combustion Reports'!J$52,'DOE Stack Loss Data'!$B$4:$B$43),MATCH('Proposed Efficiency'!BB23,'DOE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Efficiency'!BB23,'DOE Stack Loss Data'!$C$3:$V$3))))/(INDEX('DOE Stack Loss Data'!$C$3:$V$3,1,MATCH('Proposed Efficiency'!BB23,'DOE Stack Loss Data'!$C$3:$V$3)+1)-INDEX('DOE Stack Loss Data'!$C$3:$V$3,1,MATCH('Proposed Efficiency'!BB23,'DOE Stack Loss Data'!$C$3:$V$3)))*('Proposed Efficiency'!BB23-INDEX('DOE Stack Loss Data'!$C$3:$V$3,1,MATCH('Proposed Efficiency'!BB23,'DOE Stack Loss Data'!$C$3:$V$3)))+(INDEX('DOE Stack Loss Data'!$C$4:$V$43,MATCH('Combustion Reports'!J$52,'DOE Stack Loss Data'!$B$4:$B$43)+1,MATCH('Proposed Efficiency'!BB23,'DOE Stack Loss Data'!$C$3:$V$3))-INDEX('DOE Stack Loss Data'!$C$4:$V$43,MATCH('Combustion Reports'!J$52,'DOE Stack Loss Data'!$B$4:$B$43),MATCH('Proposed Efficiency'!BB23,'DOE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Efficiency'!BB23,'DOE Stack Loss Data'!$C$3:$V$3)))</f>
        <v>#N/A</v>
      </c>
      <c r="BC47" s="237" t="e">
        <f>1-(((INDEX('DOE Stack Loss Data'!$C$4:$V$43,MATCH('Combustion Reports'!K$52,'DOE Stack Loss Data'!$B$4:$B$43)+1,MATCH('Proposed Efficiency'!BC23,'DOE Stack Loss Data'!$C$3:$V$3)+1)-INDEX('DOE Stack Loss Data'!$C$4:$V$43,MATCH('Combustion Reports'!K$52,'DOE Stack Loss Data'!$B$4:$B$43),MATCH('Proposed Efficiency'!BC23,'DOE Stack Loss Data'!$C$3:$V$3)+1))/10*('Combustion Reports'!K$52-INDEX('DOE Stack Loss Data'!$B$4:$B$43,MATCH('Combustion Reports'!K$52,'DOE Stack Loss Data'!$B$4:$B$43),1))+INDEX('DOE Stack Loss Data'!$C$4:$V$43,MATCH('Combustion Reports'!K$52,'DOE Stack Loss Data'!$B$4:$B$43),MATCH('Proposed Efficiency'!BC23,'DOE Stack Loss Data'!$C$3:$V$3)+1)-((INDEX('DOE Stack Loss Data'!$C$4:$V$43,MATCH('Combustion Reports'!K$52,'DOE Stack Loss Data'!$B$4:$B$43)+1,MATCH('Proposed Efficiency'!BC23,'DOE Stack Loss Data'!$C$3:$V$3))-INDEX('DOE Stack Loss Data'!$C$4:$V$43,MATCH('Combustion Reports'!K$52,'DOE Stack Loss Data'!$B$4:$B$43),MATCH('Proposed Efficiency'!BC23,'DOE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Efficiency'!BC23,'DOE Stack Loss Data'!$C$3:$V$3))))/(INDEX('DOE Stack Loss Data'!$C$3:$V$3,1,MATCH('Proposed Efficiency'!BC23,'DOE Stack Loss Data'!$C$3:$V$3)+1)-INDEX('DOE Stack Loss Data'!$C$3:$V$3,1,MATCH('Proposed Efficiency'!BC23,'DOE Stack Loss Data'!$C$3:$V$3)))*('Proposed Efficiency'!BC23-INDEX('DOE Stack Loss Data'!$C$3:$V$3,1,MATCH('Proposed Efficiency'!BC23,'DOE Stack Loss Data'!$C$3:$V$3)))+(INDEX('DOE Stack Loss Data'!$C$4:$V$43,MATCH('Combustion Reports'!K$52,'DOE Stack Loss Data'!$B$4:$B$43)+1,MATCH('Proposed Efficiency'!BC23,'DOE Stack Loss Data'!$C$3:$V$3))-INDEX('DOE Stack Loss Data'!$C$4:$V$43,MATCH('Combustion Reports'!K$52,'DOE Stack Loss Data'!$B$4:$B$43),MATCH('Proposed Efficiency'!BC23,'DOE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Efficiency'!BC23,'DOE Stack Loss Data'!$C$3:$V$3)))</f>
        <v>#N/A</v>
      </c>
      <c r="BD47" s="238" t="e">
        <f>1-(((INDEX('DOE Stack Loss Data'!$C$4:$V$43,MATCH('Combustion Reports'!L$52,'DOE Stack Loss Data'!$B$4:$B$43)+1,MATCH('Proposed Efficiency'!BD23,'DOE Stack Loss Data'!$C$3:$V$3)+1)-INDEX('DOE Stack Loss Data'!$C$4:$V$43,MATCH('Combustion Reports'!L$52,'DOE Stack Loss Data'!$B$4:$B$43),MATCH('Proposed Efficiency'!BD23,'DOE Stack Loss Data'!$C$3:$V$3)+1))/10*('Combustion Reports'!L$52-INDEX('DOE Stack Loss Data'!$B$4:$B$43,MATCH('Combustion Reports'!L$52,'DOE Stack Loss Data'!$B$4:$B$43),1))+INDEX('DOE Stack Loss Data'!$C$4:$V$43,MATCH('Combustion Reports'!L$52,'DOE Stack Loss Data'!$B$4:$B$43),MATCH('Proposed Efficiency'!BD23,'DOE Stack Loss Data'!$C$3:$V$3)+1)-((INDEX('DOE Stack Loss Data'!$C$4:$V$43,MATCH('Combustion Reports'!L$52,'DOE Stack Loss Data'!$B$4:$B$43)+1,MATCH('Proposed Efficiency'!BD23,'DOE Stack Loss Data'!$C$3:$V$3))-INDEX('DOE Stack Loss Data'!$C$4:$V$43,MATCH('Combustion Reports'!L$52,'DOE Stack Loss Data'!$B$4:$B$43),MATCH('Proposed Efficiency'!BD23,'DOE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Efficiency'!BD23,'DOE Stack Loss Data'!$C$3:$V$3))))/(INDEX('DOE Stack Loss Data'!$C$3:$V$3,1,MATCH('Proposed Efficiency'!BD23,'DOE Stack Loss Data'!$C$3:$V$3)+1)-INDEX('DOE Stack Loss Data'!$C$3:$V$3,1,MATCH('Proposed Efficiency'!BD23,'DOE Stack Loss Data'!$C$3:$V$3)))*('Proposed Efficiency'!BD23-INDEX('DOE Stack Loss Data'!$C$3:$V$3,1,MATCH('Proposed Efficiency'!BD23,'DOE Stack Loss Data'!$C$3:$V$3)))+(INDEX('DOE Stack Loss Data'!$C$4:$V$43,MATCH('Combustion Reports'!L$52,'DOE Stack Loss Data'!$B$4:$B$43)+1,MATCH('Proposed Efficiency'!BD23,'DOE Stack Loss Data'!$C$3:$V$3))-INDEX('DOE Stack Loss Data'!$C$4:$V$43,MATCH('Combustion Reports'!L$52,'DOE Stack Loss Data'!$B$4:$B$43),MATCH('Proposed Efficiency'!BD23,'DOE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Efficiency'!BD23,'DOE Stack Loss Data'!$C$3:$V$3)))</f>
        <v>#N/A</v>
      </c>
    </row>
    <row r="48" spans="2:56">
      <c r="B48" s="236">
        <v>85</v>
      </c>
      <c r="C48" s="234">
        <v>312</v>
      </c>
      <c r="D48" s="233">
        <f t="shared" si="4"/>
        <v>85</v>
      </c>
      <c r="E48" s="237" t="e">
        <f>1-(((INDEX('DOE Stack Loss Data'!$C$4:$V$43,MATCH('Combustion Reports'!C$34,'DOE Stack Loss Data'!$B$4:$B$43)+1,MATCH('Proposed Efficiency'!E24,'DOE Stack Loss Data'!$C$3:$V$3)+1)-INDEX('DOE Stack Loss Data'!$C$4:$V$43,MATCH('Combustion Reports'!C$34,'DOE Stack Loss Data'!$B$4:$B$43),MATCH('Proposed Efficiency'!E24,'DOE Stack Loss Data'!$C$3:$V$3)+1))/10*('Combustion Reports'!C$34-INDEX('DOE Stack Loss Data'!$B$4:$B$43,MATCH('Combustion Reports'!C$34,'DOE Stack Loss Data'!$B$4:$B$43),1))+INDEX('DOE Stack Loss Data'!$C$4:$V$43,MATCH('Combustion Reports'!C$34,'DOE Stack Loss Data'!$B$4:$B$43),MATCH('Proposed Efficiency'!E24,'DOE Stack Loss Data'!$C$3:$V$3)+1)-((INDEX('DOE Stack Loss Data'!$C$4:$V$43,MATCH('Combustion Reports'!C$34,'DOE Stack Loss Data'!$B$4:$B$43)+1,MATCH('Proposed Efficiency'!E24,'DOE Stack Loss Data'!$C$3:$V$3))-INDEX('DOE Stack Loss Data'!$C$4:$V$43,MATCH('Combustion Reports'!C$34,'DOE Stack Loss Data'!$B$4:$B$43),MATCH('Proposed Efficiency'!E24,'DOE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Efficiency'!E24,'DOE Stack Loss Data'!$C$3:$V$3))))/(INDEX('DOE Stack Loss Data'!$C$3:$V$3,1,MATCH('Proposed Efficiency'!E24,'DOE Stack Loss Data'!$C$3:$V$3)+1)-INDEX('DOE Stack Loss Data'!$C$3:$V$3,1,MATCH('Proposed Efficiency'!E24,'DOE Stack Loss Data'!$C$3:$V$3)))*('Proposed Efficiency'!E24-INDEX('DOE Stack Loss Data'!$C$3:$V$3,1,MATCH('Proposed Efficiency'!E24,'DOE Stack Loss Data'!$C$3:$V$3)))+(INDEX('DOE Stack Loss Data'!$C$4:$V$43,MATCH('Combustion Reports'!C$34,'DOE Stack Loss Data'!$B$4:$B$43)+1,MATCH('Proposed Efficiency'!E24,'DOE Stack Loss Data'!$C$3:$V$3))-INDEX('DOE Stack Loss Data'!$C$4:$V$43,MATCH('Combustion Reports'!C$34,'DOE Stack Loss Data'!$B$4:$B$43),MATCH('Proposed Efficiency'!E24,'DOE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Efficiency'!E24,'DOE Stack Loss Data'!$C$3:$V$3)))</f>
        <v>#N/A</v>
      </c>
      <c r="F48" s="237" t="e">
        <f>1-(((INDEX('DOE Stack Loss Data'!$C$4:$V$43,MATCH('Combustion Reports'!D$34,'DOE Stack Loss Data'!$B$4:$B$43)+1,MATCH('Proposed Efficiency'!F24,'DOE Stack Loss Data'!$C$3:$V$3)+1)-INDEX('DOE Stack Loss Data'!$C$4:$V$43,MATCH('Combustion Reports'!D$34,'DOE Stack Loss Data'!$B$4:$B$43),MATCH('Proposed Efficiency'!F24,'DOE Stack Loss Data'!$C$3:$V$3)+1))/10*('Combustion Reports'!D$34-INDEX('DOE Stack Loss Data'!$B$4:$B$43,MATCH('Combustion Reports'!D$34,'DOE Stack Loss Data'!$B$4:$B$43),1))+INDEX('DOE Stack Loss Data'!$C$4:$V$43,MATCH('Combustion Reports'!D$34,'DOE Stack Loss Data'!$B$4:$B$43),MATCH('Proposed Efficiency'!F24,'DOE Stack Loss Data'!$C$3:$V$3)+1)-((INDEX('DOE Stack Loss Data'!$C$4:$V$43,MATCH('Combustion Reports'!D$34,'DOE Stack Loss Data'!$B$4:$B$43)+1,MATCH('Proposed Efficiency'!F24,'DOE Stack Loss Data'!$C$3:$V$3))-INDEX('DOE Stack Loss Data'!$C$4:$V$43,MATCH('Combustion Reports'!D$34,'DOE Stack Loss Data'!$B$4:$B$43),MATCH('Proposed Efficiency'!F24,'DOE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Efficiency'!F24,'DOE Stack Loss Data'!$C$3:$V$3))))/(INDEX('DOE Stack Loss Data'!$C$3:$V$3,1,MATCH('Proposed Efficiency'!F24,'DOE Stack Loss Data'!$C$3:$V$3)+1)-INDEX('DOE Stack Loss Data'!$C$3:$V$3,1,MATCH('Proposed Efficiency'!F24,'DOE Stack Loss Data'!$C$3:$V$3)))*('Proposed Efficiency'!F24-INDEX('DOE Stack Loss Data'!$C$3:$V$3,1,MATCH('Proposed Efficiency'!F24,'DOE Stack Loss Data'!$C$3:$V$3)))+(INDEX('DOE Stack Loss Data'!$C$4:$V$43,MATCH('Combustion Reports'!D$34,'DOE Stack Loss Data'!$B$4:$B$43)+1,MATCH('Proposed Efficiency'!F24,'DOE Stack Loss Data'!$C$3:$V$3))-INDEX('DOE Stack Loss Data'!$C$4:$V$43,MATCH('Combustion Reports'!D$34,'DOE Stack Loss Data'!$B$4:$B$43),MATCH('Proposed Efficiency'!F24,'DOE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Efficiency'!F24,'DOE Stack Loss Data'!$C$3:$V$3)))</f>
        <v>#N/A</v>
      </c>
      <c r="G48" s="237" t="e">
        <f>1-(((INDEX('DOE Stack Loss Data'!$C$4:$V$43,MATCH('Combustion Reports'!E$34,'DOE Stack Loss Data'!$B$4:$B$43)+1,MATCH('Proposed Efficiency'!G24,'DOE Stack Loss Data'!$C$3:$V$3)+1)-INDEX('DOE Stack Loss Data'!$C$4:$V$43,MATCH('Combustion Reports'!E$34,'DOE Stack Loss Data'!$B$4:$B$43),MATCH('Proposed Efficiency'!G24,'DOE Stack Loss Data'!$C$3:$V$3)+1))/10*('Combustion Reports'!E$34-INDEX('DOE Stack Loss Data'!$B$4:$B$43,MATCH('Combustion Reports'!E$34,'DOE Stack Loss Data'!$B$4:$B$43),1))+INDEX('DOE Stack Loss Data'!$C$4:$V$43,MATCH('Combustion Reports'!E$34,'DOE Stack Loss Data'!$B$4:$B$43),MATCH('Proposed Efficiency'!G24,'DOE Stack Loss Data'!$C$3:$V$3)+1)-((INDEX('DOE Stack Loss Data'!$C$4:$V$43,MATCH('Combustion Reports'!E$34,'DOE Stack Loss Data'!$B$4:$B$43)+1,MATCH('Proposed Efficiency'!G24,'DOE Stack Loss Data'!$C$3:$V$3))-INDEX('DOE Stack Loss Data'!$C$4:$V$43,MATCH('Combustion Reports'!E$34,'DOE Stack Loss Data'!$B$4:$B$43),MATCH('Proposed Efficiency'!G24,'DOE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Efficiency'!G24,'DOE Stack Loss Data'!$C$3:$V$3))))/(INDEX('DOE Stack Loss Data'!$C$3:$V$3,1,MATCH('Proposed Efficiency'!G24,'DOE Stack Loss Data'!$C$3:$V$3)+1)-INDEX('DOE Stack Loss Data'!$C$3:$V$3,1,MATCH('Proposed Efficiency'!G24,'DOE Stack Loss Data'!$C$3:$V$3)))*('Proposed Efficiency'!G24-INDEX('DOE Stack Loss Data'!$C$3:$V$3,1,MATCH('Proposed Efficiency'!G24,'DOE Stack Loss Data'!$C$3:$V$3)))+(INDEX('DOE Stack Loss Data'!$C$4:$V$43,MATCH('Combustion Reports'!E$34,'DOE Stack Loss Data'!$B$4:$B$43)+1,MATCH('Proposed Efficiency'!G24,'DOE Stack Loss Data'!$C$3:$V$3))-INDEX('DOE Stack Loss Data'!$C$4:$V$43,MATCH('Combustion Reports'!E$34,'DOE Stack Loss Data'!$B$4:$B$43),MATCH('Proposed Efficiency'!G24,'DOE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Efficiency'!G24,'DOE Stack Loss Data'!$C$3:$V$3)))</f>
        <v>#N/A</v>
      </c>
      <c r="H48" s="237" t="e">
        <f>1-(((INDEX('DOE Stack Loss Data'!$C$4:$V$43,MATCH('Combustion Reports'!F$34,'DOE Stack Loss Data'!$B$4:$B$43)+1,MATCH('Proposed Efficiency'!H24,'DOE Stack Loss Data'!$C$3:$V$3)+1)-INDEX('DOE Stack Loss Data'!$C$4:$V$43,MATCH('Combustion Reports'!F$34,'DOE Stack Loss Data'!$B$4:$B$43),MATCH('Proposed Efficiency'!H24,'DOE Stack Loss Data'!$C$3:$V$3)+1))/10*('Combustion Reports'!F$34-INDEX('DOE Stack Loss Data'!$B$4:$B$43,MATCH('Combustion Reports'!F$34,'DOE Stack Loss Data'!$B$4:$B$43),1))+INDEX('DOE Stack Loss Data'!$C$4:$V$43,MATCH('Combustion Reports'!F$34,'DOE Stack Loss Data'!$B$4:$B$43),MATCH('Proposed Efficiency'!H24,'DOE Stack Loss Data'!$C$3:$V$3)+1)-((INDEX('DOE Stack Loss Data'!$C$4:$V$43,MATCH('Combustion Reports'!F$34,'DOE Stack Loss Data'!$B$4:$B$43)+1,MATCH('Proposed Efficiency'!H24,'DOE Stack Loss Data'!$C$3:$V$3))-INDEX('DOE Stack Loss Data'!$C$4:$V$43,MATCH('Combustion Reports'!F$34,'DOE Stack Loss Data'!$B$4:$B$43),MATCH('Proposed Efficiency'!H24,'DOE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Efficiency'!H24,'DOE Stack Loss Data'!$C$3:$V$3))))/(INDEX('DOE Stack Loss Data'!$C$3:$V$3,1,MATCH('Proposed Efficiency'!H24,'DOE Stack Loss Data'!$C$3:$V$3)+1)-INDEX('DOE Stack Loss Data'!$C$3:$V$3,1,MATCH('Proposed Efficiency'!H24,'DOE Stack Loss Data'!$C$3:$V$3)))*('Proposed Efficiency'!H24-INDEX('DOE Stack Loss Data'!$C$3:$V$3,1,MATCH('Proposed Efficiency'!H24,'DOE Stack Loss Data'!$C$3:$V$3)))+(INDEX('DOE Stack Loss Data'!$C$4:$V$43,MATCH('Combustion Reports'!F$34,'DOE Stack Loss Data'!$B$4:$B$43)+1,MATCH('Proposed Efficiency'!H24,'DOE Stack Loss Data'!$C$3:$V$3))-INDEX('DOE Stack Loss Data'!$C$4:$V$43,MATCH('Combustion Reports'!F$34,'DOE Stack Loss Data'!$B$4:$B$43),MATCH('Proposed Efficiency'!H24,'DOE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Efficiency'!H24,'DOE Stack Loss Data'!$C$3:$V$3)))</f>
        <v>#N/A</v>
      </c>
      <c r="I48" s="237" t="e">
        <f>1-(((INDEX('DOE Stack Loss Data'!$C$4:$V$43,MATCH('Combustion Reports'!G$34,'DOE Stack Loss Data'!$B$4:$B$43)+1,MATCH('Proposed Efficiency'!I24,'DOE Stack Loss Data'!$C$3:$V$3)+1)-INDEX('DOE Stack Loss Data'!$C$4:$V$43,MATCH('Combustion Reports'!G$34,'DOE Stack Loss Data'!$B$4:$B$43),MATCH('Proposed Efficiency'!I24,'DOE Stack Loss Data'!$C$3:$V$3)+1))/10*('Combustion Reports'!G$34-INDEX('DOE Stack Loss Data'!$B$4:$B$43,MATCH('Combustion Reports'!G$34,'DOE Stack Loss Data'!$B$4:$B$43),1))+INDEX('DOE Stack Loss Data'!$C$4:$V$43,MATCH('Combustion Reports'!G$34,'DOE Stack Loss Data'!$B$4:$B$43),MATCH('Proposed Efficiency'!I24,'DOE Stack Loss Data'!$C$3:$V$3)+1)-((INDEX('DOE Stack Loss Data'!$C$4:$V$43,MATCH('Combustion Reports'!G$34,'DOE Stack Loss Data'!$B$4:$B$43)+1,MATCH('Proposed Efficiency'!I24,'DOE Stack Loss Data'!$C$3:$V$3))-INDEX('DOE Stack Loss Data'!$C$4:$V$43,MATCH('Combustion Reports'!G$34,'DOE Stack Loss Data'!$B$4:$B$43),MATCH('Proposed Efficiency'!I24,'DOE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Efficiency'!I24,'DOE Stack Loss Data'!$C$3:$V$3))))/(INDEX('DOE Stack Loss Data'!$C$3:$V$3,1,MATCH('Proposed Efficiency'!I24,'DOE Stack Loss Data'!$C$3:$V$3)+1)-INDEX('DOE Stack Loss Data'!$C$3:$V$3,1,MATCH('Proposed Efficiency'!I24,'DOE Stack Loss Data'!$C$3:$V$3)))*('Proposed Efficiency'!I24-INDEX('DOE Stack Loss Data'!$C$3:$V$3,1,MATCH('Proposed Efficiency'!I24,'DOE Stack Loss Data'!$C$3:$V$3)))+(INDEX('DOE Stack Loss Data'!$C$4:$V$43,MATCH('Combustion Reports'!G$34,'DOE Stack Loss Data'!$B$4:$B$43)+1,MATCH('Proposed Efficiency'!I24,'DOE Stack Loss Data'!$C$3:$V$3))-INDEX('DOE Stack Loss Data'!$C$4:$V$43,MATCH('Combustion Reports'!G$34,'DOE Stack Loss Data'!$B$4:$B$43),MATCH('Proposed Efficiency'!I24,'DOE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Efficiency'!I24,'DOE Stack Loss Data'!$C$3:$V$3)))</f>
        <v>#N/A</v>
      </c>
      <c r="J48" s="237" t="e">
        <f>1-(((INDEX('DOE Stack Loss Data'!$C$4:$V$43,MATCH('Combustion Reports'!H$34,'DOE Stack Loss Data'!$B$4:$B$43)+1,MATCH('Proposed Efficiency'!J24,'DOE Stack Loss Data'!$C$3:$V$3)+1)-INDEX('DOE Stack Loss Data'!$C$4:$V$43,MATCH('Combustion Reports'!H$34,'DOE Stack Loss Data'!$B$4:$B$43),MATCH('Proposed Efficiency'!J24,'DOE Stack Loss Data'!$C$3:$V$3)+1))/10*('Combustion Reports'!H$34-INDEX('DOE Stack Loss Data'!$B$4:$B$43,MATCH('Combustion Reports'!H$34,'DOE Stack Loss Data'!$B$4:$B$43),1))+INDEX('DOE Stack Loss Data'!$C$4:$V$43,MATCH('Combustion Reports'!H$34,'DOE Stack Loss Data'!$B$4:$B$43),MATCH('Proposed Efficiency'!J24,'DOE Stack Loss Data'!$C$3:$V$3)+1)-((INDEX('DOE Stack Loss Data'!$C$4:$V$43,MATCH('Combustion Reports'!H$34,'DOE Stack Loss Data'!$B$4:$B$43)+1,MATCH('Proposed Efficiency'!J24,'DOE Stack Loss Data'!$C$3:$V$3))-INDEX('DOE Stack Loss Data'!$C$4:$V$43,MATCH('Combustion Reports'!H$34,'DOE Stack Loss Data'!$B$4:$B$43),MATCH('Proposed Efficiency'!J24,'DOE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Efficiency'!J24,'DOE Stack Loss Data'!$C$3:$V$3))))/(INDEX('DOE Stack Loss Data'!$C$3:$V$3,1,MATCH('Proposed Efficiency'!J24,'DOE Stack Loss Data'!$C$3:$V$3)+1)-INDEX('DOE Stack Loss Data'!$C$3:$V$3,1,MATCH('Proposed Efficiency'!J24,'DOE Stack Loss Data'!$C$3:$V$3)))*('Proposed Efficiency'!J24-INDEX('DOE Stack Loss Data'!$C$3:$V$3,1,MATCH('Proposed Efficiency'!J24,'DOE Stack Loss Data'!$C$3:$V$3)))+(INDEX('DOE Stack Loss Data'!$C$4:$V$43,MATCH('Combustion Reports'!H$34,'DOE Stack Loss Data'!$B$4:$B$43)+1,MATCH('Proposed Efficiency'!J24,'DOE Stack Loss Data'!$C$3:$V$3))-INDEX('DOE Stack Loss Data'!$C$4:$V$43,MATCH('Combustion Reports'!H$34,'DOE Stack Loss Data'!$B$4:$B$43),MATCH('Proposed Efficiency'!J24,'DOE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Efficiency'!J24,'DOE Stack Loss Data'!$C$3:$V$3)))</f>
        <v>#N/A</v>
      </c>
      <c r="K48" s="237" t="e">
        <f>1-(((INDEX('DOE Stack Loss Data'!$C$4:$V$43,MATCH('Combustion Reports'!I$34,'DOE Stack Loss Data'!$B$4:$B$43)+1,MATCH('Proposed Efficiency'!K24,'DOE Stack Loss Data'!$C$3:$V$3)+1)-INDEX('DOE Stack Loss Data'!$C$4:$V$43,MATCH('Combustion Reports'!I$34,'DOE Stack Loss Data'!$B$4:$B$43),MATCH('Proposed Efficiency'!K24,'DOE Stack Loss Data'!$C$3:$V$3)+1))/10*('Combustion Reports'!I$34-INDEX('DOE Stack Loss Data'!$B$4:$B$43,MATCH('Combustion Reports'!I$34,'DOE Stack Loss Data'!$B$4:$B$43),1))+INDEX('DOE Stack Loss Data'!$C$4:$V$43,MATCH('Combustion Reports'!I$34,'DOE Stack Loss Data'!$B$4:$B$43),MATCH('Proposed Efficiency'!K24,'DOE Stack Loss Data'!$C$3:$V$3)+1)-((INDEX('DOE Stack Loss Data'!$C$4:$V$43,MATCH('Combustion Reports'!I$34,'DOE Stack Loss Data'!$B$4:$B$43)+1,MATCH('Proposed Efficiency'!K24,'DOE Stack Loss Data'!$C$3:$V$3))-INDEX('DOE Stack Loss Data'!$C$4:$V$43,MATCH('Combustion Reports'!I$34,'DOE Stack Loss Data'!$B$4:$B$43),MATCH('Proposed Efficiency'!K24,'DOE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Efficiency'!K24,'DOE Stack Loss Data'!$C$3:$V$3))))/(INDEX('DOE Stack Loss Data'!$C$3:$V$3,1,MATCH('Proposed Efficiency'!K24,'DOE Stack Loss Data'!$C$3:$V$3)+1)-INDEX('DOE Stack Loss Data'!$C$3:$V$3,1,MATCH('Proposed Efficiency'!K24,'DOE Stack Loss Data'!$C$3:$V$3)))*('Proposed Efficiency'!K24-INDEX('DOE Stack Loss Data'!$C$3:$V$3,1,MATCH('Proposed Efficiency'!K24,'DOE Stack Loss Data'!$C$3:$V$3)))+(INDEX('DOE Stack Loss Data'!$C$4:$V$43,MATCH('Combustion Reports'!I$34,'DOE Stack Loss Data'!$B$4:$B$43)+1,MATCH('Proposed Efficiency'!K24,'DOE Stack Loss Data'!$C$3:$V$3))-INDEX('DOE Stack Loss Data'!$C$4:$V$43,MATCH('Combustion Reports'!I$34,'DOE Stack Loss Data'!$B$4:$B$43),MATCH('Proposed Efficiency'!K24,'DOE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Efficiency'!K24,'DOE Stack Loss Data'!$C$3:$V$3)))</f>
        <v>#N/A</v>
      </c>
      <c r="L48" s="237" t="e">
        <f>1-(((INDEX('DOE Stack Loss Data'!$C$4:$V$43,MATCH('Combustion Reports'!J$34,'DOE Stack Loss Data'!$B$4:$B$43)+1,MATCH('Proposed Efficiency'!L24,'DOE Stack Loss Data'!$C$3:$V$3)+1)-INDEX('DOE Stack Loss Data'!$C$4:$V$43,MATCH('Combustion Reports'!J$34,'DOE Stack Loss Data'!$B$4:$B$43),MATCH('Proposed Efficiency'!L24,'DOE Stack Loss Data'!$C$3:$V$3)+1))/10*('Combustion Reports'!J$34-INDEX('DOE Stack Loss Data'!$B$4:$B$43,MATCH('Combustion Reports'!J$34,'DOE Stack Loss Data'!$B$4:$B$43),1))+INDEX('DOE Stack Loss Data'!$C$4:$V$43,MATCH('Combustion Reports'!J$34,'DOE Stack Loss Data'!$B$4:$B$43),MATCH('Proposed Efficiency'!L24,'DOE Stack Loss Data'!$C$3:$V$3)+1)-((INDEX('DOE Stack Loss Data'!$C$4:$V$43,MATCH('Combustion Reports'!J$34,'DOE Stack Loss Data'!$B$4:$B$43)+1,MATCH('Proposed Efficiency'!L24,'DOE Stack Loss Data'!$C$3:$V$3))-INDEX('DOE Stack Loss Data'!$C$4:$V$43,MATCH('Combustion Reports'!J$34,'DOE Stack Loss Data'!$B$4:$B$43),MATCH('Proposed Efficiency'!L24,'DOE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Efficiency'!L24,'DOE Stack Loss Data'!$C$3:$V$3))))/(INDEX('DOE Stack Loss Data'!$C$3:$V$3,1,MATCH('Proposed Efficiency'!L24,'DOE Stack Loss Data'!$C$3:$V$3)+1)-INDEX('DOE Stack Loss Data'!$C$3:$V$3,1,MATCH('Proposed Efficiency'!L24,'DOE Stack Loss Data'!$C$3:$V$3)))*('Proposed Efficiency'!L24-INDEX('DOE Stack Loss Data'!$C$3:$V$3,1,MATCH('Proposed Efficiency'!L24,'DOE Stack Loss Data'!$C$3:$V$3)))+(INDEX('DOE Stack Loss Data'!$C$4:$V$43,MATCH('Combustion Reports'!J$34,'DOE Stack Loss Data'!$B$4:$B$43)+1,MATCH('Proposed Efficiency'!L24,'DOE Stack Loss Data'!$C$3:$V$3))-INDEX('DOE Stack Loss Data'!$C$4:$V$43,MATCH('Combustion Reports'!J$34,'DOE Stack Loss Data'!$B$4:$B$43),MATCH('Proposed Efficiency'!L24,'DOE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Efficiency'!L24,'DOE Stack Loss Data'!$C$3:$V$3)))</f>
        <v>#N/A</v>
      </c>
      <c r="M48" s="237" t="e">
        <f>1-(((INDEX('DOE Stack Loss Data'!$C$4:$V$43,MATCH('Combustion Reports'!K$34,'DOE Stack Loss Data'!$B$4:$B$43)+1,MATCH('Proposed Efficiency'!M24,'DOE Stack Loss Data'!$C$3:$V$3)+1)-INDEX('DOE Stack Loss Data'!$C$4:$V$43,MATCH('Combustion Reports'!K$34,'DOE Stack Loss Data'!$B$4:$B$43),MATCH('Proposed Efficiency'!M24,'DOE Stack Loss Data'!$C$3:$V$3)+1))/10*('Combustion Reports'!K$34-INDEX('DOE Stack Loss Data'!$B$4:$B$43,MATCH('Combustion Reports'!K$34,'DOE Stack Loss Data'!$B$4:$B$43),1))+INDEX('DOE Stack Loss Data'!$C$4:$V$43,MATCH('Combustion Reports'!K$34,'DOE Stack Loss Data'!$B$4:$B$43),MATCH('Proposed Efficiency'!M24,'DOE Stack Loss Data'!$C$3:$V$3)+1)-((INDEX('DOE Stack Loss Data'!$C$4:$V$43,MATCH('Combustion Reports'!K$34,'DOE Stack Loss Data'!$B$4:$B$43)+1,MATCH('Proposed Efficiency'!M24,'DOE Stack Loss Data'!$C$3:$V$3))-INDEX('DOE Stack Loss Data'!$C$4:$V$43,MATCH('Combustion Reports'!K$34,'DOE Stack Loss Data'!$B$4:$B$43),MATCH('Proposed Efficiency'!M24,'DOE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Efficiency'!M24,'DOE Stack Loss Data'!$C$3:$V$3))))/(INDEX('DOE Stack Loss Data'!$C$3:$V$3,1,MATCH('Proposed Efficiency'!M24,'DOE Stack Loss Data'!$C$3:$V$3)+1)-INDEX('DOE Stack Loss Data'!$C$3:$V$3,1,MATCH('Proposed Efficiency'!M24,'DOE Stack Loss Data'!$C$3:$V$3)))*('Proposed Efficiency'!M24-INDEX('DOE Stack Loss Data'!$C$3:$V$3,1,MATCH('Proposed Efficiency'!M24,'DOE Stack Loss Data'!$C$3:$V$3)))+(INDEX('DOE Stack Loss Data'!$C$4:$V$43,MATCH('Combustion Reports'!K$34,'DOE Stack Loss Data'!$B$4:$B$43)+1,MATCH('Proposed Efficiency'!M24,'DOE Stack Loss Data'!$C$3:$V$3))-INDEX('DOE Stack Loss Data'!$C$4:$V$43,MATCH('Combustion Reports'!K$34,'DOE Stack Loss Data'!$B$4:$B$43),MATCH('Proposed Efficiency'!M24,'DOE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Efficiency'!M24,'DOE Stack Loss Data'!$C$3:$V$3)))</f>
        <v>#N/A</v>
      </c>
      <c r="N48" s="238" t="e">
        <f>1-(((INDEX('DOE Stack Loss Data'!$C$4:$V$43,MATCH('Combustion Reports'!L$34,'DOE Stack Loss Data'!$B$4:$B$43)+1,MATCH('Proposed Efficiency'!N24,'DOE Stack Loss Data'!$C$3:$V$3)+1)-INDEX('DOE Stack Loss Data'!$C$4:$V$43,MATCH('Combustion Reports'!L$34,'DOE Stack Loss Data'!$B$4:$B$43),MATCH('Proposed Efficiency'!N24,'DOE Stack Loss Data'!$C$3:$V$3)+1))/10*('Combustion Reports'!L$34-INDEX('DOE Stack Loss Data'!$B$4:$B$43,MATCH('Combustion Reports'!L$34,'DOE Stack Loss Data'!$B$4:$B$43),1))+INDEX('DOE Stack Loss Data'!$C$4:$V$43,MATCH('Combustion Reports'!L$34,'DOE Stack Loss Data'!$B$4:$B$43),MATCH('Proposed Efficiency'!N24,'DOE Stack Loss Data'!$C$3:$V$3)+1)-((INDEX('DOE Stack Loss Data'!$C$4:$V$43,MATCH('Combustion Reports'!L$34,'DOE Stack Loss Data'!$B$4:$B$43)+1,MATCH('Proposed Efficiency'!N24,'DOE Stack Loss Data'!$C$3:$V$3))-INDEX('DOE Stack Loss Data'!$C$4:$V$43,MATCH('Combustion Reports'!L$34,'DOE Stack Loss Data'!$B$4:$B$43),MATCH('Proposed Efficiency'!N24,'DOE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Efficiency'!N24,'DOE Stack Loss Data'!$C$3:$V$3))))/(INDEX('DOE Stack Loss Data'!$C$3:$V$3,1,MATCH('Proposed Efficiency'!N24,'DOE Stack Loss Data'!$C$3:$V$3)+1)-INDEX('DOE Stack Loss Data'!$C$3:$V$3,1,MATCH('Proposed Efficiency'!N24,'DOE Stack Loss Data'!$C$3:$V$3)))*('Proposed Efficiency'!N24-INDEX('DOE Stack Loss Data'!$C$3:$V$3,1,MATCH('Proposed Efficiency'!N24,'DOE Stack Loss Data'!$C$3:$V$3)))+(INDEX('DOE Stack Loss Data'!$C$4:$V$43,MATCH('Combustion Reports'!L$34,'DOE Stack Loss Data'!$B$4:$B$43)+1,MATCH('Proposed Efficiency'!N24,'DOE Stack Loss Data'!$C$3:$V$3))-INDEX('DOE Stack Loss Data'!$C$4:$V$43,MATCH('Combustion Reports'!L$34,'DOE Stack Loss Data'!$B$4:$B$43),MATCH('Proposed Efficiency'!N24,'DOE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Efficiency'!N24,'DOE Stack Loss Data'!$C$3:$V$3)))</f>
        <v>#N/A</v>
      </c>
      <c r="P48" s="236">
        <v>85</v>
      </c>
      <c r="Q48" s="234">
        <v>312</v>
      </c>
      <c r="R48" s="233">
        <f t="shared" si="5"/>
        <v>85</v>
      </c>
      <c r="S48" s="237" t="e">
        <f>1-(((INDEX('DOE Stack Loss Data'!$C$4:$V$43,MATCH('Combustion Reports'!$C$40,'DOE Stack Loss Data'!$B$4:$B$43)+1,MATCH('Proposed Efficiency'!S24,'DOE Stack Loss Data'!$C$3:$V$3)+1)-INDEX('DOE Stack Loss Data'!$C$4:$V$43,MATCH('Combustion Reports'!$C$40,'DOE Stack Loss Data'!$B$4:$B$43),MATCH('Proposed Efficiency'!S24,'DOE Stack Loss Data'!$C$3:$V$3)+1))/10*('Combustion Reports'!$C$40-INDEX('DOE Stack Loss Data'!$B$4:$B$43,MATCH('Combustion Reports'!$C$40,'DOE Stack Loss Data'!$B$4:$B$43),1))+INDEX('DOE Stack Loss Data'!$C$4:$V$43,MATCH('Combustion Reports'!$C$40,'DOE Stack Loss Data'!$B$4:$B$43),MATCH('Proposed Efficiency'!S24,'DOE Stack Loss Data'!$C$3:$V$3)+1)-((INDEX('DOE Stack Loss Data'!$C$4:$V$43,MATCH('Combustion Reports'!$C$40,'DOE Stack Loss Data'!$B$4:$B$43)+1,MATCH('Proposed Efficiency'!S24,'DOE Stack Loss Data'!$C$3:$V$3))-INDEX('DOE Stack Loss Data'!$C$4:$V$43,MATCH('Combustion Reports'!$C$40,'DOE Stack Loss Data'!$B$4:$B$43),MATCH('Proposed Efficiency'!S24,'DOE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Efficiency'!S24,'DOE Stack Loss Data'!$C$3:$V$3))))/(INDEX('DOE Stack Loss Data'!$C$3:$V$3,1,MATCH('Proposed Efficiency'!S24,'DOE Stack Loss Data'!$C$3:$V$3)+1)-INDEX('DOE Stack Loss Data'!$C$3:$V$3,1,MATCH('Proposed Efficiency'!S24,'DOE Stack Loss Data'!$C$3:$V$3)))*('Proposed Efficiency'!S24-INDEX('DOE Stack Loss Data'!$C$3:$V$3,1,MATCH('Proposed Efficiency'!S24,'DOE Stack Loss Data'!$C$3:$V$3)))+(INDEX('DOE Stack Loss Data'!$C$4:$V$43,MATCH('Combustion Reports'!$C$40,'DOE Stack Loss Data'!$B$4:$B$43)+1,MATCH('Proposed Efficiency'!S24,'DOE Stack Loss Data'!$C$3:$V$3))-INDEX('DOE Stack Loss Data'!$C$4:$V$43,MATCH('Combustion Reports'!$C$40,'DOE Stack Loss Data'!$B$4:$B$43),MATCH('Proposed Efficiency'!S24,'DOE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Efficiency'!S24,'DOE Stack Loss Data'!$C$3:$V$3)))</f>
        <v>#N/A</v>
      </c>
      <c r="T48" s="237" t="e">
        <f>1-(((INDEX('DOE Stack Loss Data'!$C$4:$V$43,MATCH('Combustion Reports'!$C$40,'DOE Stack Loss Data'!$B$4:$B$43)+1,MATCH('Proposed Efficiency'!T24,'DOE Stack Loss Data'!$C$3:$V$3)+1)-INDEX('DOE Stack Loss Data'!$C$4:$V$43,MATCH('Combustion Reports'!$C$40,'DOE Stack Loss Data'!$B$4:$B$43),MATCH('Proposed Efficiency'!T24,'DOE Stack Loss Data'!$C$3:$V$3)+1))/10*('Combustion Reports'!$C$40-INDEX('DOE Stack Loss Data'!$B$4:$B$43,MATCH('Combustion Reports'!$C$40,'DOE Stack Loss Data'!$B$4:$B$43),1))+INDEX('DOE Stack Loss Data'!$C$4:$V$43,MATCH('Combustion Reports'!$C$40,'DOE Stack Loss Data'!$B$4:$B$43),MATCH('Proposed Efficiency'!T24,'DOE Stack Loss Data'!$C$3:$V$3)+1)-((INDEX('DOE Stack Loss Data'!$C$4:$V$43,MATCH('Combustion Reports'!$C$40,'DOE Stack Loss Data'!$B$4:$B$43)+1,MATCH('Proposed Efficiency'!T24,'DOE Stack Loss Data'!$C$3:$V$3))-INDEX('DOE Stack Loss Data'!$C$4:$V$43,MATCH('Combustion Reports'!$C$40,'DOE Stack Loss Data'!$B$4:$B$43),MATCH('Proposed Efficiency'!T24,'DOE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Efficiency'!T24,'DOE Stack Loss Data'!$C$3:$V$3))))/(INDEX('DOE Stack Loss Data'!$C$3:$V$3,1,MATCH('Proposed Efficiency'!T24,'DOE Stack Loss Data'!$C$3:$V$3)+1)-INDEX('DOE Stack Loss Data'!$C$3:$V$3,1,MATCH('Proposed Efficiency'!T24,'DOE Stack Loss Data'!$C$3:$V$3)))*('Proposed Efficiency'!T24-INDEX('DOE Stack Loss Data'!$C$3:$V$3,1,MATCH('Proposed Efficiency'!T24,'DOE Stack Loss Data'!$C$3:$V$3)))+(INDEX('DOE Stack Loss Data'!$C$4:$V$43,MATCH('Combustion Reports'!$C$40,'DOE Stack Loss Data'!$B$4:$B$43)+1,MATCH('Proposed Efficiency'!T24,'DOE Stack Loss Data'!$C$3:$V$3))-INDEX('DOE Stack Loss Data'!$C$4:$V$43,MATCH('Combustion Reports'!$C$40,'DOE Stack Loss Data'!$B$4:$B$43),MATCH('Proposed Efficiency'!T24,'DOE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Efficiency'!T24,'DOE Stack Loss Data'!$C$3:$V$3)))</f>
        <v>#N/A</v>
      </c>
      <c r="U48" s="237" t="e">
        <f>1-(((INDEX('DOE Stack Loss Data'!$C$4:$V$43,MATCH('Combustion Reports'!$C$40,'DOE Stack Loss Data'!$B$4:$B$43)+1,MATCH('Proposed Efficiency'!U24,'DOE Stack Loss Data'!$C$3:$V$3)+1)-INDEX('DOE Stack Loss Data'!$C$4:$V$43,MATCH('Combustion Reports'!$C$40,'DOE Stack Loss Data'!$B$4:$B$43),MATCH('Proposed Efficiency'!U24,'DOE Stack Loss Data'!$C$3:$V$3)+1))/10*('Combustion Reports'!$C$40-INDEX('DOE Stack Loss Data'!$B$4:$B$43,MATCH('Combustion Reports'!$C$40,'DOE Stack Loss Data'!$B$4:$B$43),1))+INDEX('DOE Stack Loss Data'!$C$4:$V$43,MATCH('Combustion Reports'!$C$40,'DOE Stack Loss Data'!$B$4:$B$43),MATCH('Proposed Efficiency'!U24,'DOE Stack Loss Data'!$C$3:$V$3)+1)-((INDEX('DOE Stack Loss Data'!$C$4:$V$43,MATCH('Combustion Reports'!$C$40,'DOE Stack Loss Data'!$B$4:$B$43)+1,MATCH('Proposed Efficiency'!U24,'DOE Stack Loss Data'!$C$3:$V$3))-INDEX('DOE Stack Loss Data'!$C$4:$V$43,MATCH('Combustion Reports'!$C$40,'DOE Stack Loss Data'!$B$4:$B$43),MATCH('Proposed Efficiency'!U24,'DOE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Efficiency'!U24,'DOE Stack Loss Data'!$C$3:$V$3))))/(INDEX('DOE Stack Loss Data'!$C$3:$V$3,1,MATCH('Proposed Efficiency'!U24,'DOE Stack Loss Data'!$C$3:$V$3)+1)-INDEX('DOE Stack Loss Data'!$C$3:$V$3,1,MATCH('Proposed Efficiency'!U24,'DOE Stack Loss Data'!$C$3:$V$3)))*('Proposed Efficiency'!U24-INDEX('DOE Stack Loss Data'!$C$3:$V$3,1,MATCH('Proposed Efficiency'!U24,'DOE Stack Loss Data'!$C$3:$V$3)))+(INDEX('DOE Stack Loss Data'!$C$4:$V$43,MATCH('Combustion Reports'!$C$40,'DOE Stack Loss Data'!$B$4:$B$43)+1,MATCH('Proposed Efficiency'!U24,'DOE Stack Loss Data'!$C$3:$V$3))-INDEX('DOE Stack Loss Data'!$C$4:$V$43,MATCH('Combustion Reports'!$C$40,'DOE Stack Loss Data'!$B$4:$B$43),MATCH('Proposed Efficiency'!U24,'DOE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Efficiency'!U24,'DOE Stack Loss Data'!$C$3:$V$3)))</f>
        <v>#N/A</v>
      </c>
      <c r="V48" s="237" t="e">
        <f>1-(((INDEX('DOE Stack Loss Data'!$C$4:$V$43,MATCH('Combustion Reports'!$C$40,'DOE Stack Loss Data'!$B$4:$B$43)+1,MATCH('Proposed Efficiency'!V24,'DOE Stack Loss Data'!$C$3:$V$3)+1)-INDEX('DOE Stack Loss Data'!$C$4:$V$43,MATCH('Combustion Reports'!$C$40,'DOE Stack Loss Data'!$B$4:$B$43),MATCH('Proposed Efficiency'!V24,'DOE Stack Loss Data'!$C$3:$V$3)+1))/10*('Combustion Reports'!$C$40-INDEX('DOE Stack Loss Data'!$B$4:$B$43,MATCH('Combustion Reports'!$C$40,'DOE Stack Loss Data'!$B$4:$B$43),1))+INDEX('DOE Stack Loss Data'!$C$4:$V$43,MATCH('Combustion Reports'!$C$40,'DOE Stack Loss Data'!$B$4:$B$43),MATCH('Proposed Efficiency'!V24,'DOE Stack Loss Data'!$C$3:$V$3)+1)-((INDEX('DOE Stack Loss Data'!$C$4:$V$43,MATCH('Combustion Reports'!$C$40,'DOE Stack Loss Data'!$B$4:$B$43)+1,MATCH('Proposed Efficiency'!V24,'DOE Stack Loss Data'!$C$3:$V$3))-INDEX('DOE Stack Loss Data'!$C$4:$V$43,MATCH('Combustion Reports'!$C$40,'DOE Stack Loss Data'!$B$4:$B$43),MATCH('Proposed Efficiency'!V24,'DOE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Efficiency'!V24,'DOE Stack Loss Data'!$C$3:$V$3))))/(INDEX('DOE Stack Loss Data'!$C$3:$V$3,1,MATCH('Proposed Efficiency'!V24,'DOE Stack Loss Data'!$C$3:$V$3)+1)-INDEX('DOE Stack Loss Data'!$C$3:$V$3,1,MATCH('Proposed Efficiency'!V24,'DOE Stack Loss Data'!$C$3:$V$3)))*('Proposed Efficiency'!V24-INDEX('DOE Stack Loss Data'!$C$3:$V$3,1,MATCH('Proposed Efficiency'!V24,'DOE Stack Loss Data'!$C$3:$V$3)))+(INDEX('DOE Stack Loss Data'!$C$4:$V$43,MATCH('Combustion Reports'!$C$40,'DOE Stack Loss Data'!$B$4:$B$43)+1,MATCH('Proposed Efficiency'!V24,'DOE Stack Loss Data'!$C$3:$V$3))-INDEX('DOE Stack Loss Data'!$C$4:$V$43,MATCH('Combustion Reports'!$C$40,'DOE Stack Loss Data'!$B$4:$B$43),MATCH('Proposed Efficiency'!V24,'DOE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Efficiency'!V24,'DOE Stack Loss Data'!$C$3:$V$3)))</f>
        <v>#N/A</v>
      </c>
      <c r="W48" s="237" t="e">
        <f>1-(((INDEX('DOE Stack Loss Data'!$C$4:$V$43,MATCH('Combustion Reports'!$C$40,'DOE Stack Loss Data'!$B$4:$B$43)+1,MATCH('Proposed Efficiency'!W24,'DOE Stack Loss Data'!$C$3:$V$3)+1)-INDEX('DOE Stack Loss Data'!$C$4:$V$43,MATCH('Combustion Reports'!$C$40,'DOE Stack Loss Data'!$B$4:$B$43),MATCH('Proposed Efficiency'!W24,'DOE Stack Loss Data'!$C$3:$V$3)+1))/10*('Combustion Reports'!$C$40-INDEX('DOE Stack Loss Data'!$B$4:$B$43,MATCH('Combustion Reports'!$C$40,'DOE Stack Loss Data'!$B$4:$B$43),1))+INDEX('DOE Stack Loss Data'!$C$4:$V$43,MATCH('Combustion Reports'!$C$40,'DOE Stack Loss Data'!$B$4:$B$43),MATCH('Proposed Efficiency'!W24,'DOE Stack Loss Data'!$C$3:$V$3)+1)-((INDEX('DOE Stack Loss Data'!$C$4:$V$43,MATCH('Combustion Reports'!$C$40,'DOE Stack Loss Data'!$B$4:$B$43)+1,MATCH('Proposed Efficiency'!W24,'DOE Stack Loss Data'!$C$3:$V$3))-INDEX('DOE Stack Loss Data'!$C$4:$V$43,MATCH('Combustion Reports'!$C$40,'DOE Stack Loss Data'!$B$4:$B$43),MATCH('Proposed Efficiency'!W24,'DOE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Efficiency'!W24,'DOE Stack Loss Data'!$C$3:$V$3))))/(INDEX('DOE Stack Loss Data'!$C$3:$V$3,1,MATCH('Proposed Efficiency'!W24,'DOE Stack Loss Data'!$C$3:$V$3)+1)-INDEX('DOE Stack Loss Data'!$C$3:$V$3,1,MATCH('Proposed Efficiency'!W24,'DOE Stack Loss Data'!$C$3:$V$3)))*('Proposed Efficiency'!W24-INDEX('DOE Stack Loss Data'!$C$3:$V$3,1,MATCH('Proposed Efficiency'!W24,'DOE Stack Loss Data'!$C$3:$V$3)))+(INDEX('DOE Stack Loss Data'!$C$4:$V$43,MATCH('Combustion Reports'!$C$40,'DOE Stack Loss Data'!$B$4:$B$43)+1,MATCH('Proposed Efficiency'!W24,'DOE Stack Loss Data'!$C$3:$V$3))-INDEX('DOE Stack Loss Data'!$C$4:$V$43,MATCH('Combustion Reports'!$C$40,'DOE Stack Loss Data'!$B$4:$B$43),MATCH('Proposed Efficiency'!W24,'DOE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Efficiency'!W24,'DOE Stack Loss Data'!$C$3:$V$3)))</f>
        <v>#N/A</v>
      </c>
      <c r="X48" s="237" t="e">
        <f>1-(((INDEX('DOE Stack Loss Data'!$C$4:$V$43,MATCH('Combustion Reports'!$C$40,'DOE Stack Loss Data'!$B$4:$B$43)+1,MATCH('Proposed Efficiency'!X24,'DOE Stack Loss Data'!$C$3:$V$3)+1)-INDEX('DOE Stack Loss Data'!$C$4:$V$43,MATCH('Combustion Reports'!$C$40,'DOE Stack Loss Data'!$B$4:$B$43),MATCH('Proposed Efficiency'!X24,'DOE Stack Loss Data'!$C$3:$V$3)+1))/10*('Combustion Reports'!$C$40-INDEX('DOE Stack Loss Data'!$B$4:$B$43,MATCH('Combustion Reports'!$C$40,'DOE Stack Loss Data'!$B$4:$B$43),1))+INDEX('DOE Stack Loss Data'!$C$4:$V$43,MATCH('Combustion Reports'!$C$40,'DOE Stack Loss Data'!$B$4:$B$43),MATCH('Proposed Efficiency'!X24,'DOE Stack Loss Data'!$C$3:$V$3)+1)-((INDEX('DOE Stack Loss Data'!$C$4:$V$43,MATCH('Combustion Reports'!$C$40,'DOE Stack Loss Data'!$B$4:$B$43)+1,MATCH('Proposed Efficiency'!X24,'DOE Stack Loss Data'!$C$3:$V$3))-INDEX('DOE Stack Loss Data'!$C$4:$V$43,MATCH('Combustion Reports'!$C$40,'DOE Stack Loss Data'!$B$4:$B$43),MATCH('Proposed Efficiency'!X24,'DOE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Efficiency'!X24,'DOE Stack Loss Data'!$C$3:$V$3))))/(INDEX('DOE Stack Loss Data'!$C$3:$V$3,1,MATCH('Proposed Efficiency'!X24,'DOE Stack Loss Data'!$C$3:$V$3)+1)-INDEX('DOE Stack Loss Data'!$C$3:$V$3,1,MATCH('Proposed Efficiency'!X24,'DOE Stack Loss Data'!$C$3:$V$3)))*('Proposed Efficiency'!X24-INDEX('DOE Stack Loss Data'!$C$3:$V$3,1,MATCH('Proposed Efficiency'!X24,'DOE Stack Loss Data'!$C$3:$V$3)))+(INDEX('DOE Stack Loss Data'!$C$4:$V$43,MATCH('Combustion Reports'!$C$40,'DOE Stack Loss Data'!$B$4:$B$43)+1,MATCH('Proposed Efficiency'!X24,'DOE Stack Loss Data'!$C$3:$V$3))-INDEX('DOE Stack Loss Data'!$C$4:$V$43,MATCH('Combustion Reports'!$C$40,'DOE Stack Loss Data'!$B$4:$B$43),MATCH('Proposed Efficiency'!X24,'DOE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Efficiency'!X24,'DOE Stack Loss Data'!$C$3:$V$3)))</f>
        <v>#N/A</v>
      </c>
      <c r="Y48" s="237" t="e">
        <f>1-(((INDEX('DOE Stack Loss Data'!$C$4:$V$43,MATCH('Combustion Reports'!$C$40,'DOE Stack Loss Data'!$B$4:$B$43)+1,MATCH('Proposed Efficiency'!Y24,'DOE Stack Loss Data'!$C$3:$V$3)+1)-INDEX('DOE Stack Loss Data'!$C$4:$V$43,MATCH('Combustion Reports'!$C$40,'DOE Stack Loss Data'!$B$4:$B$43),MATCH('Proposed Efficiency'!Y24,'DOE Stack Loss Data'!$C$3:$V$3)+1))/10*('Combustion Reports'!$C$40-INDEX('DOE Stack Loss Data'!$B$4:$B$43,MATCH('Combustion Reports'!$C$40,'DOE Stack Loss Data'!$B$4:$B$43),1))+INDEX('DOE Stack Loss Data'!$C$4:$V$43,MATCH('Combustion Reports'!$C$40,'DOE Stack Loss Data'!$B$4:$B$43),MATCH('Proposed Efficiency'!Y24,'DOE Stack Loss Data'!$C$3:$V$3)+1)-((INDEX('DOE Stack Loss Data'!$C$4:$V$43,MATCH('Combustion Reports'!$C$40,'DOE Stack Loss Data'!$B$4:$B$43)+1,MATCH('Proposed Efficiency'!Y24,'DOE Stack Loss Data'!$C$3:$V$3))-INDEX('DOE Stack Loss Data'!$C$4:$V$43,MATCH('Combustion Reports'!$C$40,'DOE Stack Loss Data'!$B$4:$B$43),MATCH('Proposed Efficiency'!Y24,'DOE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Efficiency'!Y24,'DOE Stack Loss Data'!$C$3:$V$3))))/(INDEX('DOE Stack Loss Data'!$C$3:$V$3,1,MATCH('Proposed Efficiency'!Y24,'DOE Stack Loss Data'!$C$3:$V$3)+1)-INDEX('DOE Stack Loss Data'!$C$3:$V$3,1,MATCH('Proposed Efficiency'!Y24,'DOE Stack Loss Data'!$C$3:$V$3)))*('Proposed Efficiency'!Y24-INDEX('DOE Stack Loss Data'!$C$3:$V$3,1,MATCH('Proposed Efficiency'!Y24,'DOE Stack Loss Data'!$C$3:$V$3)))+(INDEX('DOE Stack Loss Data'!$C$4:$V$43,MATCH('Combustion Reports'!$C$40,'DOE Stack Loss Data'!$B$4:$B$43)+1,MATCH('Proposed Efficiency'!Y24,'DOE Stack Loss Data'!$C$3:$V$3))-INDEX('DOE Stack Loss Data'!$C$4:$V$43,MATCH('Combustion Reports'!$C$40,'DOE Stack Loss Data'!$B$4:$B$43),MATCH('Proposed Efficiency'!Y24,'DOE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Efficiency'!Y24,'DOE Stack Loss Data'!$C$3:$V$3)))</f>
        <v>#N/A</v>
      </c>
      <c r="Z48" s="237" t="e">
        <f>1-(((INDEX('DOE Stack Loss Data'!$C$4:$V$43,MATCH('Combustion Reports'!$C$40,'DOE Stack Loss Data'!$B$4:$B$43)+1,MATCH('Proposed Efficiency'!Z24,'DOE Stack Loss Data'!$C$3:$V$3)+1)-INDEX('DOE Stack Loss Data'!$C$4:$V$43,MATCH('Combustion Reports'!$C$40,'DOE Stack Loss Data'!$B$4:$B$43),MATCH('Proposed Efficiency'!Z24,'DOE Stack Loss Data'!$C$3:$V$3)+1))/10*('Combustion Reports'!$C$40-INDEX('DOE Stack Loss Data'!$B$4:$B$43,MATCH('Combustion Reports'!$C$40,'DOE Stack Loss Data'!$B$4:$B$43),1))+INDEX('DOE Stack Loss Data'!$C$4:$V$43,MATCH('Combustion Reports'!$C$40,'DOE Stack Loss Data'!$B$4:$B$43),MATCH('Proposed Efficiency'!Z24,'DOE Stack Loss Data'!$C$3:$V$3)+1)-((INDEX('DOE Stack Loss Data'!$C$4:$V$43,MATCH('Combustion Reports'!$C$40,'DOE Stack Loss Data'!$B$4:$B$43)+1,MATCH('Proposed Efficiency'!Z24,'DOE Stack Loss Data'!$C$3:$V$3))-INDEX('DOE Stack Loss Data'!$C$4:$V$43,MATCH('Combustion Reports'!$C$40,'DOE Stack Loss Data'!$B$4:$B$43),MATCH('Proposed Efficiency'!Z24,'DOE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Efficiency'!Z24,'DOE Stack Loss Data'!$C$3:$V$3))))/(INDEX('DOE Stack Loss Data'!$C$3:$V$3,1,MATCH('Proposed Efficiency'!Z24,'DOE Stack Loss Data'!$C$3:$V$3)+1)-INDEX('DOE Stack Loss Data'!$C$3:$V$3,1,MATCH('Proposed Efficiency'!Z24,'DOE Stack Loss Data'!$C$3:$V$3)))*('Proposed Efficiency'!Z24-INDEX('DOE Stack Loss Data'!$C$3:$V$3,1,MATCH('Proposed Efficiency'!Z24,'DOE Stack Loss Data'!$C$3:$V$3)))+(INDEX('DOE Stack Loss Data'!$C$4:$V$43,MATCH('Combustion Reports'!$C$40,'DOE Stack Loss Data'!$B$4:$B$43)+1,MATCH('Proposed Efficiency'!Z24,'DOE Stack Loss Data'!$C$3:$V$3))-INDEX('DOE Stack Loss Data'!$C$4:$V$43,MATCH('Combustion Reports'!$C$40,'DOE Stack Loss Data'!$B$4:$B$43),MATCH('Proposed Efficiency'!Z24,'DOE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Efficiency'!Z24,'DOE Stack Loss Data'!$C$3:$V$3)))</f>
        <v>#N/A</v>
      </c>
      <c r="AA48" s="237" t="e">
        <f>1-(((INDEX('DOE Stack Loss Data'!$C$4:$V$43,MATCH('Combustion Reports'!$C$40,'DOE Stack Loss Data'!$B$4:$B$43)+1,MATCH('Proposed Efficiency'!AA24,'DOE Stack Loss Data'!$C$3:$V$3)+1)-INDEX('DOE Stack Loss Data'!$C$4:$V$43,MATCH('Combustion Reports'!$C$40,'DOE Stack Loss Data'!$B$4:$B$43),MATCH('Proposed Efficiency'!AA24,'DOE Stack Loss Data'!$C$3:$V$3)+1))/10*('Combustion Reports'!$C$40-INDEX('DOE Stack Loss Data'!$B$4:$B$43,MATCH('Combustion Reports'!$C$40,'DOE Stack Loss Data'!$B$4:$B$43),1))+INDEX('DOE Stack Loss Data'!$C$4:$V$43,MATCH('Combustion Reports'!$C$40,'DOE Stack Loss Data'!$B$4:$B$43),MATCH('Proposed Efficiency'!AA24,'DOE Stack Loss Data'!$C$3:$V$3)+1)-((INDEX('DOE Stack Loss Data'!$C$4:$V$43,MATCH('Combustion Reports'!$C$40,'DOE Stack Loss Data'!$B$4:$B$43)+1,MATCH('Proposed Efficiency'!AA24,'DOE Stack Loss Data'!$C$3:$V$3))-INDEX('DOE Stack Loss Data'!$C$4:$V$43,MATCH('Combustion Reports'!$C$40,'DOE Stack Loss Data'!$B$4:$B$43),MATCH('Proposed Efficiency'!AA24,'DOE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Efficiency'!AA24,'DOE Stack Loss Data'!$C$3:$V$3))))/(INDEX('DOE Stack Loss Data'!$C$3:$V$3,1,MATCH('Proposed Efficiency'!AA24,'DOE Stack Loss Data'!$C$3:$V$3)+1)-INDEX('DOE Stack Loss Data'!$C$3:$V$3,1,MATCH('Proposed Efficiency'!AA24,'DOE Stack Loss Data'!$C$3:$V$3)))*('Proposed Efficiency'!AA24-INDEX('DOE Stack Loss Data'!$C$3:$V$3,1,MATCH('Proposed Efficiency'!AA24,'DOE Stack Loss Data'!$C$3:$V$3)))+(INDEX('DOE Stack Loss Data'!$C$4:$V$43,MATCH('Combustion Reports'!$C$40,'DOE Stack Loss Data'!$B$4:$B$43)+1,MATCH('Proposed Efficiency'!AA24,'DOE Stack Loss Data'!$C$3:$V$3))-INDEX('DOE Stack Loss Data'!$C$4:$V$43,MATCH('Combustion Reports'!$C$40,'DOE Stack Loss Data'!$B$4:$B$43),MATCH('Proposed Efficiency'!AA24,'DOE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Efficiency'!AA24,'DOE Stack Loss Data'!$C$3:$V$3)))</f>
        <v>#N/A</v>
      </c>
      <c r="AB48" s="238" t="e">
        <f>1-(((INDEX('DOE Stack Loss Data'!$C$4:$V$43,MATCH('Combustion Reports'!$C$40,'DOE Stack Loss Data'!$B$4:$B$43)+1,MATCH('Proposed Efficiency'!AB24,'DOE Stack Loss Data'!$C$3:$V$3)+1)-INDEX('DOE Stack Loss Data'!$C$4:$V$43,MATCH('Combustion Reports'!$C$40,'DOE Stack Loss Data'!$B$4:$B$43),MATCH('Proposed Efficiency'!AB24,'DOE Stack Loss Data'!$C$3:$V$3)+1))/10*('Combustion Reports'!$C$40-INDEX('DOE Stack Loss Data'!$B$4:$B$43,MATCH('Combustion Reports'!$C$40,'DOE Stack Loss Data'!$B$4:$B$43),1))+INDEX('DOE Stack Loss Data'!$C$4:$V$43,MATCH('Combustion Reports'!$C$40,'DOE Stack Loss Data'!$B$4:$B$43),MATCH('Proposed Efficiency'!AB24,'DOE Stack Loss Data'!$C$3:$V$3)+1)-((INDEX('DOE Stack Loss Data'!$C$4:$V$43,MATCH('Combustion Reports'!$C$40,'DOE Stack Loss Data'!$B$4:$B$43)+1,MATCH('Proposed Efficiency'!AB24,'DOE Stack Loss Data'!$C$3:$V$3))-INDEX('DOE Stack Loss Data'!$C$4:$V$43,MATCH('Combustion Reports'!$C$40,'DOE Stack Loss Data'!$B$4:$B$43),MATCH('Proposed Efficiency'!AB24,'DOE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Efficiency'!AB24,'DOE Stack Loss Data'!$C$3:$V$3))))/(INDEX('DOE Stack Loss Data'!$C$3:$V$3,1,MATCH('Proposed Efficiency'!AB24,'DOE Stack Loss Data'!$C$3:$V$3)+1)-INDEX('DOE Stack Loss Data'!$C$3:$V$3,1,MATCH('Proposed Efficiency'!AB24,'DOE Stack Loss Data'!$C$3:$V$3)))*('Proposed Efficiency'!AB24-INDEX('DOE Stack Loss Data'!$C$3:$V$3,1,MATCH('Proposed Efficiency'!AB24,'DOE Stack Loss Data'!$C$3:$V$3)))+(INDEX('DOE Stack Loss Data'!$C$4:$V$43,MATCH('Combustion Reports'!$C$40,'DOE Stack Loss Data'!$B$4:$B$43)+1,MATCH('Proposed Efficiency'!AB24,'DOE Stack Loss Data'!$C$3:$V$3))-INDEX('DOE Stack Loss Data'!$C$4:$V$43,MATCH('Combustion Reports'!$C$40,'DOE Stack Loss Data'!$B$4:$B$43),MATCH('Proposed Efficiency'!AB24,'DOE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Efficiency'!AB24,'DOE Stack Loss Data'!$C$3:$V$3)))</f>
        <v>#N/A</v>
      </c>
      <c r="AD48" s="236">
        <v>85</v>
      </c>
      <c r="AE48" s="234">
        <v>312</v>
      </c>
      <c r="AF48" s="233">
        <f t="shared" si="6"/>
        <v>85</v>
      </c>
      <c r="AG48" s="237" t="e">
        <f>1-(((INDEX('DOE Stack Loss Data'!$C$4:$V$43,MATCH('Combustion Reports'!C$46,'DOE Stack Loss Data'!$B$4:$B$43)+1,MATCH('Proposed Efficiency'!AG24,'DOE Stack Loss Data'!$C$3:$V$3)+1)-INDEX('DOE Stack Loss Data'!$C$4:$V$43,MATCH('Combustion Reports'!C$46,'DOE Stack Loss Data'!$B$4:$B$43),MATCH('Proposed Efficiency'!AG24,'DOE Stack Loss Data'!$C$3:$V$3)+1))/10*('Combustion Reports'!C$46-INDEX('DOE Stack Loss Data'!$B$4:$B$43,MATCH('Combustion Reports'!C$46,'DOE Stack Loss Data'!$B$4:$B$43),1))+INDEX('DOE Stack Loss Data'!$C$4:$V$43,MATCH('Combustion Reports'!C$46,'DOE Stack Loss Data'!$B$4:$B$43),MATCH('Proposed Efficiency'!AG24,'DOE Stack Loss Data'!$C$3:$V$3)+1)-((INDEX('DOE Stack Loss Data'!$C$4:$V$43,MATCH('Combustion Reports'!C$46,'DOE Stack Loss Data'!$B$4:$B$43)+1,MATCH('Proposed Efficiency'!AG24,'DOE Stack Loss Data'!$C$3:$V$3))-INDEX('DOE Stack Loss Data'!$C$4:$V$43,MATCH('Combustion Reports'!C$46,'DOE Stack Loss Data'!$B$4:$B$43),MATCH('Proposed Efficiency'!AG24,'DOE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Efficiency'!AG24,'DOE Stack Loss Data'!$C$3:$V$3))))/(INDEX('DOE Stack Loss Data'!$C$3:$V$3,1,MATCH('Proposed Efficiency'!AG24,'DOE Stack Loss Data'!$C$3:$V$3)+1)-INDEX('DOE Stack Loss Data'!$C$3:$V$3,1,MATCH('Proposed Efficiency'!AG24,'DOE Stack Loss Data'!$C$3:$V$3)))*('Proposed Efficiency'!AG24-INDEX('DOE Stack Loss Data'!$C$3:$V$3,1,MATCH('Proposed Efficiency'!AG24,'DOE Stack Loss Data'!$C$3:$V$3)))+(INDEX('DOE Stack Loss Data'!$C$4:$V$43,MATCH('Combustion Reports'!C$46,'DOE Stack Loss Data'!$B$4:$B$43)+1,MATCH('Proposed Efficiency'!AG24,'DOE Stack Loss Data'!$C$3:$V$3))-INDEX('DOE Stack Loss Data'!$C$4:$V$43,MATCH('Combustion Reports'!C$46,'DOE Stack Loss Data'!$B$4:$B$43),MATCH('Proposed Efficiency'!AG24,'DOE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Efficiency'!AG24,'DOE Stack Loss Data'!$C$3:$V$3)))</f>
        <v>#N/A</v>
      </c>
      <c r="AH48" s="237" t="e">
        <f>1-(((INDEX('DOE Stack Loss Data'!$C$4:$V$43,MATCH('Combustion Reports'!D$46,'DOE Stack Loss Data'!$B$4:$B$43)+1,MATCH('Proposed Efficiency'!AH24,'DOE Stack Loss Data'!$C$3:$V$3)+1)-INDEX('DOE Stack Loss Data'!$C$4:$V$43,MATCH('Combustion Reports'!D$46,'DOE Stack Loss Data'!$B$4:$B$43),MATCH('Proposed Efficiency'!AH24,'DOE Stack Loss Data'!$C$3:$V$3)+1))/10*('Combustion Reports'!D$46-INDEX('DOE Stack Loss Data'!$B$4:$B$43,MATCH('Combustion Reports'!D$46,'DOE Stack Loss Data'!$B$4:$B$43),1))+INDEX('DOE Stack Loss Data'!$C$4:$V$43,MATCH('Combustion Reports'!D$46,'DOE Stack Loss Data'!$B$4:$B$43),MATCH('Proposed Efficiency'!AH24,'DOE Stack Loss Data'!$C$3:$V$3)+1)-((INDEX('DOE Stack Loss Data'!$C$4:$V$43,MATCH('Combustion Reports'!D$46,'DOE Stack Loss Data'!$B$4:$B$43)+1,MATCH('Proposed Efficiency'!AH24,'DOE Stack Loss Data'!$C$3:$V$3))-INDEX('DOE Stack Loss Data'!$C$4:$V$43,MATCH('Combustion Reports'!D$46,'DOE Stack Loss Data'!$B$4:$B$43),MATCH('Proposed Efficiency'!AH24,'DOE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Efficiency'!AH24,'DOE Stack Loss Data'!$C$3:$V$3))))/(INDEX('DOE Stack Loss Data'!$C$3:$V$3,1,MATCH('Proposed Efficiency'!AH24,'DOE Stack Loss Data'!$C$3:$V$3)+1)-INDEX('DOE Stack Loss Data'!$C$3:$V$3,1,MATCH('Proposed Efficiency'!AH24,'DOE Stack Loss Data'!$C$3:$V$3)))*('Proposed Efficiency'!AH24-INDEX('DOE Stack Loss Data'!$C$3:$V$3,1,MATCH('Proposed Efficiency'!AH24,'DOE Stack Loss Data'!$C$3:$V$3)))+(INDEX('DOE Stack Loss Data'!$C$4:$V$43,MATCH('Combustion Reports'!D$46,'DOE Stack Loss Data'!$B$4:$B$43)+1,MATCH('Proposed Efficiency'!AH24,'DOE Stack Loss Data'!$C$3:$V$3))-INDEX('DOE Stack Loss Data'!$C$4:$V$43,MATCH('Combustion Reports'!D$46,'DOE Stack Loss Data'!$B$4:$B$43),MATCH('Proposed Efficiency'!AH24,'DOE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Efficiency'!AH24,'DOE Stack Loss Data'!$C$3:$V$3)))</f>
        <v>#N/A</v>
      </c>
      <c r="AI48" s="237" t="e">
        <f>1-(((INDEX('DOE Stack Loss Data'!$C$4:$V$43,MATCH('Combustion Reports'!E$46,'DOE Stack Loss Data'!$B$4:$B$43)+1,MATCH('Proposed Efficiency'!AI24,'DOE Stack Loss Data'!$C$3:$V$3)+1)-INDEX('DOE Stack Loss Data'!$C$4:$V$43,MATCH('Combustion Reports'!E$46,'DOE Stack Loss Data'!$B$4:$B$43),MATCH('Proposed Efficiency'!AI24,'DOE Stack Loss Data'!$C$3:$V$3)+1))/10*('Combustion Reports'!E$46-INDEX('DOE Stack Loss Data'!$B$4:$B$43,MATCH('Combustion Reports'!E$46,'DOE Stack Loss Data'!$B$4:$B$43),1))+INDEX('DOE Stack Loss Data'!$C$4:$V$43,MATCH('Combustion Reports'!E$46,'DOE Stack Loss Data'!$B$4:$B$43),MATCH('Proposed Efficiency'!AI24,'DOE Stack Loss Data'!$C$3:$V$3)+1)-((INDEX('DOE Stack Loss Data'!$C$4:$V$43,MATCH('Combustion Reports'!E$46,'DOE Stack Loss Data'!$B$4:$B$43)+1,MATCH('Proposed Efficiency'!AI24,'DOE Stack Loss Data'!$C$3:$V$3))-INDEX('DOE Stack Loss Data'!$C$4:$V$43,MATCH('Combustion Reports'!E$46,'DOE Stack Loss Data'!$B$4:$B$43),MATCH('Proposed Efficiency'!AI24,'DOE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Efficiency'!AI24,'DOE Stack Loss Data'!$C$3:$V$3))))/(INDEX('DOE Stack Loss Data'!$C$3:$V$3,1,MATCH('Proposed Efficiency'!AI24,'DOE Stack Loss Data'!$C$3:$V$3)+1)-INDEX('DOE Stack Loss Data'!$C$3:$V$3,1,MATCH('Proposed Efficiency'!AI24,'DOE Stack Loss Data'!$C$3:$V$3)))*('Proposed Efficiency'!AI24-INDEX('DOE Stack Loss Data'!$C$3:$V$3,1,MATCH('Proposed Efficiency'!AI24,'DOE Stack Loss Data'!$C$3:$V$3)))+(INDEX('DOE Stack Loss Data'!$C$4:$V$43,MATCH('Combustion Reports'!E$46,'DOE Stack Loss Data'!$B$4:$B$43)+1,MATCH('Proposed Efficiency'!AI24,'DOE Stack Loss Data'!$C$3:$V$3))-INDEX('DOE Stack Loss Data'!$C$4:$V$43,MATCH('Combustion Reports'!E$46,'DOE Stack Loss Data'!$B$4:$B$43),MATCH('Proposed Efficiency'!AI24,'DOE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Efficiency'!AI24,'DOE Stack Loss Data'!$C$3:$V$3)))</f>
        <v>#N/A</v>
      </c>
      <c r="AJ48" s="237" t="e">
        <f>1-(((INDEX('DOE Stack Loss Data'!$C$4:$V$43,MATCH('Combustion Reports'!F$46,'DOE Stack Loss Data'!$B$4:$B$43)+1,MATCH('Proposed Efficiency'!AJ24,'DOE Stack Loss Data'!$C$3:$V$3)+1)-INDEX('DOE Stack Loss Data'!$C$4:$V$43,MATCH('Combustion Reports'!F$46,'DOE Stack Loss Data'!$B$4:$B$43),MATCH('Proposed Efficiency'!AJ24,'DOE Stack Loss Data'!$C$3:$V$3)+1))/10*('Combustion Reports'!F$46-INDEX('DOE Stack Loss Data'!$B$4:$B$43,MATCH('Combustion Reports'!F$46,'DOE Stack Loss Data'!$B$4:$B$43),1))+INDEX('DOE Stack Loss Data'!$C$4:$V$43,MATCH('Combustion Reports'!F$46,'DOE Stack Loss Data'!$B$4:$B$43),MATCH('Proposed Efficiency'!AJ24,'DOE Stack Loss Data'!$C$3:$V$3)+1)-((INDEX('DOE Stack Loss Data'!$C$4:$V$43,MATCH('Combustion Reports'!F$46,'DOE Stack Loss Data'!$B$4:$B$43)+1,MATCH('Proposed Efficiency'!AJ24,'DOE Stack Loss Data'!$C$3:$V$3))-INDEX('DOE Stack Loss Data'!$C$4:$V$43,MATCH('Combustion Reports'!F$46,'DOE Stack Loss Data'!$B$4:$B$43),MATCH('Proposed Efficiency'!AJ24,'DOE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Efficiency'!AJ24,'DOE Stack Loss Data'!$C$3:$V$3))))/(INDEX('DOE Stack Loss Data'!$C$3:$V$3,1,MATCH('Proposed Efficiency'!AJ24,'DOE Stack Loss Data'!$C$3:$V$3)+1)-INDEX('DOE Stack Loss Data'!$C$3:$V$3,1,MATCH('Proposed Efficiency'!AJ24,'DOE Stack Loss Data'!$C$3:$V$3)))*('Proposed Efficiency'!AJ24-INDEX('DOE Stack Loss Data'!$C$3:$V$3,1,MATCH('Proposed Efficiency'!AJ24,'DOE Stack Loss Data'!$C$3:$V$3)))+(INDEX('DOE Stack Loss Data'!$C$4:$V$43,MATCH('Combustion Reports'!F$46,'DOE Stack Loss Data'!$B$4:$B$43)+1,MATCH('Proposed Efficiency'!AJ24,'DOE Stack Loss Data'!$C$3:$V$3))-INDEX('DOE Stack Loss Data'!$C$4:$V$43,MATCH('Combustion Reports'!F$46,'DOE Stack Loss Data'!$B$4:$B$43),MATCH('Proposed Efficiency'!AJ24,'DOE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Efficiency'!AJ24,'DOE Stack Loss Data'!$C$3:$V$3)))</f>
        <v>#N/A</v>
      </c>
      <c r="AK48" s="237" t="e">
        <f>1-(((INDEX('DOE Stack Loss Data'!$C$4:$V$43,MATCH('Combustion Reports'!G$46,'DOE Stack Loss Data'!$B$4:$B$43)+1,MATCH('Proposed Efficiency'!AK24,'DOE Stack Loss Data'!$C$3:$V$3)+1)-INDEX('DOE Stack Loss Data'!$C$4:$V$43,MATCH('Combustion Reports'!G$46,'DOE Stack Loss Data'!$B$4:$B$43),MATCH('Proposed Efficiency'!AK24,'DOE Stack Loss Data'!$C$3:$V$3)+1))/10*('Combustion Reports'!G$46-INDEX('DOE Stack Loss Data'!$B$4:$B$43,MATCH('Combustion Reports'!G$46,'DOE Stack Loss Data'!$B$4:$B$43),1))+INDEX('DOE Stack Loss Data'!$C$4:$V$43,MATCH('Combustion Reports'!G$46,'DOE Stack Loss Data'!$B$4:$B$43),MATCH('Proposed Efficiency'!AK24,'DOE Stack Loss Data'!$C$3:$V$3)+1)-((INDEX('DOE Stack Loss Data'!$C$4:$V$43,MATCH('Combustion Reports'!G$46,'DOE Stack Loss Data'!$B$4:$B$43)+1,MATCH('Proposed Efficiency'!AK24,'DOE Stack Loss Data'!$C$3:$V$3))-INDEX('DOE Stack Loss Data'!$C$4:$V$43,MATCH('Combustion Reports'!G$46,'DOE Stack Loss Data'!$B$4:$B$43),MATCH('Proposed Efficiency'!AK24,'DOE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Efficiency'!AK24,'DOE Stack Loss Data'!$C$3:$V$3))))/(INDEX('DOE Stack Loss Data'!$C$3:$V$3,1,MATCH('Proposed Efficiency'!AK24,'DOE Stack Loss Data'!$C$3:$V$3)+1)-INDEX('DOE Stack Loss Data'!$C$3:$V$3,1,MATCH('Proposed Efficiency'!AK24,'DOE Stack Loss Data'!$C$3:$V$3)))*('Proposed Efficiency'!AK24-INDEX('DOE Stack Loss Data'!$C$3:$V$3,1,MATCH('Proposed Efficiency'!AK24,'DOE Stack Loss Data'!$C$3:$V$3)))+(INDEX('DOE Stack Loss Data'!$C$4:$V$43,MATCH('Combustion Reports'!G$46,'DOE Stack Loss Data'!$B$4:$B$43)+1,MATCH('Proposed Efficiency'!AK24,'DOE Stack Loss Data'!$C$3:$V$3))-INDEX('DOE Stack Loss Data'!$C$4:$V$43,MATCH('Combustion Reports'!G$46,'DOE Stack Loss Data'!$B$4:$B$43),MATCH('Proposed Efficiency'!AK24,'DOE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Efficiency'!AK24,'DOE Stack Loss Data'!$C$3:$V$3)))</f>
        <v>#N/A</v>
      </c>
      <c r="AL48" s="237" t="e">
        <f>1-(((INDEX('DOE Stack Loss Data'!$C$4:$V$43,MATCH('Combustion Reports'!H$46,'DOE Stack Loss Data'!$B$4:$B$43)+1,MATCH('Proposed Efficiency'!AL24,'DOE Stack Loss Data'!$C$3:$V$3)+1)-INDEX('DOE Stack Loss Data'!$C$4:$V$43,MATCH('Combustion Reports'!H$46,'DOE Stack Loss Data'!$B$4:$B$43),MATCH('Proposed Efficiency'!AL24,'DOE Stack Loss Data'!$C$3:$V$3)+1))/10*('Combustion Reports'!H$46-INDEX('DOE Stack Loss Data'!$B$4:$B$43,MATCH('Combustion Reports'!H$46,'DOE Stack Loss Data'!$B$4:$B$43),1))+INDEX('DOE Stack Loss Data'!$C$4:$V$43,MATCH('Combustion Reports'!H$46,'DOE Stack Loss Data'!$B$4:$B$43),MATCH('Proposed Efficiency'!AL24,'DOE Stack Loss Data'!$C$3:$V$3)+1)-((INDEX('DOE Stack Loss Data'!$C$4:$V$43,MATCH('Combustion Reports'!H$46,'DOE Stack Loss Data'!$B$4:$B$43)+1,MATCH('Proposed Efficiency'!AL24,'DOE Stack Loss Data'!$C$3:$V$3))-INDEX('DOE Stack Loss Data'!$C$4:$V$43,MATCH('Combustion Reports'!H$46,'DOE Stack Loss Data'!$B$4:$B$43),MATCH('Proposed Efficiency'!AL24,'DOE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Efficiency'!AL24,'DOE Stack Loss Data'!$C$3:$V$3))))/(INDEX('DOE Stack Loss Data'!$C$3:$V$3,1,MATCH('Proposed Efficiency'!AL24,'DOE Stack Loss Data'!$C$3:$V$3)+1)-INDEX('DOE Stack Loss Data'!$C$3:$V$3,1,MATCH('Proposed Efficiency'!AL24,'DOE Stack Loss Data'!$C$3:$V$3)))*('Proposed Efficiency'!AL24-INDEX('DOE Stack Loss Data'!$C$3:$V$3,1,MATCH('Proposed Efficiency'!AL24,'DOE Stack Loss Data'!$C$3:$V$3)))+(INDEX('DOE Stack Loss Data'!$C$4:$V$43,MATCH('Combustion Reports'!H$46,'DOE Stack Loss Data'!$B$4:$B$43)+1,MATCH('Proposed Efficiency'!AL24,'DOE Stack Loss Data'!$C$3:$V$3))-INDEX('DOE Stack Loss Data'!$C$4:$V$43,MATCH('Combustion Reports'!H$46,'DOE Stack Loss Data'!$B$4:$B$43),MATCH('Proposed Efficiency'!AL24,'DOE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Efficiency'!AL24,'DOE Stack Loss Data'!$C$3:$V$3)))</f>
        <v>#N/A</v>
      </c>
      <c r="AM48" s="237" t="e">
        <f>1-(((INDEX('DOE Stack Loss Data'!$C$4:$V$43,MATCH('Combustion Reports'!I$46,'DOE Stack Loss Data'!$B$4:$B$43)+1,MATCH('Proposed Efficiency'!AM24,'DOE Stack Loss Data'!$C$3:$V$3)+1)-INDEX('DOE Stack Loss Data'!$C$4:$V$43,MATCH('Combustion Reports'!I$46,'DOE Stack Loss Data'!$B$4:$B$43),MATCH('Proposed Efficiency'!AM24,'DOE Stack Loss Data'!$C$3:$V$3)+1))/10*('Combustion Reports'!I$46-INDEX('DOE Stack Loss Data'!$B$4:$B$43,MATCH('Combustion Reports'!I$46,'DOE Stack Loss Data'!$B$4:$B$43),1))+INDEX('DOE Stack Loss Data'!$C$4:$V$43,MATCH('Combustion Reports'!I$46,'DOE Stack Loss Data'!$B$4:$B$43),MATCH('Proposed Efficiency'!AM24,'DOE Stack Loss Data'!$C$3:$V$3)+1)-((INDEX('DOE Stack Loss Data'!$C$4:$V$43,MATCH('Combustion Reports'!I$46,'DOE Stack Loss Data'!$B$4:$B$43)+1,MATCH('Proposed Efficiency'!AM24,'DOE Stack Loss Data'!$C$3:$V$3))-INDEX('DOE Stack Loss Data'!$C$4:$V$43,MATCH('Combustion Reports'!I$46,'DOE Stack Loss Data'!$B$4:$B$43),MATCH('Proposed Efficiency'!AM24,'DOE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Efficiency'!AM24,'DOE Stack Loss Data'!$C$3:$V$3))))/(INDEX('DOE Stack Loss Data'!$C$3:$V$3,1,MATCH('Proposed Efficiency'!AM24,'DOE Stack Loss Data'!$C$3:$V$3)+1)-INDEX('DOE Stack Loss Data'!$C$3:$V$3,1,MATCH('Proposed Efficiency'!AM24,'DOE Stack Loss Data'!$C$3:$V$3)))*('Proposed Efficiency'!AM24-INDEX('DOE Stack Loss Data'!$C$3:$V$3,1,MATCH('Proposed Efficiency'!AM24,'DOE Stack Loss Data'!$C$3:$V$3)))+(INDEX('DOE Stack Loss Data'!$C$4:$V$43,MATCH('Combustion Reports'!I$46,'DOE Stack Loss Data'!$B$4:$B$43)+1,MATCH('Proposed Efficiency'!AM24,'DOE Stack Loss Data'!$C$3:$V$3))-INDEX('DOE Stack Loss Data'!$C$4:$V$43,MATCH('Combustion Reports'!I$46,'DOE Stack Loss Data'!$B$4:$B$43),MATCH('Proposed Efficiency'!AM24,'DOE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Efficiency'!AM24,'DOE Stack Loss Data'!$C$3:$V$3)))</f>
        <v>#N/A</v>
      </c>
      <c r="AN48" s="237" t="e">
        <f>1-(((INDEX('DOE Stack Loss Data'!$C$4:$V$43,MATCH('Combustion Reports'!J$46,'DOE Stack Loss Data'!$B$4:$B$43)+1,MATCH('Proposed Efficiency'!AN24,'DOE Stack Loss Data'!$C$3:$V$3)+1)-INDEX('DOE Stack Loss Data'!$C$4:$V$43,MATCH('Combustion Reports'!J$46,'DOE Stack Loss Data'!$B$4:$B$43),MATCH('Proposed Efficiency'!AN24,'DOE Stack Loss Data'!$C$3:$V$3)+1))/10*('Combustion Reports'!J$46-INDEX('DOE Stack Loss Data'!$B$4:$B$43,MATCH('Combustion Reports'!J$46,'DOE Stack Loss Data'!$B$4:$B$43),1))+INDEX('DOE Stack Loss Data'!$C$4:$V$43,MATCH('Combustion Reports'!J$46,'DOE Stack Loss Data'!$B$4:$B$43),MATCH('Proposed Efficiency'!AN24,'DOE Stack Loss Data'!$C$3:$V$3)+1)-((INDEX('DOE Stack Loss Data'!$C$4:$V$43,MATCH('Combustion Reports'!J$46,'DOE Stack Loss Data'!$B$4:$B$43)+1,MATCH('Proposed Efficiency'!AN24,'DOE Stack Loss Data'!$C$3:$V$3))-INDEX('DOE Stack Loss Data'!$C$4:$V$43,MATCH('Combustion Reports'!J$46,'DOE Stack Loss Data'!$B$4:$B$43),MATCH('Proposed Efficiency'!AN24,'DOE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Efficiency'!AN24,'DOE Stack Loss Data'!$C$3:$V$3))))/(INDEX('DOE Stack Loss Data'!$C$3:$V$3,1,MATCH('Proposed Efficiency'!AN24,'DOE Stack Loss Data'!$C$3:$V$3)+1)-INDEX('DOE Stack Loss Data'!$C$3:$V$3,1,MATCH('Proposed Efficiency'!AN24,'DOE Stack Loss Data'!$C$3:$V$3)))*('Proposed Efficiency'!AN24-INDEX('DOE Stack Loss Data'!$C$3:$V$3,1,MATCH('Proposed Efficiency'!AN24,'DOE Stack Loss Data'!$C$3:$V$3)))+(INDEX('DOE Stack Loss Data'!$C$4:$V$43,MATCH('Combustion Reports'!J$46,'DOE Stack Loss Data'!$B$4:$B$43)+1,MATCH('Proposed Efficiency'!AN24,'DOE Stack Loss Data'!$C$3:$V$3))-INDEX('DOE Stack Loss Data'!$C$4:$V$43,MATCH('Combustion Reports'!J$46,'DOE Stack Loss Data'!$B$4:$B$43),MATCH('Proposed Efficiency'!AN24,'DOE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Efficiency'!AN24,'DOE Stack Loss Data'!$C$3:$V$3)))</f>
        <v>#N/A</v>
      </c>
      <c r="AO48" s="237" t="e">
        <f>1-(((INDEX('DOE Stack Loss Data'!$C$4:$V$43,MATCH('Combustion Reports'!K$46,'DOE Stack Loss Data'!$B$4:$B$43)+1,MATCH('Proposed Efficiency'!AO24,'DOE Stack Loss Data'!$C$3:$V$3)+1)-INDEX('DOE Stack Loss Data'!$C$4:$V$43,MATCH('Combustion Reports'!K$46,'DOE Stack Loss Data'!$B$4:$B$43),MATCH('Proposed Efficiency'!AO24,'DOE Stack Loss Data'!$C$3:$V$3)+1))/10*('Combustion Reports'!K$46-INDEX('DOE Stack Loss Data'!$B$4:$B$43,MATCH('Combustion Reports'!K$46,'DOE Stack Loss Data'!$B$4:$B$43),1))+INDEX('DOE Stack Loss Data'!$C$4:$V$43,MATCH('Combustion Reports'!K$46,'DOE Stack Loss Data'!$B$4:$B$43),MATCH('Proposed Efficiency'!AO24,'DOE Stack Loss Data'!$C$3:$V$3)+1)-((INDEX('DOE Stack Loss Data'!$C$4:$V$43,MATCH('Combustion Reports'!K$46,'DOE Stack Loss Data'!$B$4:$B$43)+1,MATCH('Proposed Efficiency'!AO24,'DOE Stack Loss Data'!$C$3:$V$3))-INDEX('DOE Stack Loss Data'!$C$4:$V$43,MATCH('Combustion Reports'!K$46,'DOE Stack Loss Data'!$B$4:$B$43),MATCH('Proposed Efficiency'!AO24,'DOE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Efficiency'!AO24,'DOE Stack Loss Data'!$C$3:$V$3))))/(INDEX('DOE Stack Loss Data'!$C$3:$V$3,1,MATCH('Proposed Efficiency'!AO24,'DOE Stack Loss Data'!$C$3:$V$3)+1)-INDEX('DOE Stack Loss Data'!$C$3:$V$3,1,MATCH('Proposed Efficiency'!AO24,'DOE Stack Loss Data'!$C$3:$V$3)))*('Proposed Efficiency'!AO24-INDEX('DOE Stack Loss Data'!$C$3:$V$3,1,MATCH('Proposed Efficiency'!AO24,'DOE Stack Loss Data'!$C$3:$V$3)))+(INDEX('DOE Stack Loss Data'!$C$4:$V$43,MATCH('Combustion Reports'!K$46,'DOE Stack Loss Data'!$B$4:$B$43)+1,MATCH('Proposed Efficiency'!AO24,'DOE Stack Loss Data'!$C$3:$V$3))-INDEX('DOE Stack Loss Data'!$C$4:$V$43,MATCH('Combustion Reports'!K$46,'DOE Stack Loss Data'!$B$4:$B$43),MATCH('Proposed Efficiency'!AO24,'DOE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Efficiency'!AO24,'DOE Stack Loss Data'!$C$3:$V$3)))</f>
        <v>#N/A</v>
      </c>
      <c r="AP48" s="238" t="e">
        <f>1-(((INDEX('DOE Stack Loss Data'!$C$4:$V$43,MATCH('Combustion Reports'!L$46,'DOE Stack Loss Data'!$B$4:$B$43)+1,MATCH('Proposed Efficiency'!AP24,'DOE Stack Loss Data'!$C$3:$V$3)+1)-INDEX('DOE Stack Loss Data'!$C$4:$V$43,MATCH('Combustion Reports'!L$46,'DOE Stack Loss Data'!$B$4:$B$43),MATCH('Proposed Efficiency'!AP24,'DOE Stack Loss Data'!$C$3:$V$3)+1))/10*('Combustion Reports'!L$46-INDEX('DOE Stack Loss Data'!$B$4:$B$43,MATCH('Combustion Reports'!L$46,'DOE Stack Loss Data'!$B$4:$B$43),1))+INDEX('DOE Stack Loss Data'!$C$4:$V$43,MATCH('Combustion Reports'!L$46,'DOE Stack Loss Data'!$B$4:$B$43),MATCH('Proposed Efficiency'!AP24,'DOE Stack Loss Data'!$C$3:$V$3)+1)-((INDEX('DOE Stack Loss Data'!$C$4:$V$43,MATCH('Combustion Reports'!L$46,'DOE Stack Loss Data'!$B$4:$B$43)+1,MATCH('Proposed Efficiency'!AP24,'DOE Stack Loss Data'!$C$3:$V$3))-INDEX('DOE Stack Loss Data'!$C$4:$V$43,MATCH('Combustion Reports'!L$46,'DOE Stack Loss Data'!$B$4:$B$43),MATCH('Proposed Efficiency'!AP24,'DOE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Efficiency'!AP24,'DOE Stack Loss Data'!$C$3:$V$3))))/(INDEX('DOE Stack Loss Data'!$C$3:$V$3,1,MATCH('Proposed Efficiency'!AP24,'DOE Stack Loss Data'!$C$3:$V$3)+1)-INDEX('DOE Stack Loss Data'!$C$3:$V$3,1,MATCH('Proposed Efficiency'!AP24,'DOE Stack Loss Data'!$C$3:$V$3)))*('Proposed Efficiency'!AP24-INDEX('DOE Stack Loss Data'!$C$3:$V$3,1,MATCH('Proposed Efficiency'!AP24,'DOE Stack Loss Data'!$C$3:$V$3)))+(INDEX('DOE Stack Loss Data'!$C$4:$V$43,MATCH('Combustion Reports'!L$46,'DOE Stack Loss Data'!$B$4:$B$43)+1,MATCH('Proposed Efficiency'!AP24,'DOE Stack Loss Data'!$C$3:$V$3))-INDEX('DOE Stack Loss Data'!$C$4:$V$43,MATCH('Combustion Reports'!L$46,'DOE Stack Loss Data'!$B$4:$B$43),MATCH('Proposed Efficiency'!AP24,'DOE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Efficiency'!AP24,'DOE Stack Loss Data'!$C$3:$V$3)))</f>
        <v>#N/A</v>
      </c>
      <c r="AR48" s="236">
        <v>85</v>
      </c>
      <c r="AS48" s="234">
        <v>312</v>
      </c>
      <c r="AT48" s="233">
        <f t="shared" si="7"/>
        <v>85</v>
      </c>
      <c r="AU48" s="237" t="e">
        <f>1-(((INDEX('DOE Stack Loss Data'!$C$4:$V$43,MATCH('Combustion Reports'!C$52,'DOE Stack Loss Data'!$B$4:$B$43)+1,MATCH('Proposed Efficiency'!AU24,'DOE Stack Loss Data'!$C$3:$V$3)+1)-INDEX('DOE Stack Loss Data'!$C$4:$V$43,MATCH('Combustion Reports'!C$52,'DOE Stack Loss Data'!$B$4:$B$43),MATCH('Proposed Efficiency'!AU24,'DOE Stack Loss Data'!$C$3:$V$3)+1))/10*('Combustion Reports'!C$52-INDEX('DOE Stack Loss Data'!$B$4:$B$43,MATCH('Combustion Reports'!C$52,'DOE Stack Loss Data'!$B$4:$B$43),1))+INDEX('DOE Stack Loss Data'!$C$4:$V$43,MATCH('Combustion Reports'!C$52,'DOE Stack Loss Data'!$B$4:$B$43),MATCH('Proposed Efficiency'!AU24,'DOE Stack Loss Data'!$C$3:$V$3)+1)-((INDEX('DOE Stack Loss Data'!$C$4:$V$43,MATCH('Combustion Reports'!C$52,'DOE Stack Loss Data'!$B$4:$B$43)+1,MATCH('Proposed Efficiency'!AU24,'DOE Stack Loss Data'!$C$3:$V$3))-INDEX('DOE Stack Loss Data'!$C$4:$V$43,MATCH('Combustion Reports'!C$52,'DOE Stack Loss Data'!$B$4:$B$43),MATCH('Proposed Efficiency'!AU24,'DOE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Efficiency'!AU24,'DOE Stack Loss Data'!$C$3:$V$3))))/(INDEX('DOE Stack Loss Data'!$C$3:$V$3,1,MATCH('Proposed Efficiency'!AU24,'DOE Stack Loss Data'!$C$3:$V$3)+1)-INDEX('DOE Stack Loss Data'!$C$3:$V$3,1,MATCH('Proposed Efficiency'!AU24,'DOE Stack Loss Data'!$C$3:$V$3)))*('Proposed Efficiency'!AU24-INDEX('DOE Stack Loss Data'!$C$3:$V$3,1,MATCH('Proposed Efficiency'!AU24,'DOE Stack Loss Data'!$C$3:$V$3)))+(INDEX('DOE Stack Loss Data'!$C$4:$V$43,MATCH('Combustion Reports'!C$52,'DOE Stack Loss Data'!$B$4:$B$43)+1,MATCH('Proposed Efficiency'!AU24,'DOE Stack Loss Data'!$C$3:$V$3))-INDEX('DOE Stack Loss Data'!$C$4:$V$43,MATCH('Combustion Reports'!C$52,'DOE Stack Loss Data'!$B$4:$B$43),MATCH('Proposed Efficiency'!AU24,'DOE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Efficiency'!AU24,'DOE Stack Loss Data'!$C$3:$V$3)))</f>
        <v>#N/A</v>
      </c>
      <c r="AV48" s="237" t="e">
        <f>1-(((INDEX('DOE Stack Loss Data'!$C$4:$V$43,MATCH('Combustion Reports'!D$52,'DOE Stack Loss Data'!$B$4:$B$43)+1,MATCH('Proposed Efficiency'!AV24,'DOE Stack Loss Data'!$C$3:$V$3)+1)-INDEX('DOE Stack Loss Data'!$C$4:$V$43,MATCH('Combustion Reports'!D$52,'DOE Stack Loss Data'!$B$4:$B$43),MATCH('Proposed Efficiency'!AV24,'DOE Stack Loss Data'!$C$3:$V$3)+1))/10*('Combustion Reports'!D$52-INDEX('DOE Stack Loss Data'!$B$4:$B$43,MATCH('Combustion Reports'!D$52,'DOE Stack Loss Data'!$B$4:$B$43),1))+INDEX('DOE Stack Loss Data'!$C$4:$V$43,MATCH('Combustion Reports'!D$52,'DOE Stack Loss Data'!$B$4:$B$43),MATCH('Proposed Efficiency'!AV24,'DOE Stack Loss Data'!$C$3:$V$3)+1)-((INDEX('DOE Stack Loss Data'!$C$4:$V$43,MATCH('Combustion Reports'!D$52,'DOE Stack Loss Data'!$B$4:$B$43)+1,MATCH('Proposed Efficiency'!AV24,'DOE Stack Loss Data'!$C$3:$V$3))-INDEX('DOE Stack Loss Data'!$C$4:$V$43,MATCH('Combustion Reports'!D$52,'DOE Stack Loss Data'!$B$4:$B$43),MATCH('Proposed Efficiency'!AV24,'DOE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Efficiency'!AV24,'DOE Stack Loss Data'!$C$3:$V$3))))/(INDEX('DOE Stack Loss Data'!$C$3:$V$3,1,MATCH('Proposed Efficiency'!AV24,'DOE Stack Loss Data'!$C$3:$V$3)+1)-INDEX('DOE Stack Loss Data'!$C$3:$V$3,1,MATCH('Proposed Efficiency'!AV24,'DOE Stack Loss Data'!$C$3:$V$3)))*('Proposed Efficiency'!AV24-INDEX('DOE Stack Loss Data'!$C$3:$V$3,1,MATCH('Proposed Efficiency'!AV24,'DOE Stack Loss Data'!$C$3:$V$3)))+(INDEX('DOE Stack Loss Data'!$C$4:$V$43,MATCH('Combustion Reports'!D$52,'DOE Stack Loss Data'!$B$4:$B$43)+1,MATCH('Proposed Efficiency'!AV24,'DOE Stack Loss Data'!$C$3:$V$3))-INDEX('DOE Stack Loss Data'!$C$4:$V$43,MATCH('Combustion Reports'!D$52,'DOE Stack Loss Data'!$B$4:$B$43),MATCH('Proposed Efficiency'!AV24,'DOE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Efficiency'!AV24,'DOE Stack Loss Data'!$C$3:$V$3)))</f>
        <v>#N/A</v>
      </c>
      <c r="AW48" s="237" t="e">
        <f>1-(((INDEX('DOE Stack Loss Data'!$C$4:$V$43,MATCH('Combustion Reports'!E$52,'DOE Stack Loss Data'!$B$4:$B$43)+1,MATCH('Proposed Efficiency'!AW24,'DOE Stack Loss Data'!$C$3:$V$3)+1)-INDEX('DOE Stack Loss Data'!$C$4:$V$43,MATCH('Combustion Reports'!E$52,'DOE Stack Loss Data'!$B$4:$B$43),MATCH('Proposed Efficiency'!AW24,'DOE Stack Loss Data'!$C$3:$V$3)+1))/10*('Combustion Reports'!E$52-INDEX('DOE Stack Loss Data'!$B$4:$B$43,MATCH('Combustion Reports'!E$52,'DOE Stack Loss Data'!$B$4:$B$43),1))+INDEX('DOE Stack Loss Data'!$C$4:$V$43,MATCH('Combustion Reports'!E$52,'DOE Stack Loss Data'!$B$4:$B$43),MATCH('Proposed Efficiency'!AW24,'DOE Stack Loss Data'!$C$3:$V$3)+1)-((INDEX('DOE Stack Loss Data'!$C$4:$V$43,MATCH('Combustion Reports'!E$52,'DOE Stack Loss Data'!$B$4:$B$43)+1,MATCH('Proposed Efficiency'!AW24,'DOE Stack Loss Data'!$C$3:$V$3))-INDEX('DOE Stack Loss Data'!$C$4:$V$43,MATCH('Combustion Reports'!E$52,'DOE Stack Loss Data'!$B$4:$B$43),MATCH('Proposed Efficiency'!AW24,'DOE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Efficiency'!AW24,'DOE Stack Loss Data'!$C$3:$V$3))))/(INDEX('DOE Stack Loss Data'!$C$3:$V$3,1,MATCH('Proposed Efficiency'!AW24,'DOE Stack Loss Data'!$C$3:$V$3)+1)-INDEX('DOE Stack Loss Data'!$C$3:$V$3,1,MATCH('Proposed Efficiency'!AW24,'DOE Stack Loss Data'!$C$3:$V$3)))*('Proposed Efficiency'!AW24-INDEX('DOE Stack Loss Data'!$C$3:$V$3,1,MATCH('Proposed Efficiency'!AW24,'DOE Stack Loss Data'!$C$3:$V$3)))+(INDEX('DOE Stack Loss Data'!$C$4:$V$43,MATCH('Combustion Reports'!E$52,'DOE Stack Loss Data'!$B$4:$B$43)+1,MATCH('Proposed Efficiency'!AW24,'DOE Stack Loss Data'!$C$3:$V$3))-INDEX('DOE Stack Loss Data'!$C$4:$V$43,MATCH('Combustion Reports'!E$52,'DOE Stack Loss Data'!$B$4:$B$43),MATCH('Proposed Efficiency'!AW24,'DOE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Efficiency'!AW24,'DOE Stack Loss Data'!$C$3:$V$3)))</f>
        <v>#N/A</v>
      </c>
      <c r="AX48" s="237" t="e">
        <f>1-(((INDEX('DOE Stack Loss Data'!$C$4:$V$43,MATCH('Combustion Reports'!F$52,'DOE Stack Loss Data'!$B$4:$B$43)+1,MATCH('Proposed Efficiency'!AX24,'DOE Stack Loss Data'!$C$3:$V$3)+1)-INDEX('DOE Stack Loss Data'!$C$4:$V$43,MATCH('Combustion Reports'!F$52,'DOE Stack Loss Data'!$B$4:$B$43),MATCH('Proposed Efficiency'!AX24,'DOE Stack Loss Data'!$C$3:$V$3)+1))/10*('Combustion Reports'!F$52-INDEX('DOE Stack Loss Data'!$B$4:$B$43,MATCH('Combustion Reports'!F$52,'DOE Stack Loss Data'!$B$4:$B$43),1))+INDEX('DOE Stack Loss Data'!$C$4:$V$43,MATCH('Combustion Reports'!F$52,'DOE Stack Loss Data'!$B$4:$B$43),MATCH('Proposed Efficiency'!AX24,'DOE Stack Loss Data'!$C$3:$V$3)+1)-((INDEX('DOE Stack Loss Data'!$C$4:$V$43,MATCH('Combustion Reports'!F$52,'DOE Stack Loss Data'!$B$4:$B$43)+1,MATCH('Proposed Efficiency'!AX24,'DOE Stack Loss Data'!$C$3:$V$3))-INDEX('DOE Stack Loss Data'!$C$4:$V$43,MATCH('Combustion Reports'!F$52,'DOE Stack Loss Data'!$B$4:$B$43),MATCH('Proposed Efficiency'!AX24,'DOE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Efficiency'!AX24,'DOE Stack Loss Data'!$C$3:$V$3))))/(INDEX('DOE Stack Loss Data'!$C$3:$V$3,1,MATCH('Proposed Efficiency'!AX24,'DOE Stack Loss Data'!$C$3:$V$3)+1)-INDEX('DOE Stack Loss Data'!$C$3:$V$3,1,MATCH('Proposed Efficiency'!AX24,'DOE Stack Loss Data'!$C$3:$V$3)))*('Proposed Efficiency'!AX24-INDEX('DOE Stack Loss Data'!$C$3:$V$3,1,MATCH('Proposed Efficiency'!AX24,'DOE Stack Loss Data'!$C$3:$V$3)))+(INDEX('DOE Stack Loss Data'!$C$4:$V$43,MATCH('Combustion Reports'!F$52,'DOE Stack Loss Data'!$B$4:$B$43)+1,MATCH('Proposed Efficiency'!AX24,'DOE Stack Loss Data'!$C$3:$V$3))-INDEX('DOE Stack Loss Data'!$C$4:$V$43,MATCH('Combustion Reports'!F$52,'DOE Stack Loss Data'!$B$4:$B$43),MATCH('Proposed Efficiency'!AX24,'DOE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Efficiency'!AX24,'DOE Stack Loss Data'!$C$3:$V$3)))</f>
        <v>#N/A</v>
      </c>
      <c r="AY48" s="237" t="e">
        <f>1-(((INDEX('DOE Stack Loss Data'!$C$4:$V$43,MATCH('Combustion Reports'!G$52,'DOE Stack Loss Data'!$B$4:$B$43)+1,MATCH('Proposed Efficiency'!AY24,'DOE Stack Loss Data'!$C$3:$V$3)+1)-INDEX('DOE Stack Loss Data'!$C$4:$V$43,MATCH('Combustion Reports'!G$52,'DOE Stack Loss Data'!$B$4:$B$43),MATCH('Proposed Efficiency'!AY24,'DOE Stack Loss Data'!$C$3:$V$3)+1))/10*('Combustion Reports'!G$52-INDEX('DOE Stack Loss Data'!$B$4:$B$43,MATCH('Combustion Reports'!G$52,'DOE Stack Loss Data'!$B$4:$B$43),1))+INDEX('DOE Stack Loss Data'!$C$4:$V$43,MATCH('Combustion Reports'!G$52,'DOE Stack Loss Data'!$B$4:$B$43),MATCH('Proposed Efficiency'!AY24,'DOE Stack Loss Data'!$C$3:$V$3)+1)-((INDEX('DOE Stack Loss Data'!$C$4:$V$43,MATCH('Combustion Reports'!G$52,'DOE Stack Loss Data'!$B$4:$B$43)+1,MATCH('Proposed Efficiency'!AY24,'DOE Stack Loss Data'!$C$3:$V$3))-INDEX('DOE Stack Loss Data'!$C$4:$V$43,MATCH('Combustion Reports'!G$52,'DOE Stack Loss Data'!$B$4:$B$43),MATCH('Proposed Efficiency'!AY24,'DOE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Efficiency'!AY24,'DOE Stack Loss Data'!$C$3:$V$3))))/(INDEX('DOE Stack Loss Data'!$C$3:$V$3,1,MATCH('Proposed Efficiency'!AY24,'DOE Stack Loss Data'!$C$3:$V$3)+1)-INDEX('DOE Stack Loss Data'!$C$3:$V$3,1,MATCH('Proposed Efficiency'!AY24,'DOE Stack Loss Data'!$C$3:$V$3)))*('Proposed Efficiency'!AY24-INDEX('DOE Stack Loss Data'!$C$3:$V$3,1,MATCH('Proposed Efficiency'!AY24,'DOE Stack Loss Data'!$C$3:$V$3)))+(INDEX('DOE Stack Loss Data'!$C$4:$V$43,MATCH('Combustion Reports'!G$52,'DOE Stack Loss Data'!$B$4:$B$43)+1,MATCH('Proposed Efficiency'!AY24,'DOE Stack Loss Data'!$C$3:$V$3))-INDEX('DOE Stack Loss Data'!$C$4:$V$43,MATCH('Combustion Reports'!G$52,'DOE Stack Loss Data'!$B$4:$B$43),MATCH('Proposed Efficiency'!AY24,'DOE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Efficiency'!AY24,'DOE Stack Loss Data'!$C$3:$V$3)))</f>
        <v>#N/A</v>
      </c>
      <c r="AZ48" s="237" t="e">
        <f>1-(((INDEX('DOE Stack Loss Data'!$C$4:$V$43,MATCH('Combustion Reports'!H$52,'DOE Stack Loss Data'!$B$4:$B$43)+1,MATCH('Proposed Efficiency'!AZ24,'DOE Stack Loss Data'!$C$3:$V$3)+1)-INDEX('DOE Stack Loss Data'!$C$4:$V$43,MATCH('Combustion Reports'!H$52,'DOE Stack Loss Data'!$B$4:$B$43),MATCH('Proposed Efficiency'!AZ24,'DOE Stack Loss Data'!$C$3:$V$3)+1))/10*('Combustion Reports'!H$52-INDEX('DOE Stack Loss Data'!$B$4:$B$43,MATCH('Combustion Reports'!H$52,'DOE Stack Loss Data'!$B$4:$B$43),1))+INDEX('DOE Stack Loss Data'!$C$4:$V$43,MATCH('Combustion Reports'!H$52,'DOE Stack Loss Data'!$B$4:$B$43),MATCH('Proposed Efficiency'!AZ24,'DOE Stack Loss Data'!$C$3:$V$3)+1)-((INDEX('DOE Stack Loss Data'!$C$4:$V$43,MATCH('Combustion Reports'!H$52,'DOE Stack Loss Data'!$B$4:$B$43)+1,MATCH('Proposed Efficiency'!AZ24,'DOE Stack Loss Data'!$C$3:$V$3))-INDEX('DOE Stack Loss Data'!$C$4:$V$43,MATCH('Combustion Reports'!H$52,'DOE Stack Loss Data'!$B$4:$B$43),MATCH('Proposed Efficiency'!AZ24,'DOE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Efficiency'!AZ24,'DOE Stack Loss Data'!$C$3:$V$3))))/(INDEX('DOE Stack Loss Data'!$C$3:$V$3,1,MATCH('Proposed Efficiency'!AZ24,'DOE Stack Loss Data'!$C$3:$V$3)+1)-INDEX('DOE Stack Loss Data'!$C$3:$V$3,1,MATCH('Proposed Efficiency'!AZ24,'DOE Stack Loss Data'!$C$3:$V$3)))*('Proposed Efficiency'!AZ24-INDEX('DOE Stack Loss Data'!$C$3:$V$3,1,MATCH('Proposed Efficiency'!AZ24,'DOE Stack Loss Data'!$C$3:$V$3)))+(INDEX('DOE Stack Loss Data'!$C$4:$V$43,MATCH('Combustion Reports'!H$52,'DOE Stack Loss Data'!$B$4:$B$43)+1,MATCH('Proposed Efficiency'!AZ24,'DOE Stack Loss Data'!$C$3:$V$3))-INDEX('DOE Stack Loss Data'!$C$4:$V$43,MATCH('Combustion Reports'!H$52,'DOE Stack Loss Data'!$B$4:$B$43),MATCH('Proposed Efficiency'!AZ24,'DOE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Efficiency'!AZ24,'DOE Stack Loss Data'!$C$3:$V$3)))</f>
        <v>#N/A</v>
      </c>
      <c r="BA48" s="237" t="e">
        <f>1-(((INDEX('DOE Stack Loss Data'!$C$4:$V$43,MATCH('Combustion Reports'!I$52,'DOE Stack Loss Data'!$B$4:$B$43)+1,MATCH('Proposed Efficiency'!BA24,'DOE Stack Loss Data'!$C$3:$V$3)+1)-INDEX('DOE Stack Loss Data'!$C$4:$V$43,MATCH('Combustion Reports'!I$52,'DOE Stack Loss Data'!$B$4:$B$43),MATCH('Proposed Efficiency'!BA24,'DOE Stack Loss Data'!$C$3:$V$3)+1))/10*('Combustion Reports'!I$52-INDEX('DOE Stack Loss Data'!$B$4:$B$43,MATCH('Combustion Reports'!I$52,'DOE Stack Loss Data'!$B$4:$B$43),1))+INDEX('DOE Stack Loss Data'!$C$4:$V$43,MATCH('Combustion Reports'!I$52,'DOE Stack Loss Data'!$B$4:$B$43),MATCH('Proposed Efficiency'!BA24,'DOE Stack Loss Data'!$C$3:$V$3)+1)-((INDEX('DOE Stack Loss Data'!$C$4:$V$43,MATCH('Combustion Reports'!I$52,'DOE Stack Loss Data'!$B$4:$B$43)+1,MATCH('Proposed Efficiency'!BA24,'DOE Stack Loss Data'!$C$3:$V$3))-INDEX('DOE Stack Loss Data'!$C$4:$V$43,MATCH('Combustion Reports'!I$52,'DOE Stack Loss Data'!$B$4:$B$43),MATCH('Proposed Efficiency'!BA24,'DOE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Efficiency'!BA24,'DOE Stack Loss Data'!$C$3:$V$3))))/(INDEX('DOE Stack Loss Data'!$C$3:$V$3,1,MATCH('Proposed Efficiency'!BA24,'DOE Stack Loss Data'!$C$3:$V$3)+1)-INDEX('DOE Stack Loss Data'!$C$3:$V$3,1,MATCH('Proposed Efficiency'!BA24,'DOE Stack Loss Data'!$C$3:$V$3)))*('Proposed Efficiency'!BA24-INDEX('DOE Stack Loss Data'!$C$3:$V$3,1,MATCH('Proposed Efficiency'!BA24,'DOE Stack Loss Data'!$C$3:$V$3)))+(INDEX('DOE Stack Loss Data'!$C$4:$V$43,MATCH('Combustion Reports'!I$52,'DOE Stack Loss Data'!$B$4:$B$43)+1,MATCH('Proposed Efficiency'!BA24,'DOE Stack Loss Data'!$C$3:$V$3))-INDEX('DOE Stack Loss Data'!$C$4:$V$43,MATCH('Combustion Reports'!I$52,'DOE Stack Loss Data'!$B$4:$B$43),MATCH('Proposed Efficiency'!BA24,'DOE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Efficiency'!BA24,'DOE Stack Loss Data'!$C$3:$V$3)))</f>
        <v>#N/A</v>
      </c>
      <c r="BB48" s="237" t="e">
        <f>1-(((INDEX('DOE Stack Loss Data'!$C$4:$V$43,MATCH('Combustion Reports'!J$52,'DOE Stack Loss Data'!$B$4:$B$43)+1,MATCH('Proposed Efficiency'!BB24,'DOE Stack Loss Data'!$C$3:$V$3)+1)-INDEX('DOE Stack Loss Data'!$C$4:$V$43,MATCH('Combustion Reports'!J$52,'DOE Stack Loss Data'!$B$4:$B$43),MATCH('Proposed Efficiency'!BB24,'DOE Stack Loss Data'!$C$3:$V$3)+1))/10*('Combustion Reports'!J$52-INDEX('DOE Stack Loss Data'!$B$4:$B$43,MATCH('Combustion Reports'!J$52,'DOE Stack Loss Data'!$B$4:$B$43),1))+INDEX('DOE Stack Loss Data'!$C$4:$V$43,MATCH('Combustion Reports'!J$52,'DOE Stack Loss Data'!$B$4:$B$43),MATCH('Proposed Efficiency'!BB24,'DOE Stack Loss Data'!$C$3:$V$3)+1)-((INDEX('DOE Stack Loss Data'!$C$4:$V$43,MATCH('Combustion Reports'!J$52,'DOE Stack Loss Data'!$B$4:$B$43)+1,MATCH('Proposed Efficiency'!BB24,'DOE Stack Loss Data'!$C$3:$V$3))-INDEX('DOE Stack Loss Data'!$C$4:$V$43,MATCH('Combustion Reports'!J$52,'DOE Stack Loss Data'!$B$4:$B$43),MATCH('Proposed Efficiency'!BB24,'DOE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Efficiency'!BB24,'DOE Stack Loss Data'!$C$3:$V$3))))/(INDEX('DOE Stack Loss Data'!$C$3:$V$3,1,MATCH('Proposed Efficiency'!BB24,'DOE Stack Loss Data'!$C$3:$V$3)+1)-INDEX('DOE Stack Loss Data'!$C$3:$V$3,1,MATCH('Proposed Efficiency'!BB24,'DOE Stack Loss Data'!$C$3:$V$3)))*('Proposed Efficiency'!BB24-INDEX('DOE Stack Loss Data'!$C$3:$V$3,1,MATCH('Proposed Efficiency'!BB24,'DOE Stack Loss Data'!$C$3:$V$3)))+(INDEX('DOE Stack Loss Data'!$C$4:$V$43,MATCH('Combustion Reports'!J$52,'DOE Stack Loss Data'!$B$4:$B$43)+1,MATCH('Proposed Efficiency'!BB24,'DOE Stack Loss Data'!$C$3:$V$3))-INDEX('DOE Stack Loss Data'!$C$4:$V$43,MATCH('Combustion Reports'!J$52,'DOE Stack Loss Data'!$B$4:$B$43),MATCH('Proposed Efficiency'!BB24,'DOE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Efficiency'!BB24,'DOE Stack Loss Data'!$C$3:$V$3)))</f>
        <v>#N/A</v>
      </c>
      <c r="BC48" s="237" t="e">
        <f>1-(((INDEX('DOE Stack Loss Data'!$C$4:$V$43,MATCH('Combustion Reports'!K$52,'DOE Stack Loss Data'!$B$4:$B$43)+1,MATCH('Proposed Efficiency'!BC24,'DOE Stack Loss Data'!$C$3:$V$3)+1)-INDEX('DOE Stack Loss Data'!$C$4:$V$43,MATCH('Combustion Reports'!K$52,'DOE Stack Loss Data'!$B$4:$B$43),MATCH('Proposed Efficiency'!BC24,'DOE Stack Loss Data'!$C$3:$V$3)+1))/10*('Combustion Reports'!K$52-INDEX('DOE Stack Loss Data'!$B$4:$B$43,MATCH('Combustion Reports'!K$52,'DOE Stack Loss Data'!$B$4:$B$43),1))+INDEX('DOE Stack Loss Data'!$C$4:$V$43,MATCH('Combustion Reports'!K$52,'DOE Stack Loss Data'!$B$4:$B$43),MATCH('Proposed Efficiency'!BC24,'DOE Stack Loss Data'!$C$3:$V$3)+1)-((INDEX('DOE Stack Loss Data'!$C$4:$V$43,MATCH('Combustion Reports'!K$52,'DOE Stack Loss Data'!$B$4:$B$43)+1,MATCH('Proposed Efficiency'!BC24,'DOE Stack Loss Data'!$C$3:$V$3))-INDEX('DOE Stack Loss Data'!$C$4:$V$43,MATCH('Combustion Reports'!K$52,'DOE Stack Loss Data'!$B$4:$B$43),MATCH('Proposed Efficiency'!BC24,'DOE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Efficiency'!BC24,'DOE Stack Loss Data'!$C$3:$V$3))))/(INDEX('DOE Stack Loss Data'!$C$3:$V$3,1,MATCH('Proposed Efficiency'!BC24,'DOE Stack Loss Data'!$C$3:$V$3)+1)-INDEX('DOE Stack Loss Data'!$C$3:$V$3,1,MATCH('Proposed Efficiency'!BC24,'DOE Stack Loss Data'!$C$3:$V$3)))*('Proposed Efficiency'!BC24-INDEX('DOE Stack Loss Data'!$C$3:$V$3,1,MATCH('Proposed Efficiency'!BC24,'DOE Stack Loss Data'!$C$3:$V$3)))+(INDEX('DOE Stack Loss Data'!$C$4:$V$43,MATCH('Combustion Reports'!K$52,'DOE Stack Loss Data'!$B$4:$B$43)+1,MATCH('Proposed Efficiency'!BC24,'DOE Stack Loss Data'!$C$3:$V$3))-INDEX('DOE Stack Loss Data'!$C$4:$V$43,MATCH('Combustion Reports'!K$52,'DOE Stack Loss Data'!$B$4:$B$43),MATCH('Proposed Efficiency'!BC24,'DOE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Efficiency'!BC24,'DOE Stack Loss Data'!$C$3:$V$3)))</f>
        <v>#N/A</v>
      </c>
      <c r="BD48" s="238" t="e">
        <f>1-(((INDEX('DOE Stack Loss Data'!$C$4:$V$43,MATCH('Combustion Reports'!L$52,'DOE Stack Loss Data'!$B$4:$B$43)+1,MATCH('Proposed Efficiency'!BD24,'DOE Stack Loss Data'!$C$3:$V$3)+1)-INDEX('DOE Stack Loss Data'!$C$4:$V$43,MATCH('Combustion Reports'!L$52,'DOE Stack Loss Data'!$B$4:$B$43),MATCH('Proposed Efficiency'!BD24,'DOE Stack Loss Data'!$C$3:$V$3)+1))/10*('Combustion Reports'!L$52-INDEX('DOE Stack Loss Data'!$B$4:$B$43,MATCH('Combustion Reports'!L$52,'DOE Stack Loss Data'!$B$4:$B$43),1))+INDEX('DOE Stack Loss Data'!$C$4:$V$43,MATCH('Combustion Reports'!L$52,'DOE Stack Loss Data'!$B$4:$B$43),MATCH('Proposed Efficiency'!BD24,'DOE Stack Loss Data'!$C$3:$V$3)+1)-((INDEX('DOE Stack Loss Data'!$C$4:$V$43,MATCH('Combustion Reports'!L$52,'DOE Stack Loss Data'!$B$4:$B$43)+1,MATCH('Proposed Efficiency'!BD24,'DOE Stack Loss Data'!$C$3:$V$3))-INDEX('DOE Stack Loss Data'!$C$4:$V$43,MATCH('Combustion Reports'!L$52,'DOE Stack Loss Data'!$B$4:$B$43),MATCH('Proposed Efficiency'!BD24,'DOE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Efficiency'!BD24,'DOE Stack Loss Data'!$C$3:$V$3))))/(INDEX('DOE Stack Loss Data'!$C$3:$V$3,1,MATCH('Proposed Efficiency'!BD24,'DOE Stack Loss Data'!$C$3:$V$3)+1)-INDEX('DOE Stack Loss Data'!$C$3:$V$3,1,MATCH('Proposed Efficiency'!BD24,'DOE Stack Loss Data'!$C$3:$V$3)))*('Proposed Efficiency'!BD24-INDEX('DOE Stack Loss Data'!$C$3:$V$3,1,MATCH('Proposed Efficiency'!BD24,'DOE Stack Loss Data'!$C$3:$V$3)))+(INDEX('DOE Stack Loss Data'!$C$4:$V$43,MATCH('Combustion Reports'!L$52,'DOE Stack Loss Data'!$B$4:$B$43)+1,MATCH('Proposed Efficiency'!BD24,'DOE Stack Loss Data'!$C$3:$V$3))-INDEX('DOE Stack Loss Data'!$C$4:$V$43,MATCH('Combustion Reports'!L$52,'DOE Stack Loss Data'!$B$4:$B$43),MATCH('Proposed Efficiency'!BD24,'DOE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Efficiency'!BD24,'DOE Stack Loss Data'!$C$3:$V$3)))</f>
        <v>#N/A</v>
      </c>
    </row>
    <row r="49" spans="2:56">
      <c r="B49" s="236">
        <v>90</v>
      </c>
      <c r="C49" s="234">
        <v>171</v>
      </c>
      <c r="D49" s="233">
        <f t="shared" si="4"/>
        <v>90</v>
      </c>
      <c r="E49" s="237" t="e">
        <f>1-(((INDEX('DOE Stack Loss Data'!$C$4:$V$43,MATCH('Combustion Reports'!C$34,'DOE Stack Loss Data'!$B$4:$B$43)+1,MATCH('Proposed Efficiency'!E25,'DOE Stack Loss Data'!$C$3:$V$3)+1)-INDEX('DOE Stack Loss Data'!$C$4:$V$43,MATCH('Combustion Reports'!C$34,'DOE Stack Loss Data'!$B$4:$B$43),MATCH('Proposed Efficiency'!E25,'DOE Stack Loss Data'!$C$3:$V$3)+1))/10*('Combustion Reports'!C$34-INDEX('DOE Stack Loss Data'!$B$4:$B$43,MATCH('Combustion Reports'!C$34,'DOE Stack Loss Data'!$B$4:$B$43),1))+INDEX('DOE Stack Loss Data'!$C$4:$V$43,MATCH('Combustion Reports'!C$34,'DOE Stack Loss Data'!$B$4:$B$43),MATCH('Proposed Efficiency'!E25,'DOE Stack Loss Data'!$C$3:$V$3)+1)-((INDEX('DOE Stack Loss Data'!$C$4:$V$43,MATCH('Combustion Reports'!C$34,'DOE Stack Loss Data'!$B$4:$B$43)+1,MATCH('Proposed Efficiency'!E25,'DOE Stack Loss Data'!$C$3:$V$3))-INDEX('DOE Stack Loss Data'!$C$4:$V$43,MATCH('Combustion Reports'!C$34,'DOE Stack Loss Data'!$B$4:$B$43),MATCH('Proposed Efficiency'!E25,'DOE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Efficiency'!E25,'DOE Stack Loss Data'!$C$3:$V$3))))/(INDEX('DOE Stack Loss Data'!$C$3:$V$3,1,MATCH('Proposed Efficiency'!E25,'DOE Stack Loss Data'!$C$3:$V$3)+1)-INDEX('DOE Stack Loss Data'!$C$3:$V$3,1,MATCH('Proposed Efficiency'!E25,'DOE Stack Loss Data'!$C$3:$V$3)))*('Proposed Efficiency'!E25-INDEX('DOE Stack Loss Data'!$C$3:$V$3,1,MATCH('Proposed Efficiency'!E25,'DOE Stack Loss Data'!$C$3:$V$3)))+(INDEX('DOE Stack Loss Data'!$C$4:$V$43,MATCH('Combustion Reports'!C$34,'DOE Stack Loss Data'!$B$4:$B$43)+1,MATCH('Proposed Efficiency'!E25,'DOE Stack Loss Data'!$C$3:$V$3))-INDEX('DOE Stack Loss Data'!$C$4:$V$43,MATCH('Combustion Reports'!C$34,'DOE Stack Loss Data'!$B$4:$B$43),MATCH('Proposed Efficiency'!E25,'DOE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Data'!$B$4:$B$43),MATCH('Proposed Efficiency'!E25,'DOE Stack Loss Data'!$C$3:$V$3)))</f>
        <v>#N/A</v>
      </c>
      <c r="F49" s="237" t="e">
        <f>1-(((INDEX('DOE Stack Loss Data'!$C$4:$V$43,MATCH('Combustion Reports'!D$34,'DOE Stack Loss Data'!$B$4:$B$43)+1,MATCH('Proposed Efficiency'!F25,'DOE Stack Loss Data'!$C$3:$V$3)+1)-INDEX('DOE Stack Loss Data'!$C$4:$V$43,MATCH('Combustion Reports'!D$34,'DOE Stack Loss Data'!$B$4:$B$43),MATCH('Proposed Efficiency'!F25,'DOE Stack Loss Data'!$C$3:$V$3)+1))/10*('Combustion Reports'!D$34-INDEX('DOE Stack Loss Data'!$B$4:$B$43,MATCH('Combustion Reports'!D$34,'DOE Stack Loss Data'!$B$4:$B$43),1))+INDEX('DOE Stack Loss Data'!$C$4:$V$43,MATCH('Combustion Reports'!D$34,'DOE Stack Loss Data'!$B$4:$B$43),MATCH('Proposed Efficiency'!F25,'DOE Stack Loss Data'!$C$3:$V$3)+1)-((INDEX('DOE Stack Loss Data'!$C$4:$V$43,MATCH('Combustion Reports'!D$34,'DOE Stack Loss Data'!$B$4:$B$43)+1,MATCH('Proposed Efficiency'!F25,'DOE Stack Loss Data'!$C$3:$V$3))-INDEX('DOE Stack Loss Data'!$C$4:$V$43,MATCH('Combustion Reports'!D$34,'DOE Stack Loss Data'!$B$4:$B$43),MATCH('Proposed Efficiency'!F25,'DOE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Efficiency'!F25,'DOE Stack Loss Data'!$C$3:$V$3))))/(INDEX('DOE Stack Loss Data'!$C$3:$V$3,1,MATCH('Proposed Efficiency'!F25,'DOE Stack Loss Data'!$C$3:$V$3)+1)-INDEX('DOE Stack Loss Data'!$C$3:$V$3,1,MATCH('Proposed Efficiency'!F25,'DOE Stack Loss Data'!$C$3:$V$3)))*('Proposed Efficiency'!F25-INDEX('DOE Stack Loss Data'!$C$3:$V$3,1,MATCH('Proposed Efficiency'!F25,'DOE Stack Loss Data'!$C$3:$V$3)))+(INDEX('DOE Stack Loss Data'!$C$4:$V$43,MATCH('Combustion Reports'!D$34,'DOE Stack Loss Data'!$B$4:$B$43)+1,MATCH('Proposed Efficiency'!F25,'DOE Stack Loss Data'!$C$3:$V$3))-INDEX('DOE Stack Loss Data'!$C$4:$V$43,MATCH('Combustion Reports'!D$34,'DOE Stack Loss Data'!$B$4:$B$43),MATCH('Proposed Efficiency'!F25,'DOE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Data'!$B$4:$B$43),MATCH('Proposed Efficiency'!F25,'DOE Stack Loss Data'!$C$3:$V$3)))</f>
        <v>#N/A</v>
      </c>
      <c r="G49" s="237" t="e">
        <f>1-(((INDEX('DOE Stack Loss Data'!$C$4:$V$43,MATCH('Combustion Reports'!E$34,'DOE Stack Loss Data'!$B$4:$B$43)+1,MATCH('Proposed Efficiency'!G25,'DOE Stack Loss Data'!$C$3:$V$3)+1)-INDEX('DOE Stack Loss Data'!$C$4:$V$43,MATCH('Combustion Reports'!E$34,'DOE Stack Loss Data'!$B$4:$B$43),MATCH('Proposed Efficiency'!G25,'DOE Stack Loss Data'!$C$3:$V$3)+1))/10*('Combustion Reports'!E$34-INDEX('DOE Stack Loss Data'!$B$4:$B$43,MATCH('Combustion Reports'!E$34,'DOE Stack Loss Data'!$B$4:$B$43),1))+INDEX('DOE Stack Loss Data'!$C$4:$V$43,MATCH('Combustion Reports'!E$34,'DOE Stack Loss Data'!$B$4:$B$43),MATCH('Proposed Efficiency'!G25,'DOE Stack Loss Data'!$C$3:$V$3)+1)-((INDEX('DOE Stack Loss Data'!$C$4:$V$43,MATCH('Combustion Reports'!E$34,'DOE Stack Loss Data'!$B$4:$B$43)+1,MATCH('Proposed Efficiency'!G25,'DOE Stack Loss Data'!$C$3:$V$3))-INDEX('DOE Stack Loss Data'!$C$4:$V$43,MATCH('Combustion Reports'!E$34,'DOE Stack Loss Data'!$B$4:$B$43),MATCH('Proposed Efficiency'!G25,'DOE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Efficiency'!G25,'DOE Stack Loss Data'!$C$3:$V$3))))/(INDEX('DOE Stack Loss Data'!$C$3:$V$3,1,MATCH('Proposed Efficiency'!G25,'DOE Stack Loss Data'!$C$3:$V$3)+1)-INDEX('DOE Stack Loss Data'!$C$3:$V$3,1,MATCH('Proposed Efficiency'!G25,'DOE Stack Loss Data'!$C$3:$V$3)))*('Proposed Efficiency'!G25-INDEX('DOE Stack Loss Data'!$C$3:$V$3,1,MATCH('Proposed Efficiency'!G25,'DOE Stack Loss Data'!$C$3:$V$3)))+(INDEX('DOE Stack Loss Data'!$C$4:$V$43,MATCH('Combustion Reports'!E$34,'DOE Stack Loss Data'!$B$4:$B$43)+1,MATCH('Proposed Efficiency'!G25,'DOE Stack Loss Data'!$C$3:$V$3))-INDEX('DOE Stack Loss Data'!$C$4:$V$43,MATCH('Combustion Reports'!E$34,'DOE Stack Loss Data'!$B$4:$B$43),MATCH('Proposed Efficiency'!G25,'DOE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Data'!$B$4:$B$43),MATCH('Proposed Efficiency'!G25,'DOE Stack Loss Data'!$C$3:$V$3)))</f>
        <v>#N/A</v>
      </c>
      <c r="H49" s="237" t="e">
        <f>1-(((INDEX('DOE Stack Loss Data'!$C$4:$V$43,MATCH('Combustion Reports'!F$34,'DOE Stack Loss Data'!$B$4:$B$43)+1,MATCH('Proposed Efficiency'!H25,'DOE Stack Loss Data'!$C$3:$V$3)+1)-INDEX('DOE Stack Loss Data'!$C$4:$V$43,MATCH('Combustion Reports'!F$34,'DOE Stack Loss Data'!$B$4:$B$43),MATCH('Proposed Efficiency'!H25,'DOE Stack Loss Data'!$C$3:$V$3)+1))/10*('Combustion Reports'!F$34-INDEX('DOE Stack Loss Data'!$B$4:$B$43,MATCH('Combustion Reports'!F$34,'DOE Stack Loss Data'!$B$4:$B$43),1))+INDEX('DOE Stack Loss Data'!$C$4:$V$43,MATCH('Combustion Reports'!F$34,'DOE Stack Loss Data'!$B$4:$B$43),MATCH('Proposed Efficiency'!H25,'DOE Stack Loss Data'!$C$3:$V$3)+1)-((INDEX('DOE Stack Loss Data'!$C$4:$V$43,MATCH('Combustion Reports'!F$34,'DOE Stack Loss Data'!$B$4:$B$43)+1,MATCH('Proposed Efficiency'!H25,'DOE Stack Loss Data'!$C$3:$V$3))-INDEX('DOE Stack Loss Data'!$C$4:$V$43,MATCH('Combustion Reports'!F$34,'DOE Stack Loss Data'!$B$4:$B$43),MATCH('Proposed Efficiency'!H25,'DOE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Efficiency'!H25,'DOE Stack Loss Data'!$C$3:$V$3))))/(INDEX('DOE Stack Loss Data'!$C$3:$V$3,1,MATCH('Proposed Efficiency'!H25,'DOE Stack Loss Data'!$C$3:$V$3)+1)-INDEX('DOE Stack Loss Data'!$C$3:$V$3,1,MATCH('Proposed Efficiency'!H25,'DOE Stack Loss Data'!$C$3:$V$3)))*('Proposed Efficiency'!H25-INDEX('DOE Stack Loss Data'!$C$3:$V$3,1,MATCH('Proposed Efficiency'!H25,'DOE Stack Loss Data'!$C$3:$V$3)))+(INDEX('DOE Stack Loss Data'!$C$4:$V$43,MATCH('Combustion Reports'!F$34,'DOE Stack Loss Data'!$B$4:$B$43)+1,MATCH('Proposed Efficiency'!H25,'DOE Stack Loss Data'!$C$3:$V$3))-INDEX('DOE Stack Loss Data'!$C$4:$V$43,MATCH('Combustion Reports'!F$34,'DOE Stack Loss Data'!$B$4:$B$43),MATCH('Proposed Efficiency'!H25,'DOE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Data'!$B$4:$B$43),MATCH('Proposed Efficiency'!H25,'DOE Stack Loss Data'!$C$3:$V$3)))</f>
        <v>#N/A</v>
      </c>
      <c r="I49" s="237" t="e">
        <f>1-(((INDEX('DOE Stack Loss Data'!$C$4:$V$43,MATCH('Combustion Reports'!G$34,'DOE Stack Loss Data'!$B$4:$B$43)+1,MATCH('Proposed Efficiency'!I25,'DOE Stack Loss Data'!$C$3:$V$3)+1)-INDEX('DOE Stack Loss Data'!$C$4:$V$43,MATCH('Combustion Reports'!G$34,'DOE Stack Loss Data'!$B$4:$B$43),MATCH('Proposed Efficiency'!I25,'DOE Stack Loss Data'!$C$3:$V$3)+1))/10*('Combustion Reports'!G$34-INDEX('DOE Stack Loss Data'!$B$4:$B$43,MATCH('Combustion Reports'!G$34,'DOE Stack Loss Data'!$B$4:$B$43),1))+INDEX('DOE Stack Loss Data'!$C$4:$V$43,MATCH('Combustion Reports'!G$34,'DOE Stack Loss Data'!$B$4:$B$43),MATCH('Proposed Efficiency'!I25,'DOE Stack Loss Data'!$C$3:$V$3)+1)-((INDEX('DOE Stack Loss Data'!$C$4:$V$43,MATCH('Combustion Reports'!G$34,'DOE Stack Loss Data'!$B$4:$B$43)+1,MATCH('Proposed Efficiency'!I25,'DOE Stack Loss Data'!$C$3:$V$3))-INDEX('DOE Stack Loss Data'!$C$4:$V$43,MATCH('Combustion Reports'!G$34,'DOE Stack Loss Data'!$B$4:$B$43),MATCH('Proposed Efficiency'!I25,'DOE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Efficiency'!I25,'DOE Stack Loss Data'!$C$3:$V$3))))/(INDEX('DOE Stack Loss Data'!$C$3:$V$3,1,MATCH('Proposed Efficiency'!I25,'DOE Stack Loss Data'!$C$3:$V$3)+1)-INDEX('DOE Stack Loss Data'!$C$3:$V$3,1,MATCH('Proposed Efficiency'!I25,'DOE Stack Loss Data'!$C$3:$V$3)))*('Proposed Efficiency'!I25-INDEX('DOE Stack Loss Data'!$C$3:$V$3,1,MATCH('Proposed Efficiency'!I25,'DOE Stack Loss Data'!$C$3:$V$3)))+(INDEX('DOE Stack Loss Data'!$C$4:$V$43,MATCH('Combustion Reports'!G$34,'DOE Stack Loss Data'!$B$4:$B$43)+1,MATCH('Proposed Efficiency'!I25,'DOE Stack Loss Data'!$C$3:$V$3))-INDEX('DOE Stack Loss Data'!$C$4:$V$43,MATCH('Combustion Reports'!G$34,'DOE Stack Loss Data'!$B$4:$B$43),MATCH('Proposed Efficiency'!I25,'DOE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Data'!$B$4:$B$43),MATCH('Proposed Efficiency'!I25,'DOE Stack Loss Data'!$C$3:$V$3)))</f>
        <v>#N/A</v>
      </c>
      <c r="J49" s="237" t="e">
        <f>1-(((INDEX('DOE Stack Loss Data'!$C$4:$V$43,MATCH('Combustion Reports'!H$34,'DOE Stack Loss Data'!$B$4:$B$43)+1,MATCH('Proposed Efficiency'!J25,'DOE Stack Loss Data'!$C$3:$V$3)+1)-INDEX('DOE Stack Loss Data'!$C$4:$V$43,MATCH('Combustion Reports'!H$34,'DOE Stack Loss Data'!$B$4:$B$43),MATCH('Proposed Efficiency'!J25,'DOE Stack Loss Data'!$C$3:$V$3)+1))/10*('Combustion Reports'!H$34-INDEX('DOE Stack Loss Data'!$B$4:$B$43,MATCH('Combustion Reports'!H$34,'DOE Stack Loss Data'!$B$4:$B$43),1))+INDEX('DOE Stack Loss Data'!$C$4:$V$43,MATCH('Combustion Reports'!H$34,'DOE Stack Loss Data'!$B$4:$B$43),MATCH('Proposed Efficiency'!J25,'DOE Stack Loss Data'!$C$3:$V$3)+1)-((INDEX('DOE Stack Loss Data'!$C$4:$V$43,MATCH('Combustion Reports'!H$34,'DOE Stack Loss Data'!$B$4:$B$43)+1,MATCH('Proposed Efficiency'!J25,'DOE Stack Loss Data'!$C$3:$V$3))-INDEX('DOE Stack Loss Data'!$C$4:$V$43,MATCH('Combustion Reports'!H$34,'DOE Stack Loss Data'!$B$4:$B$43),MATCH('Proposed Efficiency'!J25,'DOE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Efficiency'!J25,'DOE Stack Loss Data'!$C$3:$V$3))))/(INDEX('DOE Stack Loss Data'!$C$3:$V$3,1,MATCH('Proposed Efficiency'!J25,'DOE Stack Loss Data'!$C$3:$V$3)+1)-INDEX('DOE Stack Loss Data'!$C$3:$V$3,1,MATCH('Proposed Efficiency'!J25,'DOE Stack Loss Data'!$C$3:$V$3)))*('Proposed Efficiency'!J25-INDEX('DOE Stack Loss Data'!$C$3:$V$3,1,MATCH('Proposed Efficiency'!J25,'DOE Stack Loss Data'!$C$3:$V$3)))+(INDEX('DOE Stack Loss Data'!$C$4:$V$43,MATCH('Combustion Reports'!H$34,'DOE Stack Loss Data'!$B$4:$B$43)+1,MATCH('Proposed Efficiency'!J25,'DOE Stack Loss Data'!$C$3:$V$3))-INDEX('DOE Stack Loss Data'!$C$4:$V$43,MATCH('Combustion Reports'!H$34,'DOE Stack Loss Data'!$B$4:$B$43),MATCH('Proposed Efficiency'!J25,'DOE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Data'!$B$4:$B$43),MATCH('Proposed Efficiency'!J25,'DOE Stack Loss Data'!$C$3:$V$3)))</f>
        <v>#N/A</v>
      </c>
      <c r="K49" s="237" t="e">
        <f>1-(((INDEX('DOE Stack Loss Data'!$C$4:$V$43,MATCH('Combustion Reports'!I$34,'DOE Stack Loss Data'!$B$4:$B$43)+1,MATCH('Proposed Efficiency'!K25,'DOE Stack Loss Data'!$C$3:$V$3)+1)-INDEX('DOE Stack Loss Data'!$C$4:$V$43,MATCH('Combustion Reports'!I$34,'DOE Stack Loss Data'!$B$4:$B$43),MATCH('Proposed Efficiency'!K25,'DOE Stack Loss Data'!$C$3:$V$3)+1))/10*('Combustion Reports'!I$34-INDEX('DOE Stack Loss Data'!$B$4:$B$43,MATCH('Combustion Reports'!I$34,'DOE Stack Loss Data'!$B$4:$B$43),1))+INDEX('DOE Stack Loss Data'!$C$4:$V$43,MATCH('Combustion Reports'!I$34,'DOE Stack Loss Data'!$B$4:$B$43),MATCH('Proposed Efficiency'!K25,'DOE Stack Loss Data'!$C$3:$V$3)+1)-((INDEX('DOE Stack Loss Data'!$C$4:$V$43,MATCH('Combustion Reports'!I$34,'DOE Stack Loss Data'!$B$4:$B$43)+1,MATCH('Proposed Efficiency'!K25,'DOE Stack Loss Data'!$C$3:$V$3))-INDEX('DOE Stack Loss Data'!$C$4:$V$43,MATCH('Combustion Reports'!I$34,'DOE Stack Loss Data'!$B$4:$B$43),MATCH('Proposed Efficiency'!K25,'DOE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Efficiency'!K25,'DOE Stack Loss Data'!$C$3:$V$3))))/(INDEX('DOE Stack Loss Data'!$C$3:$V$3,1,MATCH('Proposed Efficiency'!K25,'DOE Stack Loss Data'!$C$3:$V$3)+1)-INDEX('DOE Stack Loss Data'!$C$3:$V$3,1,MATCH('Proposed Efficiency'!K25,'DOE Stack Loss Data'!$C$3:$V$3)))*('Proposed Efficiency'!K25-INDEX('DOE Stack Loss Data'!$C$3:$V$3,1,MATCH('Proposed Efficiency'!K25,'DOE Stack Loss Data'!$C$3:$V$3)))+(INDEX('DOE Stack Loss Data'!$C$4:$V$43,MATCH('Combustion Reports'!I$34,'DOE Stack Loss Data'!$B$4:$B$43)+1,MATCH('Proposed Efficiency'!K25,'DOE Stack Loss Data'!$C$3:$V$3))-INDEX('DOE Stack Loss Data'!$C$4:$V$43,MATCH('Combustion Reports'!I$34,'DOE Stack Loss Data'!$B$4:$B$43),MATCH('Proposed Efficiency'!K25,'DOE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Data'!$B$4:$B$43),MATCH('Proposed Efficiency'!K25,'DOE Stack Loss Data'!$C$3:$V$3)))</f>
        <v>#N/A</v>
      </c>
      <c r="L49" s="237" t="e">
        <f>1-(((INDEX('DOE Stack Loss Data'!$C$4:$V$43,MATCH('Combustion Reports'!J$34,'DOE Stack Loss Data'!$B$4:$B$43)+1,MATCH('Proposed Efficiency'!L25,'DOE Stack Loss Data'!$C$3:$V$3)+1)-INDEX('DOE Stack Loss Data'!$C$4:$V$43,MATCH('Combustion Reports'!J$34,'DOE Stack Loss Data'!$B$4:$B$43),MATCH('Proposed Efficiency'!L25,'DOE Stack Loss Data'!$C$3:$V$3)+1))/10*('Combustion Reports'!J$34-INDEX('DOE Stack Loss Data'!$B$4:$B$43,MATCH('Combustion Reports'!J$34,'DOE Stack Loss Data'!$B$4:$B$43),1))+INDEX('DOE Stack Loss Data'!$C$4:$V$43,MATCH('Combustion Reports'!J$34,'DOE Stack Loss Data'!$B$4:$B$43),MATCH('Proposed Efficiency'!L25,'DOE Stack Loss Data'!$C$3:$V$3)+1)-((INDEX('DOE Stack Loss Data'!$C$4:$V$43,MATCH('Combustion Reports'!J$34,'DOE Stack Loss Data'!$B$4:$B$43)+1,MATCH('Proposed Efficiency'!L25,'DOE Stack Loss Data'!$C$3:$V$3))-INDEX('DOE Stack Loss Data'!$C$4:$V$43,MATCH('Combustion Reports'!J$34,'DOE Stack Loss Data'!$B$4:$B$43),MATCH('Proposed Efficiency'!L25,'DOE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Efficiency'!L25,'DOE Stack Loss Data'!$C$3:$V$3))))/(INDEX('DOE Stack Loss Data'!$C$3:$V$3,1,MATCH('Proposed Efficiency'!L25,'DOE Stack Loss Data'!$C$3:$V$3)+1)-INDEX('DOE Stack Loss Data'!$C$3:$V$3,1,MATCH('Proposed Efficiency'!L25,'DOE Stack Loss Data'!$C$3:$V$3)))*('Proposed Efficiency'!L25-INDEX('DOE Stack Loss Data'!$C$3:$V$3,1,MATCH('Proposed Efficiency'!L25,'DOE Stack Loss Data'!$C$3:$V$3)))+(INDEX('DOE Stack Loss Data'!$C$4:$V$43,MATCH('Combustion Reports'!J$34,'DOE Stack Loss Data'!$B$4:$B$43)+1,MATCH('Proposed Efficiency'!L25,'DOE Stack Loss Data'!$C$3:$V$3))-INDEX('DOE Stack Loss Data'!$C$4:$V$43,MATCH('Combustion Reports'!J$34,'DOE Stack Loss Data'!$B$4:$B$43),MATCH('Proposed Efficiency'!L25,'DOE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Data'!$B$4:$B$43),MATCH('Proposed Efficiency'!L25,'DOE Stack Loss Data'!$C$3:$V$3)))</f>
        <v>#N/A</v>
      </c>
      <c r="M49" s="237" t="e">
        <f>1-(((INDEX('DOE Stack Loss Data'!$C$4:$V$43,MATCH('Combustion Reports'!K$34,'DOE Stack Loss Data'!$B$4:$B$43)+1,MATCH('Proposed Efficiency'!M25,'DOE Stack Loss Data'!$C$3:$V$3)+1)-INDEX('DOE Stack Loss Data'!$C$4:$V$43,MATCH('Combustion Reports'!K$34,'DOE Stack Loss Data'!$B$4:$B$43),MATCH('Proposed Efficiency'!M25,'DOE Stack Loss Data'!$C$3:$V$3)+1))/10*('Combustion Reports'!K$34-INDEX('DOE Stack Loss Data'!$B$4:$B$43,MATCH('Combustion Reports'!K$34,'DOE Stack Loss Data'!$B$4:$B$43),1))+INDEX('DOE Stack Loss Data'!$C$4:$V$43,MATCH('Combustion Reports'!K$34,'DOE Stack Loss Data'!$B$4:$B$43),MATCH('Proposed Efficiency'!M25,'DOE Stack Loss Data'!$C$3:$V$3)+1)-((INDEX('DOE Stack Loss Data'!$C$4:$V$43,MATCH('Combustion Reports'!K$34,'DOE Stack Loss Data'!$B$4:$B$43)+1,MATCH('Proposed Efficiency'!M25,'DOE Stack Loss Data'!$C$3:$V$3))-INDEX('DOE Stack Loss Data'!$C$4:$V$43,MATCH('Combustion Reports'!K$34,'DOE Stack Loss Data'!$B$4:$B$43),MATCH('Proposed Efficiency'!M25,'DOE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Efficiency'!M25,'DOE Stack Loss Data'!$C$3:$V$3))))/(INDEX('DOE Stack Loss Data'!$C$3:$V$3,1,MATCH('Proposed Efficiency'!M25,'DOE Stack Loss Data'!$C$3:$V$3)+1)-INDEX('DOE Stack Loss Data'!$C$3:$V$3,1,MATCH('Proposed Efficiency'!M25,'DOE Stack Loss Data'!$C$3:$V$3)))*('Proposed Efficiency'!M25-INDEX('DOE Stack Loss Data'!$C$3:$V$3,1,MATCH('Proposed Efficiency'!M25,'DOE Stack Loss Data'!$C$3:$V$3)))+(INDEX('DOE Stack Loss Data'!$C$4:$V$43,MATCH('Combustion Reports'!K$34,'DOE Stack Loss Data'!$B$4:$B$43)+1,MATCH('Proposed Efficiency'!M25,'DOE Stack Loss Data'!$C$3:$V$3))-INDEX('DOE Stack Loss Data'!$C$4:$V$43,MATCH('Combustion Reports'!K$34,'DOE Stack Loss Data'!$B$4:$B$43),MATCH('Proposed Efficiency'!M25,'DOE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Data'!$B$4:$B$43),MATCH('Proposed Efficiency'!M25,'DOE Stack Loss Data'!$C$3:$V$3)))</f>
        <v>#N/A</v>
      </c>
      <c r="N49" s="238" t="e">
        <f>1-(((INDEX('DOE Stack Loss Data'!$C$4:$V$43,MATCH('Combustion Reports'!L$34,'DOE Stack Loss Data'!$B$4:$B$43)+1,MATCH('Proposed Efficiency'!N25,'DOE Stack Loss Data'!$C$3:$V$3)+1)-INDEX('DOE Stack Loss Data'!$C$4:$V$43,MATCH('Combustion Reports'!L$34,'DOE Stack Loss Data'!$B$4:$B$43),MATCH('Proposed Efficiency'!N25,'DOE Stack Loss Data'!$C$3:$V$3)+1))/10*('Combustion Reports'!L$34-INDEX('DOE Stack Loss Data'!$B$4:$B$43,MATCH('Combustion Reports'!L$34,'DOE Stack Loss Data'!$B$4:$B$43),1))+INDEX('DOE Stack Loss Data'!$C$4:$V$43,MATCH('Combustion Reports'!L$34,'DOE Stack Loss Data'!$B$4:$B$43),MATCH('Proposed Efficiency'!N25,'DOE Stack Loss Data'!$C$3:$V$3)+1)-((INDEX('DOE Stack Loss Data'!$C$4:$V$43,MATCH('Combustion Reports'!L$34,'DOE Stack Loss Data'!$B$4:$B$43)+1,MATCH('Proposed Efficiency'!N25,'DOE Stack Loss Data'!$C$3:$V$3))-INDEX('DOE Stack Loss Data'!$C$4:$V$43,MATCH('Combustion Reports'!L$34,'DOE Stack Loss Data'!$B$4:$B$43),MATCH('Proposed Efficiency'!N25,'DOE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Efficiency'!N25,'DOE Stack Loss Data'!$C$3:$V$3))))/(INDEX('DOE Stack Loss Data'!$C$3:$V$3,1,MATCH('Proposed Efficiency'!N25,'DOE Stack Loss Data'!$C$3:$V$3)+1)-INDEX('DOE Stack Loss Data'!$C$3:$V$3,1,MATCH('Proposed Efficiency'!N25,'DOE Stack Loss Data'!$C$3:$V$3)))*('Proposed Efficiency'!N25-INDEX('DOE Stack Loss Data'!$C$3:$V$3,1,MATCH('Proposed Efficiency'!N25,'DOE Stack Loss Data'!$C$3:$V$3)))+(INDEX('DOE Stack Loss Data'!$C$4:$V$43,MATCH('Combustion Reports'!L$34,'DOE Stack Loss Data'!$B$4:$B$43)+1,MATCH('Proposed Efficiency'!N25,'DOE Stack Loss Data'!$C$3:$V$3))-INDEX('DOE Stack Loss Data'!$C$4:$V$43,MATCH('Combustion Reports'!L$34,'DOE Stack Loss Data'!$B$4:$B$43),MATCH('Proposed Efficiency'!N25,'DOE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Data'!$B$4:$B$43),MATCH('Proposed Efficiency'!N25,'DOE Stack Loss Data'!$C$3:$V$3)))</f>
        <v>#N/A</v>
      </c>
      <c r="P49" s="236">
        <v>90</v>
      </c>
      <c r="Q49" s="234">
        <v>171</v>
      </c>
      <c r="R49" s="233">
        <f t="shared" si="5"/>
        <v>90</v>
      </c>
      <c r="S49" s="237" t="e">
        <f>1-(((INDEX('DOE Stack Loss Data'!$C$4:$V$43,MATCH('Combustion Reports'!$C$40,'DOE Stack Loss Data'!$B$4:$B$43)+1,MATCH('Proposed Efficiency'!S25,'DOE Stack Loss Data'!$C$3:$V$3)+1)-INDEX('DOE Stack Loss Data'!$C$4:$V$43,MATCH('Combustion Reports'!$C$40,'DOE Stack Loss Data'!$B$4:$B$43),MATCH('Proposed Efficiency'!S25,'DOE Stack Loss Data'!$C$3:$V$3)+1))/10*('Combustion Reports'!$C$40-INDEX('DOE Stack Loss Data'!$B$4:$B$43,MATCH('Combustion Reports'!$C$40,'DOE Stack Loss Data'!$B$4:$B$43),1))+INDEX('DOE Stack Loss Data'!$C$4:$V$43,MATCH('Combustion Reports'!$C$40,'DOE Stack Loss Data'!$B$4:$B$43),MATCH('Proposed Efficiency'!S25,'DOE Stack Loss Data'!$C$3:$V$3)+1)-((INDEX('DOE Stack Loss Data'!$C$4:$V$43,MATCH('Combustion Reports'!$C$40,'DOE Stack Loss Data'!$B$4:$B$43)+1,MATCH('Proposed Efficiency'!S25,'DOE Stack Loss Data'!$C$3:$V$3))-INDEX('DOE Stack Loss Data'!$C$4:$V$43,MATCH('Combustion Reports'!$C$40,'DOE Stack Loss Data'!$B$4:$B$43),MATCH('Proposed Efficiency'!S25,'DOE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Efficiency'!S25,'DOE Stack Loss Data'!$C$3:$V$3))))/(INDEX('DOE Stack Loss Data'!$C$3:$V$3,1,MATCH('Proposed Efficiency'!S25,'DOE Stack Loss Data'!$C$3:$V$3)+1)-INDEX('DOE Stack Loss Data'!$C$3:$V$3,1,MATCH('Proposed Efficiency'!S25,'DOE Stack Loss Data'!$C$3:$V$3)))*('Proposed Efficiency'!S25-INDEX('DOE Stack Loss Data'!$C$3:$V$3,1,MATCH('Proposed Efficiency'!S25,'DOE Stack Loss Data'!$C$3:$V$3)))+(INDEX('DOE Stack Loss Data'!$C$4:$V$43,MATCH('Combustion Reports'!$C$40,'DOE Stack Loss Data'!$B$4:$B$43)+1,MATCH('Proposed Efficiency'!S25,'DOE Stack Loss Data'!$C$3:$V$3))-INDEX('DOE Stack Loss Data'!$C$4:$V$43,MATCH('Combustion Reports'!$C$40,'DOE Stack Loss Data'!$B$4:$B$43),MATCH('Proposed Efficiency'!S25,'DOE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Efficiency'!S25,'DOE Stack Loss Data'!$C$3:$V$3)))</f>
        <v>#N/A</v>
      </c>
      <c r="T49" s="237" t="e">
        <f>1-(((INDEX('DOE Stack Loss Data'!$C$4:$V$43,MATCH('Combustion Reports'!$C$40,'DOE Stack Loss Data'!$B$4:$B$43)+1,MATCH('Proposed Efficiency'!T25,'DOE Stack Loss Data'!$C$3:$V$3)+1)-INDEX('DOE Stack Loss Data'!$C$4:$V$43,MATCH('Combustion Reports'!$C$40,'DOE Stack Loss Data'!$B$4:$B$43),MATCH('Proposed Efficiency'!T25,'DOE Stack Loss Data'!$C$3:$V$3)+1))/10*('Combustion Reports'!$C$40-INDEX('DOE Stack Loss Data'!$B$4:$B$43,MATCH('Combustion Reports'!$C$40,'DOE Stack Loss Data'!$B$4:$B$43),1))+INDEX('DOE Stack Loss Data'!$C$4:$V$43,MATCH('Combustion Reports'!$C$40,'DOE Stack Loss Data'!$B$4:$B$43),MATCH('Proposed Efficiency'!T25,'DOE Stack Loss Data'!$C$3:$V$3)+1)-((INDEX('DOE Stack Loss Data'!$C$4:$V$43,MATCH('Combustion Reports'!$C$40,'DOE Stack Loss Data'!$B$4:$B$43)+1,MATCH('Proposed Efficiency'!T25,'DOE Stack Loss Data'!$C$3:$V$3))-INDEX('DOE Stack Loss Data'!$C$4:$V$43,MATCH('Combustion Reports'!$C$40,'DOE Stack Loss Data'!$B$4:$B$43),MATCH('Proposed Efficiency'!T25,'DOE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Efficiency'!T25,'DOE Stack Loss Data'!$C$3:$V$3))))/(INDEX('DOE Stack Loss Data'!$C$3:$V$3,1,MATCH('Proposed Efficiency'!T25,'DOE Stack Loss Data'!$C$3:$V$3)+1)-INDEX('DOE Stack Loss Data'!$C$3:$V$3,1,MATCH('Proposed Efficiency'!T25,'DOE Stack Loss Data'!$C$3:$V$3)))*('Proposed Efficiency'!T25-INDEX('DOE Stack Loss Data'!$C$3:$V$3,1,MATCH('Proposed Efficiency'!T25,'DOE Stack Loss Data'!$C$3:$V$3)))+(INDEX('DOE Stack Loss Data'!$C$4:$V$43,MATCH('Combustion Reports'!$C$40,'DOE Stack Loss Data'!$B$4:$B$43)+1,MATCH('Proposed Efficiency'!T25,'DOE Stack Loss Data'!$C$3:$V$3))-INDEX('DOE Stack Loss Data'!$C$4:$V$43,MATCH('Combustion Reports'!$C$40,'DOE Stack Loss Data'!$B$4:$B$43),MATCH('Proposed Efficiency'!T25,'DOE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Efficiency'!T25,'DOE Stack Loss Data'!$C$3:$V$3)))</f>
        <v>#N/A</v>
      </c>
      <c r="U49" s="237" t="e">
        <f>1-(((INDEX('DOE Stack Loss Data'!$C$4:$V$43,MATCH('Combustion Reports'!$C$40,'DOE Stack Loss Data'!$B$4:$B$43)+1,MATCH('Proposed Efficiency'!U25,'DOE Stack Loss Data'!$C$3:$V$3)+1)-INDEX('DOE Stack Loss Data'!$C$4:$V$43,MATCH('Combustion Reports'!$C$40,'DOE Stack Loss Data'!$B$4:$B$43),MATCH('Proposed Efficiency'!U25,'DOE Stack Loss Data'!$C$3:$V$3)+1))/10*('Combustion Reports'!$C$40-INDEX('DOE Stack Loss Data'!$B$4:$B$43,MATCH('Combustion Reports'!$C$40,'DOE Stack Loss Data'!$B$4:$B$43),1))+INDEX('DOE Stack Loss Data'!$C$4:$V$43,MATCH('Combustion Reports'!$C$40,'DOE Stack Loss Data'!$B$4:$B$43),MATCH('Proposed Efficiency'!U25,'DOE Stack Loss Data'!$C$3:$V$3)+1)-((INDEX('DOE Stack Loss Data'!$C$4:$V$43,MATCH('Combustion Reports'!$C$40,'DOE Stack Loss Data'!$B$4:$B$43)+1,MATCH('Proposed Efficiency'!U25,'DOE Stack Loss Data'!$C$3:$V$3))-INDEX('DOE Stack Loss Data'!$C$4:$V$43,MATCH('Combustion Reports'!$C$40,'DOE Stack Loss Data'!$B$4:$B$43),MATCH('Proposed Efficiency'!U25,'DOE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Efficiency'!U25,'DOE Stack Loss Data'!$C$3:$V$3))))/(INDEX('DOE Stack Loss Data'!$C$3:$V$3,1,MATCH('Proposed Efficiency'!U25,'DOE Stack Loss Data'!$C$3:$V$3)+1)-INDEX('DOE Stack Loss Data'!$C$3:$V$3,1,MATCH('Proposed Efficiency'!U25,'DOE Stack Loss Data'!$C$3:$V$3)))*('Proposed Efficiency'!U25-INDEX('DOE Stack Loss Data'!$C$3:$V$3,1,MATCH('Proposed Efficiency'!U25,'DOE Stack Loss Data'!$C$3:$V$3)))+(INDEX('DOE Stack Loss Data'!$C$4:$V$43,MATCH('Combustion Reports'!$C$40,'DOE Stack Loss Data'!$B$4:$B$43)+1,MATCH('Proposed Efficiency'!U25,'DOE Stack Loss Data'!$C$3:$V$3))-INDEX('DOE Stack Loss Data'!$C$4:$V$43,MATCH('Combustion Reports'!$C$40,'DOE Stack Loss Data'!$B$4:$B$43),MATCH('Proposed Efficiency'!U25,'DOE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Efficiency'!U25,'DOE Stack Loss Data'!$C$3:$V$3)))</f>
        <v>#N/A</v>
      </c>
      <c r="V49" s="237" t="e">
        <f>1-(((INDEX('DOE Stack Loss Data'!$C$4:$V$43,MATCH('Combustion Reports'!$C$40,'DOE Stack Loss Data'!$B$4:$B$43)+1,MATCH('Proposed Efficiency'!V25,'DOE Stack Loss Data'!$C$3:$V$3)+1)-INDEX('DOE Stack Loss Data'!$C$4:$V$43,MATCH('Combustion Reports'!$C$40,'DOE Stack Loss Data'!$B$4:$B$43),MATCH('Proposed Efficiency'!V25,'DOE Stack Loss Data'!$C$3:$V$3)+1))/10*('Combustion Reports'!$C$40-INDEX('DOE Stack Loss Data'!$B$4:$B$43,MATCH('Combustion Reports'!$C$40,'DOE Stack Loss Data'!$B$4:$B$43),1))+INDEX('DOE Stack Loss Data'!$C$4:$V$43,MATCH('Combustion Reports'!$C$40,'DOE Stack Loss Data'!$B$4:$B$43),MATCH('Proposed Efficiency'!V25,'DOE Stack Loss Data'!$C$3:$V$3)+1)-((INDEX('DOE Stack Loss Data'!$C$4:$V$43,MATCH('Combustion Reports'!$C$40,'DOE Stack Loss Data'!$B$4:$B$43)+1,MATCH('Proposed Efficiency'!V25,'DOE Stack Loss Data'!$C$3:$V$3))-INDEX('DOE Stack Loss Data'!$C$4:$V$43,MATCH('Combustion Reports'!$C$40,'DOE Stack Loss Data'!$B$4:$B$43),MATCH('Proposed Efficiency'!V25,'DOE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Efficiency'!V25,'DOE Stack Loss Data'!$C$3:$V$3))))/(INDEX('DOE Stack Loss Data'!$C$3:$V$3,1,MATCH('Proposed Efficiency'!V25,'DOE Stack Loss Data'!$C$3:$V$3)+1)-INDEX('DOE Stack Loss Data'!$C$3:$V$3,1,MATCH('Proposed Efficiency'!V25,'DOE Stack Loss Data'!$C$3:$V$3)))*('Proposed Efficiency'!V25-INDEX('DOE Stack Loss Data'!$C$3:$V$3,1,MATCH('Proposed Efficiency'!V25,'DOE Stack Loss Data'!$C$3:$V$3)))+(INDEX('DOE Stack Loss Data'!$C$4:$V$43,MATCH('Combustion Reports'!$C$40,'DOE Stack Loss Data'!$B$4:$B$43)+1,MATCH('Proposed Efficiency'!V25,'DOE Stack Loss Data'!$C$3:$V$3))-INDEX('DOE Stack Loss Data'!$C$4:$V$43,MATCH('Combustion Reports'!$C$40,'DOE Stack Loss Data'!$B$4:$B$43),MATCH('Proposed Efficiency'!V25,'DOE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Efficiency'!V25,'DOE Stack Loss Data'!$C$3:$V$3)))</f>
        <v>#N/A</v>
      </c>
      <c r="W49" s="237" t="e">
        <f>1-(((INDEX('DOE Stack Loss Data'!$C$4:$V$43,MATCH('Combustion Reports'!$C$40,'DOE Stack Loss Data'!$B$4:$B$43)+1,MATCH('Proposed Efficiency'!W25,'DOE Stack Loss Data'!$C$3:$V$3)+1)-INDEX('DOE Stack Loss Data'!$C$4:$V$43,MATCH('Combustion Reports'!$C$40,'DOE Stack Loss Data'!$B$4:$B$43),MATCH('Proposed Efficiency'!W25,'DOE Stack Loss Data'!$C$3:$V$3)+1))/10*('Combustion Reports'!$C$40-INDEX('DOE Stack Loss Data'!$B$4:$B$43,MATCH('Combustion Reports'!$C$40,'DOE Stack Loss Data'!$B$4:$B$43),1))+INDEX('DOE Stack Loss Data'!$C$4:$V$43,MATCH('Combustion Reports'!$C$40,'DOE Stack Loss Data'!$B$4:$B$43),MATCH('Proposed Efficiency'!W25,'DOE Stack Loss Data'!$C$3:$V$3)+1)-((INDEX('DOE Stack Loss Data'!$C$4:$V$43,MATCH('Combustion Reports'!$C$40,'DOE Stack Loss Data'!$B$4:$B$43)+1,MATCH('Proposed Efficiency'!W25,'DOE Stack Loss Data'!$C$3:$V$3))-INDEX('DOE Stack Loss Data'!$C$4:$V$43,MATCH('Combustion Reports'!$C$40,'DOE Stack Loss Data'!$B$4:$B$43),MATCH('Proposed Efficiency'!W25,'DOE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Efficiency'!W25,'DOE Stack Loss Data'!$C$3:$V$3))))/(INDEX('DOE Stack Loss Data'!$C$3:$V$3,1,MATCH('Proposed Efficiency'!W25,'DOE Stack Loss Data'!$C$3:$V$3)+1)-INDEX('DOE Stack Loss Data'!$C$3:$V$3,1,MATCH('Proposed Efficiency'!W25,'DOE Stack Loss Data'!$C$3:$V$3)))*('Proposed Efficiency'!W25-INDEX('DOE Stack Loss Data'!$C$3:$V$3,1,MATCH('Proposed Efficiency'!W25,'DOE Stack Loss Data'!$C$3:$V$3)))+(INDEX('DOE Stack Loss Data'!$C$4:$V$43,MATCH('Combustion Reports'!$C$40,'DOE Stack Loss Data'!$B$4:$B$43)+1,MATCH('Proposed Efficiency'!W25,'DOE Stack Loss Data'!$C$3:$V$3))-INDEX('DOE Stack Loss Data'!$C$4:$V$43,MATCH('Combustion Reports'!$C$40,'DOE Stack Loss Data'!$B$4:$B$43),MATCH('Proposed Efficiency'!W25,'DOE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Efficiency'!W25,'DOE Stack Loss Data'!$C$3:$V$3)))</f>
        <v>#N/A</v>
      </c>
      <c r="X49" s="237" t="e">
        <f>1-(((INDEX('DOE Stack Loss Data'!$C$4:$V$43,MATCH('Combustion Reports'!$C$40,'DOE Stack Loss Data'!$B$4:$B$43)+1,MATCH('Proposed Efficiency'!X25,'DOE Stack Loss Data'!$C$3:$V$3)+1)-INDEX('DOE Stack Loss Data'!$C$4:$V$43,MATCH('Combustion Reports'!$C$40,'DOE Stack Loss Data'!$B$4:$B$43),MATCH('Proposed Efficiency'!X25,'DOE Stack Loss Data'!$C$3:$V$3)+1))/10*('Combustion Reports'!$C$40-INDEX('DOE Stack Loss Data'!$B$4:$B$43,MATCH('Combustion Reports'!$C$40,'DOE Stack Loss Data'!$B$4:$B$43),1))+INDEX('DOE Stack Loss Data'!$C$4:$V$43,MATCH('Combustion Reports'!$C$40,'DOE Stack Loss Data'!$B$4:$B$43),MATCH('Proposed Efficiency'!X25,'DOE Stack Loss Data'!$C$3:$V$3)+1)-((INDEX('DOE Stack Loss Data'!$C$4:$V$43,MATCH('Combustion Reports'!$C$40,'DOE Stack Loss Data'!$B$4:$B$43)+1,MATCH('Proposed Efficiency'!X25,'DOE Stack Loss Data'!$C$3:$V$3))-INDEX('DOE Stack Loss Data'!$C$4:$V$43,MATCH('Combustion Reports'!$C$40,'DOE Stack Loss Data'!$B$4:$B$43),MATCH('Proposed Efficiency'!X25,'DOE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Efficiency'!X25,'DOE Stack Loss Data'!$C$3:$V$3))))/(INDEX('DOE Stack Loss Data'!$C$3:$V$3,1,MATCH('Proposed Efficiency'!X25,'DOE Stack Loss Data'!$C$3:$V$3)+1)-INDEX('DOE Stack Loss Data'!$C$3:$V$3,1,MATCH('Proposed Efficiency'!X25,'DOE Stack Loss Data'!$C$3:$V$3)))*('Proposed Efficiency'!X25-INDEX('DOE Stack Loss Data'!$C$3:$V$3,1,MATCH('Proposed Efficiency'!X25,'DOE Stack Loss Data'!$C$3:$V$3)))+(INDEX('DOE Stack Loss Data'!$C$4:$V$43,MATCH('Combustion Reports'!$C$40,'DOE Stack Loss Data'!$B$4:$B$43)+1,MATCH('Proposed Efficiency'!X25,'DOE Stack Loss Data'!$C$3:$V$3))-INDEX('DOE Stack Loss Data'!$C$4:$V$43,MATCH('Combustion Reports'!$C$40,'DOE Stack Loss Data'!$B$4:$B$43),MATCH('Proposed Efficiency'!X25,'DOE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Efficiency'!X25,'DOE Stack Loss Data'!$C$3:$V$3)))</f>
        <v>#N/A</v>
      </c>
      <c r="Y49" s="237" t="e">
        <f>1-(((INDEX('DOE Stack Loss Data'!$C$4:$V$43,MATCH('Combustion Reports'!$C$40,'DOE Stack Loss Data'!$B$4:$B$43)+1,MATCH('Proposed Efficiency'!Y25,'DOE Stack Loss Data'!$C$3:$V$3)+1)-INDEX('DOE Stack Loss Data'!$C$4:$V$43,MATCH('Combustion Reports'!$C$40,'DOE Stack Loss Data'!$B$4:$B$43),MATCH('Proposed Efficiency'!Y25,'DOE Stack Loss Data'!$C$3:$V$3)+1))/10*('Combustion Reports'!$C$40-INDEX('DOE Stack Loss Data'!$B$4:$B$43,MATCH('Combustion Reports'!$C$40,'DOE Stack Loss Data'!$B$4:$B$43),1))+INDEX('DOE Stack Loss Data'!$C$4:$V$43,MATCH('Combustion Reports'!$C$40,'DOE Stack Loss Data'!$B$4:$B$43),MATCH('Proposed Efficiency'!Y25,'DOE Stack Loss Data'!$C$3:$V$3)+1)-((INDEX('DOE Stack Loss Data'!$C$4:$V$43,MATCH('Combustion Reports'!$C$40,'DOE Stack Loss Data'!$B$4:$B$43)+1,MATCH('Proposed Efficiency'!Y25,'DOE Stack Loss Data'!$C$3:$V$3))-INDEX('DOE Stack Loss Data'!$C$4:$V$43,MATCH('Combustion Reports'!$C$40,'DOE Stack Loss Data'!$B$4:$B$43),MATCH('Proposed Efficiency'!Y25,'DOE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Efficiency'!Y25,'DOE Stack Loss Data'!$C$3:$V$3))))/(INDEX('DOE Stack Loss Data'!$C$3:$V$3,1,MATCH('Proposed Efficiency'!Y25,'DOE Stack Loss Data'!$C$3:$V$3)+1)-INDEX('DOE Stack Loss Data'!$C$3:$V$3,1,MATCH('Proposed Efficiency'!Y25,'DOE Stack Loss Data'!$C$3:$V$3)))*('Proposed Efficiency'!Y25-INDEX('DOE Stack Loss Data'!$C$3:$V$3,1,MATCH('Proposed Efficiency'!Y25,'DOE Stack Loss Data'!$C$3:$V$3)))+(INDEX('DOE Stack Loss Data'!$C$4:$V$43,MATCH('Combustion Reports'!$C$40,'DOE Stack Loss Data'!$B$4:$B$43)+1,MATCH('Proposed Efficiency'!Y25,'DOE Stack Loss Data'!$C$3:$V$3))-INDEX('DOE Stack Loss Data'!$C$4:$V$43,MATCH('Combustion Reports'!$C$40,'DOE Stack Loss Data'!$B$4:$B$43),MATCH('Proposed Efficiency'!Y25,'DOE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Efficiency'!Y25,'DOE Stack Loss Data'!$C$3:$V$3)))</f>
        <v>#N/A</v>
      </c>
      <c r="Z49" s="237" t="e">
        <f>1-(((INDEX('DOE Stack Loss Data'!$C$4:$V$43,MATCH('Combustion Reports'!$C$40,'DOE Stack Loss Data'!$B$4:$B$43)+1,MATCH('Proposed Efficiency'!Z25,'DOE Stack Loss Data'!$C$3:$V$3)+1)-INDEX('DOE Stack Loss Data'!$C$4:$V$43,MATCH('Combustion Reports'!$C$40,'DOE Stack Loss Data'!$B$4:$B$43),MATCH('Proposed Efficiency'!Z25,'DOE Stack Loss Data'!$C$3:$V$3)+1))/10*('Combustion Reports'!$C$40-INDEX('DOE Stack Loss Data'!$B$4:$B$43,MATCH('Combustion Reports'!$C$40,'DOE Stack Loss Data'!$B$4:$B$43),1))+INDEX('DOE Stack Loss Data'!$C$4:$V$43,MATCH('Combustion Reports'!$C$40,'DOE Stack Loss Data'!$B$4:$B$43),MATCH('Proposed Efficiency'!Z25,'DOE Stack Loss Data'!$C$3:$V$3)+1)-((INDEX('DOE Stack Loss Data'!$C$4:$V$43,MATCH('Combustion Reports'!$C$40,'DOE Stack Loss Data'!$B$4:$B$43)+1,MATCH('Proposed Efficiency'!Z25,'DOE Stack Loss Data'!$C$3:$V$3))-INDEX('DOE Stack Loss Data'!$C$4:$V$43,MATCH('Combustion Reports'!$C$40,'DOE Stack Loss Data'!$B$4:$B$43),MATCH('Proposed Efficiency'!Z25,'DOE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Efficiency'!Z25,'DOE Stack Loss Data'!$C$3:$V$3))))/(INDEX('DOE Stack Loss Data'!$C$3:$V$3,1,MATCH('Proposed Efficiency'!Z25,'DOE Stack Loss Data'!$C$3:$V$3)+1)-INDEX('DOE Stack Loss Data'!$C$3:$V$3,1,MATCH('Proposed Efficiency'!Z25,'DOE Stack Loss Data'!$C$3:$V$3)))*('Proposed Efficiency'!Z25-INDEX('DOE Stack Loss Data'!$C$3:$V$3,1,MATCH('Proposed Efficiency'!Z25,'DOE Stack Loss Data'!$C$3:$V$3)))+(INDEX('DOE Stack Loss Data'!$C$4:$V$43,MATCH('Combustion Reports'!$C$40,'DOE Stack Loss Data'!$B$4:$B$43)+1,MATCH('Proposed Efficiency'!Z25,'DOE Stack Loss Data'!$C$3:$V$3))-INDEX('DOE Stack Loss Data'!$C$4:$V$43,MATCH('Combustion Reports'!$C$40,'DOE Stack Loss Data'!$B$4:$B$43),MATCH('Proposed Efficiency'!Z25,'DOE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Efficiency'!Z25,'DOE Stack Loss Data'!$C$3:$V$3)))</f>
        <v>#N/A</v>
      </c>
      <c r="AA49" s="237" t="e">
        <f>1-(((INDEX('DOE Stack Loss Data'!$C$4:$V$43,MATCH('Combustion Reports'!$C$40,'DOE Stack Loss Data'!$B$4:$B$43)+1,MATCH('Proposed Efficiency'!AA25,'DOE Stack Loss Data'!$C$3:$V$3)+1)-INDEX('DOE Stack Loss Data'!$C$4:$V$43,MATCH('Combustion Reports'!$C$40,'DOE Stack Loss Data'!$B$4:$B$43),MATCH('Proposed Efficiency'!AA25,'DOE Stack Loss Data'!$C$3:$V$3)+1))/10*('Combustion Reports'!$C$40-INDEX('DOE Stack Loss Data'!$B$4:$B$43,MATCH('Combustion Reports'!$C$40,'DOE Stack Loss Data'!$B$4:$B$43),1))+INDEX('DOE Stack Loss Data'!$C$4:$V$43,MATCH('Combustion Reports'!$C$40,'DOE Stack Loss Data'!$B$4:$B$43),MATCH('Proposed Efficiency'!AA25,'DOE Stack Loss Data'!$C$3:$V$3)+1)-((INDEX('DOE Stack Loss Data'!$C$4:$V$43,MATCH('Combustion Reports'!$C$40,'DOE Stack Loss Data'!$B$4:$B$43)+1,MATCH('Proposed Efficiency'!AA25,'DOE Stack Loss Data'!$C$3:$V$3))-INDEX('DOE Stack Loss Data'!$C$4:$V$43,MATCH('Combustion Reports'!$C$40,'DOE Stack Loss Data'!$B$4:$B$43),MATCH('Proposed Efficiency'!AA25,'DOE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Efficiency'!AA25,'DOE Stack Loss Data'!$C$3:$V$3))))/(INDEX('DOE Stack Loss Data'!$C$3:$V$3,1,MATCH('Proposed Efficiency'!AA25,'DOE Stack Loss Data'!$C$3:$V$3)+1)-INDEX('DOE Stack Loss Data'!$C$3:$V$3,1,MATCH('Proposed Efficiency'!AA25,'DOE Stack Loss Data'!$C$3:$V$3)))*('Proposed Efficiency'!AA25-INDEX('DOE Stack Loss Data'!$C$3:$V$3,1,MATCH('Proposed Efficiency'!AA25,'DOE Stack Loss Data'!$C$3:$V$3)))+(INDEX('DOE Stack Loss Data'!$C$4:$V$43,MATCH('Combustion Reports'!$C$40,'DOE Stack Loss Data'!$B$4:$B$43)+1,MATCH('Proposed Efficiency'!AA25,'DOE Stack Loss Data'!$C$3:$V$3))-INDEX('DOE Stack Loss Data'!$C$4:$V$43,MATCH('Combustion Reports'!$C$40,'DOE Stack Loss Data'!$B$4:$B$43),MATCH('Proposed Efficiency'!AA25,'DOE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Efficiency'!AA25,'DOE Stack Loss Data'!$C$3:$V$3)))</f>
        <v>#N/A</v>
      </c>
      <c r="AB49" s="238" t="e">
        <f>1-(((INDEX('DOE Stack Loss Data'!$C$4:$V$43,MATCH('Combustion Reports'!$C$40,'DOE Stack Loss Data'!$B$4:$B$43)+1,MATCH('Proposed Efficiency'!AB25,'DOE Stack Loss Data'!$C$3:$V$3)+1)-INDEX('DOE Stack Loss Data'!$C$4:$V$43,MATCH('Combustion Reports'!$C$40,'DOE Stack Loss Data'!$B$4:$B$43),MATCH('Proposed Efficiency'!AB25,'DOE Stack Loss Data'!$C$3:$V$3)+1))/10*('Combustion Reports'!$C$40-INDEX('DOE Stack Loss Data'!$B$4:$B$43,MATCH('Combustion Reports'!$C$40,'DOE Stack Loss Data'!$B$4:$B$43),1))+INDEX('DOE Stack Loss Data'!$C$4:$V$43,MATCH('Combustion Reports'!$C$40,'DOE Stack Loss Data'!$B$4:$B$43),MATCH('Proposed Efficiency'!AB25,'DOE Stack Loss Data'!$C$3:$V$3)+1)-((INDEX('DOE Stack Loss Data'!$C$4:$V$43,MATCH('Combustion Reports'!$C$40,'DOE Stack Loss Data'!$B$4:$B$43)+1,MATCH('Proposed Efficiency'!AB25,'DOE Stack Loss Data'!$C$3:$V$3))-INDEX('DOE Stack Loss Data'!$C$4:$V$43,MATCH('Combustion Reports'!$C$40,'DOE Stack Loss Data'!$B$4:$B$43),MATCH('Proposed Efficiency'!AB25,'DOE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Efficiency'!AB25,'DOE Stack Loss Data'!$C$3:$V$3))))/(INDEX('DOE Stack Loss Data'!$C$3:$V$3,1,MATCH('Proposed Efficiency'!AB25,'DOE Stack Loss Data'!$C$3:$V$3)+1)-INDEX('DOE Stack Loss Data'!$C$3:$V$3,1,MATCH('Proposed Efficiency'!AB25,'DOE Stack Loss Data'!$C$3:$V$3)))*('Proposed Efficiency'!AB25-INDEX('DOE Stack Loss Data'!$C$3:$V$3,1,MATCH('Proposed Efficiency'!AB25,'DOE Stack Loss Data'!$C$3:$V$3)))+(INDEX('DOE Stack Loss Data'!$C$4:$V$43,MATCH('Combustion Reports'!$C$40,'DOE Stack Loss Data'!$B$4:$B$43)+1,MATCH('Proposed Efficiency'!AB25,'DOE Stack Loss Data'!$C$3:$V$3))-INDEX('DOE Stack Loss Data'!$C$4:$V$43,MATCH('Combustion Reports'!$C$40,'DOE Stack Loss Data'!$B$4:$B$43),MATCH('Proposed Efficiency'!AB25,'DOE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Data'!$B$4:$B$43),MATCH('Proposed Efficiency'!AB25,'DOE Stack Loss Data'!$C$3:$V$3)))</f>
        <v>#N/A</v>
      </c>
      <c r="AD49" s="236">
        <v>90</v>
      </c>
      <c r="AE49" s="234">
        <v>171</v>
      </c>
      <c r="AF49" s="233">
        <f t="shared" si="6"/>
        <v>90</v>
      </c>
      <c r="AG49" s="237" t="e">
        <f>1-(((INDEX('DOE Stack Loss Data'!$C$4:$V$43,MATCH('Combustion Reports'!C$46,'DOE Stack Loss Data'!$B$4:$B$43)+1,MATCH('Proposed Efficiency'!AG25,'DOE Stack Loss Data'!$C$3:$V$3)+1)-INDEX('DOE Stack Loss Data'!$C$4:$V$43,MATCH('Combustion Reports'!C$46,'DOE Stack Loss Data'!$B$4:$B$43),MATCH('Proposed Efficiency'!AG25,'DOE Stack Loss Data'!$C$3:$V$3)+1))/10*('Combustion Reports'!C$46-INDEX('DOE Stack Loss Data'!$B$4:$B$43,MATCH('Combustion Reports'!C$46,'DOE Stack Loss Data'!$B$4:$B$43),1))+INDEX('DOE Stack Loss Data'!$C$4:$V$43,MATCH('Combustion Reports'!C$46,'DOE Stack Loss Data'!$B$4:$B$43),MATCH('Proposed Efficiency'!AG25,'DOE Stack Loss Data'!$C$3:$V$3)+1)-((INDEX('DOE Stack Loss Data'!$C$4:$V$43,MATCH('Combustion Reports'!C$46,'DOE Stack Loss Data'!$B$4:$B$43)+1,MATCH('Proposed Efficiency'!AG25,'DOE Stack Loss Data'!$C$3:$V$3))-INDEX('DOE Stack Loss Data'!$C$4:$V$43,MATCH('Combustion Reports'!C$46,'DOE Stack Loss Data'!$B$4:$B$43),MATCH('Proposed Efficiency'!AG25,'DOE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Efficiency'!AG25,'DOE Stack Loss Data'!$C$3:$V$3))))/(INDEX('DOE Stack Loss Data'!$C$3:$V$3,1,MATCH('Proposed Efficiency'!AG25,'DOE Stack Loss Data'!$C$3:$V$3)+1)-INDEX('DOE Stack Loss Data'!$C$3:$V$3,1,MATCH('Proposed Efficiency'!AG25,'DOE Stack Loss Data'!$C$3:$V$3)))*('Proposed Efficiency'!AG25-INDEX('DOE Stack Loss Data'!$C$3:$V$3,1,MATCH('Proposed Efficiency'!AG25,'DOE Stack Loss Data'!$C$3:$V$3)))+(INDEX('DOE Stack Loss Data'!$C$4:$V$43,MATCH('Combustion Reports'!C$46,'DOE Stack Loss Data'!$B$4:$B$43)+1,MATCH('Proposed Efficiency'!AG25,'DOE Stack Loss Data'!$C$3:$V$3))-INDEX('DOE Stack Loss Data'!$C$4:$V$43,MATCH('Combustion Reports'!C$46,'DOE Stack Loss Data'!$B$4:$B$43),MATCH('Proposed Efficiency'!AG25,'DOE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Data'!$B$4:$B$43),MATCH('Proposed Efficiency'!AG25,'DOE Stack Loss Data'!$C$3:$V$3)))</f>
        <v>#N/A</v>
      </c>
      <c r="AH49" s="237" t="e">
        <f>1-(((INDEX('DOE Stack Loss Data'!$C$4:$V$43,MATCH('Combustion Reports'!D$46,'DOE Stack Loss Data'!$B$4:$B$43)+1,MATCH('Proposed Efficiency'!AH25,'DOE Stack Loss Data'!$C$3:$V$3)+1)-INDEX('DOE Stack Loss Data'!$C$4:$V$43,MATCH('Combustion Reports'!D$46,'DOE Stack Loss Data'!$B$4:$B$43),MATCH('Proposed Efficiency'!AH25,'DOE Stack Loss Data'!$C$3:$V$3)+1))/10*('Combustion Reports'!D$46-INDEX('DOE Stack Loss Data'!$B$4:$B$43,MATCH('Combustion Reports'!D$46,'DOE Stack Loss Data'!$B$4:$B$43),1))+INDEX('DOE Stack Loss Data'!$C$4:$V$43,MATCH('Combustion Reports'!D$46,'DOE Stack Loss Data'!$B$4:$B$43),MATCH('Proposed Efficiency'!AH25,'DOE Stack Loss Data'!$C$3:$V$3)+1)-((INDEX('DOE Stack Loss Data'!$C$4:$V$43,MATCH('Combustion Reports'!D$46,'DOE Stack Loss Data'!$B$4:$B$43)+1,MATCH('Proposed Efficiency'!AH25,'DOE Stack Loss Data'!$C$3:$V$3))-INDEX('DOE Stack Loss Data'!$C$4:$V$43,MATCH('Combustion Reports'!D$46,'DOE Stack Loss Data'!$B$4:$B$43),MATCH('Proposed Efficiency'!AH25,'DOE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Efficiency'!AH25,'DOE Stack Loss Data'!$C$3:$V$3))))/(INDEX('DOE Stack Loss Data'!$C$3:$V$3,1,MATCH('Proposed Efficiency'!AH25,'DOE Stack Loss Data'!$C$3:$V$3)+1)-INDEX('DOE Stack Loss Data'!$C$3:$V$3,1,MATCH('Proposed Efficiency'!AH25,'DOE Stack Loss Data'!$C$3:$V$3)))*('Proposed Efficiency'!AH25-INDEX('DOE Stack Loss Data'!$C$3:$V$3,1,MATCH('Proposed Efficiency'!AH25,'DOE Stack Loss Data'!$C$3:$V$3)))+(INDEX('DOE Stack Loss Data'!$C$4:$V$43,MATCH('Combustion Reports'!D$46,'DOE Stack Loss Data'!$B$4:$B$43)+1,MATCH('Proposed Efficiency'!AH25,'DOE Stack Loss Data'!$C$3:$V$3))-INDEX('DOE Stack Loss Data'!$C$4:$V$43,MATCH('Combustion Reports'!D$46,'DOE Stack Loss Data'!$B$4:$B$43),MATCH('Proposed Efficiency'!AH25,'DOE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Data'!$B$4:$B$43),MATCH('Proposed Efficiency'!AH25,'DOE Stack Loss Data'!$C$3:$V$3)))</f>
        <v>#N/A</v>
      </c>
      <c r="AI49" s="237" t="e">
        <f>1-(((INDEX('DOE Stack Loss Data'!$C$4:$V$43,MATCH('Combustion Reports'!E$46,'DOE Stack Loss Data'!$B$4:$B$43)+1,MATCH('Proposed Efficiency'!AI25,'DOE Stack Loss Data'!$C$3:$V$3)+1)-INDEX('DOE Stack Loss Data'!$C$4:$V$43,MATCH('Combustion Reports'!E$46,'DOE Stack Loss Data'!$B$4:$B$43),MATCH('Proposed Efficiency'!AI25,'DOE Stack Loss Data'!$C$3:$V$3)+1))/10*('Combustion Reports'!E$46-INDEX('DOE Stack Loss Data'!$B$4:$B$43,MATCH('Combustion Reports'!E$46,'DOE Stack Loss Data'!$B$4:$B$43),1))+INDEX('DOE Stack Loss Data'!$C$4:$V$43,MATCH('Combustion Reports'!E$46,'DOE Stack Loss Data'!$B$4:$B$43),MATCH('Proposed Efficiency'!AI25,'DOE Stack Loss Data'!$C$3:$V$3)+1)-((INDEX('DOE Stack Loss Data'!$C$4:$V$43,MATCH('Combustion Reports'!E$46,'DOE Stack Loss Data'!$B$4:$B$43)+1,MATCH('Proposed Efficiency'!AI25,'DOE Stack Loss Data'!$C$3:$V$3))-INDEX('DOE Stack Loss Data'!$C$4:$V$43,MATCH('Combustion Reports'!E$46,'DOE Stack Loss Data'!$B$4:$B$43),MATCH('Proposed Efficiency'!AI25,'DOE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Efficiency'!AI25,'DOE Stack Loss Data'!$C$3:$V$3))))/(INDEX('DOE Stack Loss Data'!$C$3:$V$3,1,MATCH('Proposed Efficiency'!AI25,'DOE Stack Loss Data'!$C$3:$V$3)+1)-INDEX('DOE Stack Loss Data'!$C$3:$V$3,1,MATCH('Proposed Efficiency'!AI25,'DOE Stack Loss Data'!$C$3:$V$3)))*('Proposed Efficiency'!AI25-INDEX('DOE Stack Loss Data'!$C$3:$V$3,1,MATCH('Proposed Efficiency'!AI25,'DOE Stack Loss Data'!$C$3:$V$3)))+(INDEX('DOE Stack Loss Data'!$C$4:$V$43,MATCH('Combustion Reports'!E$46,'DOE Stack Loss Data'!$B$4:$B$43)+1,MATCH('Proposed Efficiency'!AI25,'DOE Stack Loss Data'!$C$3:$V$3))-INDEX('DOE Stack Loss Data'!$C$4:$V$43,MATCH('Combustion Reports'!E$46,'DOE Stack Loss Data'!$B$4:$B$43),MATCH('Proposed Efficiency'!AI25,'DOE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Data'!$B$4:$B$43),MATCH('Proposed Efficiency'!AI25,'DOE Stack Loss Data'!$C$3:$V$3)))</f>
        <v>#N/A</v>
      </c>
      <c r="AJ49" s="237" t="e">
        <f>1-(((INDEX('DOE Stack Loss Data'!$C$4:$V$43,MATCH('Combustion Reports'!F$46,'DOE Stack Loss Data'!$B$4:$B$43)+1,MATCH('Proposed Efficiency'!AJ25,'DOE Stack Loss Data'!$C$3:$V$3)+1)-INDEX('DOE Stack Loss Data'!$C$4:$V$43,MATCH('Combustion Reports'!F$46,'DOE Stack Loss Data'!$B$4:$B$43),MATCH('Proposed Efficiency'!AJ25,'DOE Stack Loss Data'!$C$3:$V$3)+1))/10*('Combustion Reports'!F$46-INDEX('DOE Stack Loss Data'!$B$4:$B$43,MATCH('Combustion Reports'!F$46,'DOE Stack Loss Data'!$B$4:$B$43),1))+INDEX('DOE Stack Loss Data'!$C$4:$V$43,MATCH('Combustion Reports'!F$46,'DOE Stack Loss Data'!$B$4:$B$43),MATCH('Proposed Efficiency'!AJ25,'DOE Stack Loss Data'!$C$3:$V$3)+1)-((INDEX('DOE Stack Loss Data'!$C$4:$V$43,MATCH('Combustion Reports'!F$46,'DOE Stack Loss Data'!$B$4:$B$43)+1,MATCH('Proposed Efficiency'!AJ25,'DOE Stack Loss Data'!$C$3:$V$3))-INDEX('DOE Stack Loss Data'!$C$4:$V$43,MATCH('Combustion Reports'!F$46,'DOE Stack Loss Data'!$B$4:$B$43),MATCH('Proposed Efficiency'!AJ25,'DOE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Efficiency'!AJ25,'DOE Stack Loss Data'!$C$3:$V$3))))/(INDEX('DOE Stack Loss Data'!$C$3:$V$3,1,MATCH('Proposed Efficiency'!AJ25,'DOE Stack Loss Data'!$C$3:$V$3)+1)-INDEX('DOE Stack Loss Data'!$C$3:$V$3,1,MATCH('Proposed Efficiency'!AJ25,'DOE Stack Loss Data'!$C$3:$V$3)))*('Proposed Efficiency'!AJ25-INDEX('DOE Stack Loss Data'!$C$3:$V$3,1,MATCH('Proposed Efficiency'!AJ25,'DOE Stack Loss Data'!$C$3:$V$3)))+(INDEX('DOE Stack Loss Data'!$C$4:$V$43,MATCH('Combustion Reports'!F$46,'DOE Stack Loss Data'!$B$4:$B$43)+1,MATCH('Proposed Efficiency'!AJ25,'DOE Stack Loss Data'!$C$3:$V$3))-INDEX('DOE Stack Loss Data'!$C$4:$V$43,MATCH('Combustion Reports'!F$46,'DOE Stack Loss Data'!$B$4:$B$43),MATCH('Proposed Efficiency'!AJ25,'DOE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Data'!$B$4:$B$43),MATCH('Proposed Efficiency'!AJ25,'DOE Stack Loss Data'!$C$3:$V$3)))</f>
        <v>#N/A</v>
      </c>
      <c r="AK49" s="237" t="e">
        <f>1-(((INDEX('DOE Stack Loss Data'!$C$4:$V$43,MATCH('Combustion Reports'!G$46,'DOE Stack Loss Data'!$B$4:$B$43)+1,MATCH('Proposed Efficiency'!AK25,'DOE Stack Loss Data'!$C$3:$V$3)+1)-INDEX('DOE Stack Loss Data'!$C$4:$V$43,MATCH('Combustion Reports'!G$46,'DOE Stack Loss Data'!$B$4:$B$43),MATCH('Proposed Efficiency'!AK25,'DOE Stack Loss Data'!$C$3:$V$3)+1))/10*('Combustion Reports'!G$46-INDEX('DOE Stack Loss Data'!$B$4:$B$43,MATCH('Combustion Reports'!G$46,'DOE Stack Loss Data'!$B$4:$B$43),1))+INDEX('DOE Stack Loss Data'!$C$4:$V$43,MATCH('Combustion Reports'!G$46,'DOE Stack Loss Data'!$B$4:$B$43),MATCH('Proposed Efficiency'!AK25,'DOE Stack Loss Data'!$C$3:$V$3)+1)-((INDEX('DOE Stack Loss Data'!$C$4:$V$43,MATCH('Combustion Reports'!G$46,'DOE Stack Loss Data'!$B$4:$B$43)+1,MATCH('Proposed Efficiency'!AK25,'DOE Stack Loss Data'!$C$3:$V$3))-INDEX('DOE Stack Loss Data'!$C$4:$V$43,MATCH('Combustion Reports'!G$46,'DOE Stack Loss Data'!$B$4:$B$43),MATCH('Proposed Efficiency'!AK25,'DOE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Efficiency'!AK25,'DOE Stack Loss Data'!$C$3:$V$3))))/(INDEX('DOE Stack Loss Data'!$C$3:$V$3,1,MATCH('Proposed Efficiency'!AK25,'DOE Stack Loss Data'!$C$3:$V$3)+1)-INDEX('DOE Stack Loss Data'!$C$3:$V$3,1,MATCH('Proposed Efficiency'!AK25,'DOE Stack Loss Data'!$C$3:$V$3)))*('Proposed Efficiency'!AK25-INDEX('DOE Stack Loss Data'!$C$3:$V$3,1,MATCH('Proposed Efficiency'!AK25,'DOE Stack Loss Data'!$C$3:$V$3)))+(INDEX('DOE Stack Loss Data'!$C$4:$V$43,MATCH('Combustion Reports'!G$46,'DOE Stack Loss Data'!$B$4:$B$43)+1,MATCH('Proposed Efficiency'!AK25,'DOE Stack Loss Data'!$C$3:$V$3))-INDEX('DOE Stack Loss Data'!$C$4:$V$43,MATCH('Combustion Reports'!G$46,'DOE Stack Loss Data'!$B$4:$B$43),MATCH('Proposed Efficiency'!AK25,'DOE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Data'!$B$4:$B$43),MATCH('Proposed Efficiency'!AK25,'DOE Stack Loss Data'!$C$3:$V$3)))</f>
        <v>#N/A</v>
      </c>
      <c r="AL49" s="237" t="e">
        <f>1-(((INDEX('DOE Stack Loss Data'!$C$4:$V$43,MATCH('Combustion Reports'!H$46,'DOE Stack Loss Data'!$B$4:$B$43)+1,MATCH('Proposed Efficiency'!AL25,'DOE Stack Loss Data'!$C$3:$V$3)+1)-INDEX('DOE Stack Loss Data'!$C$4:$V$43,MATCH('Combustion Reports'!H$46,'DOE Stack Loss Data'!$B$4:$B$43),MATCH('Proposed Efficiency'!AL25,'DOE Stack Loss Data'!$C$3:$V$3)+1))/10*('Combustion Reports'!H$46-INDEX('DOE Stack Loss Data'!$B$4:$B$43,MATCH('Combustion Reports'!H$46,'DOE Stack Loss Data'!$B$4:$B$43),1))+INDEX('DOE Stack Loss Data'!$C$4:$V$43,MATCH('Combustion Reports'!H$46,'DOE Stack Loss Data'!$B$4:$B$43),MATCH('Proposed Efficiency'!AL25,'DOE Stack Loss Data'!$C$3:$V$3)+1)-((INDEX('DOE Stack Loss Data'!$C$4:$V$43,MATCH('Combustion Reports'!H$46,'DOE Stack Loss Data'!$B$4:$B$43)+1,MATCH('Proposed Efficiency'!AL25,'DOE Stack Loss Data'!$C$3:$V$3))-INDEX('DOE Stack Loss Data'!$C$4:$V$43,MATCH('Combustion Reports'!H$46,'DOE Stack Loss Data'!$B$4:$B$43),MATCH('Proposed Efficiency'!AL25,'DOE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Efficiency'!AL25,'DOE Stack Loss Data'!$C$3:$V$3))))/(INDEX('DOE Stack Loss Data'!$C$3:$V$3,1,MATCH('Proposed Efficiency'!AL25,'DOE Stack Loss Data'!$C$3:$V$3)+1)-INDEX('DOE Stack Loss Data'!$C$3:$V$3,1,MATCH('Proposed Efficiency'!AL25,'DOE Stack Loss Data'!$C$3:$V$3)))*('Proposed Efficiency'!AL25-INDEX('DOE Stack Loss Data'!$C$3:$V$3,1,MATCH('Proposed Efficiency'!AL25,'DOE Stack Loss Data'!$C$3:$V$3)))+(INDEX('DOE Stack Loss Data'!$C$4:$V$43,MATCH('Combustion Reports'!H$46,'DOE Stack Loss Data'!$B$4:$B$43)+1,MATCH('Proposed Efficiency'!AL25,'DOE Stack Loss Data'!$C$3:$V$3))-INDEX('DOE Stack Loss Data'!$C$4:$V$43,MATCH('Combustion Reports'!H$46,'DOE Stack Loss Data'!$B$4:$B$43),MATCH('Proposed Efficiency'!AL25,'DOE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Data'!$B$4:$B$43),MATCH('Proposed Efficiency'!AL25,'DOE Stack Loss Data'!$C$3:$V$3)))</f>
        <v>#N/A</v>
      </c>
      <c r="AM49" s="237" t="e">
        <f>1-(((INDEX('DOE Stack Loss Data'!$C$4:$V$43,MATCH('Combustion Reports'!I$46,'DOE Stack Loss Data'!$B$4:$B$43)+1,MATCH('Proposed Efficiency'!AM25,'DOE Stack Loss Data'!$C$3:$V$3)+1)-INDEX('DOE Stack Loss Data'!$C$4:$V$43,MATCH('Combustion Reports'!I$46,'DOE Stack Loss Data'!$B$4:$B$43),MATCH('Proposed Efficiency'!AM25,'DOE Stack Loss Data'!$C$3:$V$3)+1))/10*('Combustion Reports'!I$46-INDEX('DOE Stack Loss Data'!$B$4:$B$43,MATCH('Combustion Reports'!I$46,'DOE Stack Loss Data'!$B$4:$B$43),1))+INDEX('DOE Stack Loss Data'!$C$4:$V$43,MATCH('Combustion Reports'!I$46,'DOE Stack Loss Data'!$B$4:$B$43),MATCH('Proposed Efficiency'!AM25,'DOE Stack Loss Data'!$C$3:$V$3)+1)-((INDEX('DOE Stack Loss Data'!$C$4:$V$43,MATCH('Combustion Reports'!I$46,'DOE Stack Loss Data'!$B$4:$B$43)+1,MATCH('Proposed Efficiency'!AM25,'DOE Stack Loss Data'!$C$3:$V$3))-INDEX('DOE Stack Loss Data'!$C$4:$V$43,MATCH('Combustion Reports'!I$46,'DOE Stack Loss Data'!$B$4:$B$43),MATCH('Proposed Efficiency'!AM25,'DOE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Efficiency'!AM25,'DOE Stack Loss Data'!$C$3:$V$3))))/(INDEX('DOE Stack Loss Data'!$C$3:$V$3,1,MATCH('Proposed Efficiency'!AM25,'DOE Stack Loss Data'!$C$3:$V$3)+1)-INDEX('DOE Stack Loss Data'!$C$3:$V$3,1,MATCH('Proposed Efficiency'!AM25,'DOE Stack Loss Data'!$C$3:$V$3)))*('Proposed Efficiency'!AM25-INDEX('DOE Stack Loss Data'!$C$3:$V$3,1,MATCH('Proposed Efficiency'!AM25,'DOE Stack Loss Data'!$C$3:$V$3)))+(INDEX('DOE Stack Loss Data'!$C$4:$V$43,MATCH('Combustion Reports'!I$46,'DOE Stack Loss Data'!$B$4:$B$43)+1,MATCH('Proposed Efficiency'!AM25,'DOE Stack Loss Data'!$C$3:$V$3))-INDEX('DOE Stack Loss Data'!$C$4:$V$43,MATCH('Combustion Reports'!I$46,'DOE Stack Loss Data'!$B$4:$B$43),MATCH('Proposed Efficiency'!AM25,'DOE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Data'!$B$4:$B$43),MATCH('Proposed Efficiency'!AM25,'DOE Stack Loss Data'!$C$3:$V$3)))</f>
        <v>#N/A</v>
      </c>
      <c r="AN49" s="237" t="e">
        <f>1-(((INDEX('DOE Stack Loss Data'!$C$4:$V$43,MATCH('Combustion Reports'!J$46,'DOE Stack Loss Data'!$B$4:$B$43)+1,MATCH('Proposed Efficiency'!AN25,'DOE Stack Loss Data'!$C$3:$V$3)+1)-INDEX('DOE Stack Loss Data'!$C$4:$V$43,MATCH('Combustion Reports'!J$46,'DOE Stack Loss Data'!$B$4:$B$43),MATCH('Proposed Efficiency'!AN25,'DOE Stack Loss Data'!$C$3:$V$3)+1))/10*('Combustion Reports'!J$46-INDEX('DOE Stack Loss Data'!$B$4:$B$43,MATCH('Combustion Reports'!J$46,'DOE Stack Loss Data'!$B$4:$B$43),1))+INDEX('DOE Stack Loss Data'!$C$4:$V$43,MATCH('Combustion Reports'!J$46,'DOE Stack Loss Data'!$B$4:$B$43),MATCH('Proposed Efficiency'!AN25,'DOE Stack Loss Data'!$C$3:$V$3)+1)-((INDEX('DOE Stack Loss Data'!$C$4:$V$43,MATCH('Combustion Reports'!J$46,'DOE Stack Loss Data'!$B$4:$B$43)+1,MATCH('Proposed Efficiency'!AN25,'DOE Stack Loss Data'!$C$3:$V$3))-INDEX('DOE Stack Loss Data'!$C$4:$V$43,MATCH('Combustion Reports'!J$46,'DOE Stack Loss Data'!$B$4:$B$43),MATCH('Proposed Efficiency'!AN25,'DOE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Efficiency'!AN25,'DOE Stack Loss Data'!$C$3:$V$3))))/(INDEX('DOE Stack Loss Data'!$C$3:$V$3,1,MATCH('Proposed Efficiency'!AN25,'DOE Stack Loss Data'!$C$3:$V$3)+1)-INDEX('DOE Stack Loss Data'!$C$3:$V$3,1,MATCH('Proposed Efficiency'!AN25,'DOE Stack Loss Data'!$C$3:$V$3)))*('Proposed Efficiency'!AN25-INDEX('DOE Stack Loss Data'!$C$3:$V$3,1,MATCH('Proposed Efficiency'!AN25,'DOE Stack Loss Data'!$C$3:$V$3)))+(INDEX('DOE Stack Loss Data'!$C$4:$V$43,MATCH('Combustion Reports'!J$46,'DOE Stack Loss Data'!$B$4:$B$43)+1,MATCH('Proposed Efficiency'!AN25,'DOE Stack Loss Data'!$C$3:$V$3))-INDEX('DOE Stack Loss Data'!$C$4:$V$43,MATCH('Combustion Reports'!J$46,'DOE Stack Loss Data'!$B$4:$B$43),MATCH('Proposed Efficiency'!AN25,'DOE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Data'!$B$4:$B$43),MATCH('Proposed Efficiency'!AN25,'DOE Stack Loss Data'!$C$3:$V$3)))</f>
        <v>#N/A</v>
      </c>
      <c r="AO49" s="237" t="e">
        <f>1-(((INDEX('DOE Stack Loss Data'!$C$4:$V$43,MATCH('Combustion Reports'!K$46,'DOE Stack Loss Data'!$B$4:$B$43)+1,MATCH('Proposed Efficiency'!AO25,'DOE Stack Loss Data'!$C$3:$V$3)+1)-INDEX('DOE Stack Loss Data'!$C$4:$V$43,MATCH('Combustion Reports'!K$46,'DOE Stack Loss Data'!$B$4:$B$43),MATCH('Proposed Efficiency'!AO25,'DOE Stack Loss Data'!$C$3:$V$3)+1))/10*('Combustion Reports'!K$46-INDEX('DOE Stack Loss Data'!$B$4:$B$43,MATCH('Combustion Reports'!K$46,'DOE Stack Loss Data'!$B$4:$B$43),1))+INDEX('DOE Stack Loss Data'!$C$4:$V$43,MATCH('Combustion Reports'!K$46,'DOE Stack Loss Data'!$B$4:$B$43),MATCH('Proposed Efficiency'!AO25,'DOE Stack Loss Data'!$C$3:$V$3)+1)-((INDEX('DOE Stack Loss Data'!$C$4:$V$43,MATCH('Combustion Reports'!K$46,'DOE Stack Loss Data'!$B$4:$B$43)+1,MATCH('Proposed Efficiency'!AO25,'DOE Stack Loss Data'!$C$3:$V$3))-INDEX('DOE Stack Loss Data'!$C$4:$V$43,MATCH('Combustion Reports'!K$46,'DOE Stack Loss Data'!$B$4:$B$43),MATCH('Proposed Efficiency'!AO25,'DOE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Efficiency'!AO25,'DOE Stack Loss Data'!$C$3:$V$3))))/(INDEX('DOE Stack Loss Data'!$C$3:$V$3,1,MATCH('Proposed Efficiency'!AO25,'DOE Stack Loss Data'!$C$3:$V$3)+1)-INDEX('DOE Stack Loss Data'!$C$3:$V$3,1,MATCH('Proposed Efficiency'!AO25,'DOE Stack Loss Data'!$C$3:$V$3)))*('Proposed Efficiency'!AO25-INDEX('DOE Stack Loss Data'!$C$3:$V$3,1,MATCH('Proposed Efficiency'!AO25,'DOE Stack Loss Data'!$C$3:$V$3)))+(INDEX('DOE Stack Loss Data'!$C$4:$V$43,MATCH('Combustion Reports'!K$46,'DOE Stack Loss Data'!$B$4:$B$43)+1,MATCH('Proposed Efficiency'!AO25,'DOE Stack Loss Data'!$C$3:$V$3))-INDEX('DOE Stack Loss Data'!$C$4:$V$43,MATCH('Combustion Reports'!K$46,'DOE Stack Loss Data'!$B$4:$B$43),MATCH('Proposed Efficiency'!AO25,'DOE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Data'!$B$4:$B$43),MATCH('Proposed Efficiency'!AO25,'DOE Stack Loss Data'!$C$3:$V$3)))</f>
        <v>#N/A</v>
      </c>
      <c r="AP49" s="238" t="e">
        <f>1-(((INDEX('DOE Stack Loss Data'!$C$4:$V$43,MATCH('Combustion Reports'!L$46,'DOE Stack Loss Data'!$B$4:$B$43)+1,MATCH('Proposed Efficiency'!AP25,'DOE Stack Loss Data'!$C$3:$V$3)+1)-INDEX('DOE Stack Loss Data'!$C$4:$V$43,MATCH('Combustion Reports'!L$46,'DOE Stack Loss Data'!$B$4:$B$43),MATCH('Proposed Efficiency'!AP25,'DOE Stack Loss Data'!$C$3:$V$3)+1))/10*('Combustion Reports'!L$46-INDEX('DOE Stack Loss Data'!$B$4:$B$43,MATCH('Combustion Reports'!L$46,'DOE Stack Loss Data'!$B$4:$B$43),1))+INDEX('DOE Stack Loss Data'!$C$4:$V$43,MATCH('Combustion Reports'!L$46,'DOE Stack Loss Data'!$B$4:$B$43),MATCH('Proposed Efficiency'!AP25,'DOE Stack Loss Data'!$C$3:$V$3)+1)-((INDEX('DOE Stack Loss Data'!$C$4:$V$43,MATCH('Combustion Reports'!L$46,'DOE Stack Loss Data'!$B$4:$B$43)+1,MATCH('Proposed Efficiency'!AP25,'DOE Stack Loss Data'!$C$3:$V$3))-INDEX('DOE Stack Loss Data'!$C$4:$V$43,MATCH('Combustion Reports'!L$46,'DOE Stack Loss Data'!$B$4:$B$43),MATCH('Proposed Efficiency'!AP25,'DOE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Efficiency'!AP25,'DOE Stack Loss Data'!$C$3:$V$3))))/(INDEX('DOE Stack Loss Data'!$C$3:$V$3,1,MATCH('Proposed Efficiency'!AP25,'DOE Stack Loss Data'!$C$3:$V$3)+1)-INDEX('DOE Stack Loss Data'!$C$3:$V$3,1,MATCH('Proposed Efficiency'!AP25,'DOE Stack Loss Data'!$C$3:$V$3)))*('Proposed Efficiency'!AP25-INDEX('DOE Stack Loss Data'!$C$3:$V$3,1,MATCH('Proposed Efficiency'!AP25,'DOE Stack Loss Data'!$C$3:$V$3)))+(INDEX('DOE Stack Loss Data'!$C$4:$V$43,MATCH('Combustion Reports'!L$46,'DOE Stack Loss Data'!$B$4:$B$43)+1,MATCH('Proposed Efficiency'!AP25,'DOE Stack Loss Data'!$C$3:$V$3))-INDEX('DOE Stack Loss Data'!$C$4:$V$43,MATCH('Combustion Reports'!L$46,'DOE Stack Loss Data'!$B$4:$B$43),MATCH('Proposed Efficiency'!AP25,'DOE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Data'!$B$4:$B$43),MATCH('Proposed Efficiency'!AP25,'DOE Stack Loss Data'!$C$3:$V$3)))</f>
        <v>#N/A</v>
      </c>
      <c r="AR49" s="236">
        <v>90</v>
      </c>
      <c r="AS49" s="234">
        <v>171</v>
      </c>
      <c r="AT49" s="233">
        <f t="shared" si="7"/>
        <v>90</v>
      </c>
      <c r="AU49" s="237" t="e">
        <f>1-(((INDEX('DOE Stack Loss Data'!$C$4:$V$43,MATCH('Combustion Reports'!C$52,'DOE Stack Loss Data'!$B$4:$B$43)+1,MATCH('Proposed Efficiency'!AU25,'DOE Stack Loss Data'!$C$3:$V$3)+1)-INDEX('DOE Stack Loss Data'!$C$4:$V$43,MATCH('Combustion Reports'!C$52,'DOE Stack Loss Data'!$B$4:$B$43),MATCH('Proposed Efficiency'!AU25,'DOE Stack Loss Data'!$C$3:$V$3)+1))/10*('Combustion Reports'!C$52-INDEX('DOE Stack Loss Data'!$B$4:$B$43,MATCH('Combustion Reports'!C$52,'DOE Stack Loss Data'!$B$4:$B$43),1))+INDEX('DOE Stack Loss Data'!$C$4:$V$43,MATCH('Combustion Reports'!C$52,'DOE Stack Loss Data'!$B$4:$B$43),MATCH('Proposed Efficiency'!AU25,'DOE Stack Loss Data'!$C$3:$V$3)+1)-((INDEX('DOE Stack Loss Data'!$C$4:$V$43,MATCH('Combustion Reports'!C$52,'DOE Stack Loss Data'!$B$4:$B$43)+1,MATCH('Proposed Efficiency'!AU25,'DOE Stack Loss Data'!$C$3:$V$3))-INDEX('DOE Stack Loss Data'!$C$4:$V$43,MATCH('Combustion Reports'!C$52,'DOE Stack Loss Data'!$B$4:$B$43),MATCH('Proposed Efficiency'!AU25,'DOE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Efficiency'!AU25,'DOE Stack Loss Data'!$C$3:$V$3))))/(INDEX('DOE Stack Loss Data'!$C$3:$V$3,1,MATCH('Proposed Efficiency'!AU25,'DOE Stack Loss Data'!$C$3:$V$3)+1)-INDEX('DOE Stack Loss Data'!$C$3:$V$3,1,MATCH('Proposed Efficiency'!AU25,'DOE Stack Loss Data'!$C$3:$V$3)))*('Proposed Efficiency'!AU25-INDEX('DOE Stack Loss Data'!$C$3:$V$3,1,MATCH('Proposed Efficiency'!AU25,'DOE Stack Loss Data'!$C$3:$V$3)))+(INDEX('DOE Stack Loss Data'!$C$4:$V$43,MATCH('Combustion Reports'!C$52,'DOE Stack Loss Data'!$B$4:$B$43)+1,MATCH('Proposed Efficiency'!AU25,'DOE Stack Loss Data'!$C$3:$V$3))-INDEX('DOE Stack Loss Data'!$C$4:$V$43,MATCH('Combustion Reports'!C$52,'DOE Stack Loss Data'!$B$4:$B$43),MATCH('Proposed Efficiency'!AU25,'DOE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Data'!$B$4:$B$43),MATCH('Proposed Efficiency'!AU25,'DOE Stack Loss Data'!$C$3:$V$3)))</f>
        <v>#N/A</v>
      </c>
      <c r="AV49" s="237" t="e">
        <f>1-(((INDEX('DOE Stack Loss Data'!$C$4:$V$43,MATCH('Combustion Reports'!D$52,'DOE Stack Loss Data'!$B$4:$B$43)+1,MATCH('Proposed Efficiency'!AV25,'DOE Stack Loss Data'!$C$3:$V$3)+1)-INDEX('DOE Stack Loss Data'!$C$4:$V$43,MATCH('Combustion Reports'!D$52,'DOE Stack Loss Data'!$B$4:$B$43),MATCH('Proposed Efficiency'!AV25,'DOE Stack Loss Data'!$C$3:$V$3)+1))/10*('Combustion Reports'!D$52-INDEX('DOE Stack Loss Data'!$B$4:$B$43,MATCH('Combustion Reports'!D$52,'DOE Stack Loss Data'!$B$4:$B$43),1))+INDEX('DOE Stack Loss Data'!$C$4:$V$43,MATCH('Combustion Reports'!D$52,'DOE Stack Loss Data'!$B$4:$B$43),MATCH('Proposed Efficiency'!AV25,'DOE Stack Loss Data'!$C$3:$V$3)+1)-((INDEX('DOE Stack Loss Data'!$C$4:$V$43,MATCH('Combustion Reports'!D$52,'DOE Stack Loss Data'!$B$4:$B$43)+1,MATCH('Proposed Efficiency'!AV25,'DOE Stack Loss Data'!$C$3:$V$3))-INDEX('DOE Stack Loss Data'!$C$4:$V$43,MATCH('Combustion Reports'!D$52,'DOE Stack Loss Data'!$B$4:$B$43),MATCH('Proposed Efficiency'!AV25,'DOE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Efficiency'!AV25,'DOE Stack Loss Data'!$C$3:$V$3))))/(INDEX('DOE Stack Loss Data'!$C$3:$V$3,1,MATCH('Proposed Efficiency'!AV25,'DOE Stack Loss Data'!$C$3:$V$3)+1)-INDEX('DOE Stack Loss Data'!$C$3:$V$3,1,MATCH('Proposed Efficiency'!AV25,'DOE Stack Loss Data'!$C$3:$V$3)))*('Proposed Efficiency'!AV25-INDEX('DOE Stack Loss Data'!$C$3:$V$3,1,MATCH('Proposed Efficiency'!AV25,'DOE Stack Loss Data'!$C$3:$V$3)))+(INDEX('DOE Stack Loss Data'!$C$4:$V$43,MATCH('Combustion Reports'!D$52,'DOE Stack Loss Data'!$B$4:$B$43)+1,MATCH('Proposed Efficiency'!AV25,'DOE Stack Loss Data'!$C$3:$V$3))-INDEX('DOE Stack Loss Data'!$C$4:$V$43,MATCH('Combustion Reports'!D$52,'DOE Stack Loss Data'!$B$4:$B$43),MATCH('Proposed Efficiency'!AV25,'DOE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Data'!$B$4:$B$43),MATCH('Proposed Efficiency'!AV25,'DOE Stack Loss Data'!$C$3:$V$3)))</f>
        <v>#N/A</v>
      </c>
      <c r="AW49" s="237" t="e">
        <f>1-(((INDEX('DOE Stack Loss Data'!$C$4:$V$43,MATCH('Combustion Reports'!E$52,'DOE Stack Loss Data'!$B$4:$B$43)+1,MATCH('Proposed Efficiency'!AW25,'DOE Stack Loss Data'!$C$3:$V$3)+1)-INDEX('DOE Stack Loss Data'!$C$4:$V$43,MATCH('Combustion Reports'!E$52,'DOE Stack Loss Data'!$B$4:$B$43),MATCH('Proposed Efficiency'!AW25,'DOE Stack Loss Data'!$C$3:$V$3)+1))/10*('Combustion Reports'!E$52-INDEX('DOE Stack Loss Data'!$B$4:$B$43,MATCH('Combustion Reports'!E$52,'DOE Stack Loss Data'!$B$4:$B$43),1))+INDEX('DOE Stack Loss Data'!$C$4:$V$43,MATCH('Combustion Reports'!E$52,'DOE Stack Loss Data'!$B$4:$B$43),MATCH('Proposed Efficiency'!AW25,'DOE Stack Loss Data'!$C$3:$V$3)+1)-((INDEX('DOE Stack Loss Data'!$C$4:$V$43,MATCH('Combustion Reports'!E$52,'DOE Stack Loss Data'!$B$4:$B$43)+1,MATCH('Proposed Efficiency'!AW25,'DOE Stack Loss Data'!$C$3:$V$3))-INDEX('DOE Stack Loss Data'!$C$4:$V$43,MATCH('Combustion Reports'!E$52,'DOE Stack Loss Data'!$B$4:$B$43),MATCH('Proposed Efficiency'!AW25,'DOE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Efficiency'!AW25,'DOE Stack Loss Data'!$C$3:$V$3))))/(INDEX('DOE Stack Loss Data'!$C$3:$V$3,1,MATCH('Proposed Efficiency'!AW25,'DOE Stack Loss Data'!$C$3:$V$3)+1)-INDEX('DOE Stack Loss Data'!$C$3:$V$3,1,MATCH('Proposed Efficiency'!AW25,'DOE Stack Loss Data'!$C$3:$V$3)))*('Proposed Efficiency'!AW25-INDEX('DOE Stack Loss Data'!$C$3:$V$3,1,MATCH('Proposed Efficiency'!AW25,'DOE Stack Loss Data'!$C$3:$V$3)))+(INDEX('DOE Stack Loss Data'!$C$4:$V$43,MATCH('Combustion Reports'!E$52,'DOE Stack Loss Data'!$B$4:$B$43)+1,MATCH('Proposed Efficiency'!AW25,'DOE Stack Loss Data'!$C$3:$V$3))-INDEX('DOE Stack Loss Data'!$C$4:$V$43,MATCH('Combustion Reports'!E$52,'DOE Stack Loss Data'!$B$4:$B$43),MATCH('Proposed Efficiency'!AW25,'DOE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Data'!$B$4:$B$43),MATCH('Proposed Efficiency'!AW25,'DOE Stack Loss Data'!$C$3:$V$3)))</f>
        <v>#N/A</v>
      </c>
      <c r="AX49" s="237" t="e">
        <f>1-(((INDEX('DOE Stack Loss Data'!$C$4:$V$43,MATCH('Combustion Reports'!F$52,'DOE Stack Loss Data'!$B$4:$B$43)+1,MATCH('Proposed Efficiency'!AX25,'DOE Stack Loss Data'!$C$3:$V$3)+1)-INDEX('DOE Stack Loss Data'!$C$4:$V$43,MATCH('Combustion Reports'!F$52,'DOE Stack Loss Data'!$B$4:$B$43),MATCH('Proposed Efficiency'!AX25,'DOE Stack Loss Data'!$C$3:$V$3)+1))/10*('Combustion Reports'!F$52-INDEX('DOE Stack Loss Data'!$B$4:$B$43,MATCH('Combustion Reports'!F$52,'DOE Stack Loss Data'!$B$4:$B$43),1))+INDEX('DOE Stack Loss Data'!$C$4:$V$43,MATCH('Combustion Reports'!F$52,'DOE Stack Loss Data'!$B$4:$B$43),MATCH('Proposed Efficiency'!AX25,'DOE Stack Loss Data'!$C$3:$V$3)+1)-((INDEX('DOE Stack Loss Data'!$C$4:$V$43,MATCH('Combustion Reports'!F$52,'DOE Stack Loss Data'!$B$4:$B$43)+1,MATCH('Proposed Efficiency'!AX25,'DOE Stack Loss Data'!$C$3:$V$3))-INDEX('DOE Stack Loss Data'!$C$4:$V$43,MATCH('Combustion Reports'!F$52,'DOE Stack Loss Data'!$B$4:$B$43),MATCH('Proposed Efficiency'!AX25,'DOE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Efficiency'!AX25,'DOE Stack Loss Data'!$C$3:$V$3))))/(INDEX('DOE Stack Loss Data'!$C$3:$V$3,1,MATCH('Proposed Efficiency'!AX25,'DOE Stack Loss Data'!$C$3:$V$3)+1)-INDEX('DOE Stack Loss Data'!$C$3:$V$3,1,MATCH('Proposed Efficiency'!AX25,'DOE Stack Loss Data'!$C$3:$V$3)))*('Proposed Efficiency'!AX25-INDEX('DOE Stack Loss Data'!$C$3:$V$3,1,MATCH('Proposed Efficiency'!AX25,'DOE Stack Loss Data'!$C$3:$V$3)))+(INDEX('DOE Stack Loss Data'!$C$4:$V$43,MATCH('Combustion Reports'!F$52,'DOE Stack Loss Data'!$B$4:$B$43)+1,MATCH('Proposed Efficiency'!AX25,'DOE Stack Loss Data'!$C$3:$V$3))-INDEX('DOE Stack Loss Data'!$C$4:$V$43,MATCH('Combustion Reports'!F$52,'DOE Stack Loss Data'!$B$4:$B$43),MATCH('Proposed Efficiency'!AX25,'DOE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Data'!$B$4:$B$43),MATCH('Proposed Efficiency'!AX25,'DOE Stack Loss Data'!$C$3:$V$3)))</f>
        <v>#N/A</v>
      </c>
      <c r="AY49" s="237" t="e">
        <f>1-(((INDEX('DOE Stack Loss Data'!$C$4:$V$43,MATCH('Combustion Reports'!G$52,'DOE Stack Loss Data'!$B$4:$B$43)+1,MATCH('Proposed Efficiency'!AY25,'DOE Stack Loss Data'!$C$3:$V$3)+1)-INDEX('DOE Stack Loss Data'!$C$4:$V$43,MATCH('Combustion Reports'!G$52,'DOE Stack Loss Data'!$B$4:$B$43),MATCH('Proposed Efficiency'!AY25,'DOE Stack Loss Data'!$C$3:$V$3)+1))/10*('Combustion Reports'!G$52-INDEX('DOE Stack Loss Data'!$B$4:$B$43,MATCH('Combustion Reports'!G$52,'DOE Stack Loss Data'!$B$4:$B$43),1))+INDEX('DOE Stack Loss Data'!$C$4:$V$43,MATCH('Combustion Reports'!G$52,'DOE Stack Loss Data'!$B$4:$B$43),MATCH('Proposed Efficiency'!AY25,'DOE Stack Loss Data'!$C$3:$V$3)+1)-((INDEX('DOE Stack Loss Data'!$C$4:$V$43,MATCH('Combustion Reports'!G$52,'DOE Stack Loss Data'!$B$4:$B$43)+1,MATCH('Proposed Efficiency'!AY25,'DOE Stack Loss Data'!$C$3:$V$3))-INDEX('DOE Stack Loss Data'!$C$4:$V$43,MATCH('Combustion Reports'!G$52,'DOE Stack Loss Data'!$B$4:$B$43),MATCH('Proposed Efficiency'!AY25,'DOE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Efficiency'!AY25,'DOE Stack Loss Data'!$C$3:$V$3))))/(INDEX('DOE Stack Loss Data'!$C$3:$V$3,1,MATCH('Proposed Efficiency'!AY25,'DOE Stack Loss Data'!$C$3:$V$3)+1)-INDEX('DOE Stack Loss Data'!$C$3:$V$3,1,MATCH('Proposed Efficiency'!AY25,'DOE Stack Loss Data'!$C$3:$V$3)))*('Proposed Efficiency'!AY25-INDEX('DOE Stack Loss Data'!$C$3:$V$3,1,MATCH('Proposed Efficiency'!AY25,'DOE Stack Loss Data'!$C$3:$V$3)))+(INDEX('DOE Stack Loss Data'!$C$4:$V$43,MATCH('Combustion Reports'!G$52,'DOE Stack Loss Data'!$B$4:$B$43)+1,MATCH('Proposed Efficiency'!AY25,'DOE Stack Loss Data'!$C$3:$V$3))-INDEX('DOE Stack Loss Data'!$C$4:$V$43,MATCH('Combustion Reports'!G$52,'DOE Stack Loss Data'!$B$4:$B$43),MATCH('Proposed Efficiency'!AY25,'DOE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Data'!$B$4:$B$43),MATCH('Proposed Efficiency'!AY25,'DOE Stack Loss Data'!$C$3:$V$3)))</f>
        <v>#N/A</v>
      </c>
      <c r="AZ49" s="237" t="e">
        <f>1-(((INDEX('DOE Stack Loss Data'!$C$4:$V$43,MATCH('Combustion Reports'!H$52,'DOE Stack Loss Data'!$B$4:$B$43)+1,MATCH('Proposed Efficiency'!AZ25,'DOE Stack Loss Data'!$C$3:$V$3)+1)-INDEX('DOE Stack Loss Data'!$C$4:$V$43,MATCH('Combustion Reports'!H$52,'DOE Stack Loss Data'!$B$4:$B$43),MATCH('Proposed Efficiency'!AZ25,'DOE Stack Loss Data'!$C$3:$V$3)+1))/10*('Combustion Reports'!H$52-INDEX('DOE Stack Loss Data'!$B$4:$B$43,MATCH('Combustion Reports'!H$52,'DOE Stack Loss Data'!$B$4:$B$43),1))+INDEX('DOE Stack Loss Data'!$C$4:$V$43,MATCH('Combustion Reports'!H$52,'DOE Stack Loss Data'!$B$4:$B$43),MATCH('Proposed Efficiency'!AZ25,'DOE Stack Loss Data'!$C$3:$V$3)+1)-((INDEX('DOE Stack Loss Data'!$C$4:$V$43,MATCH('Combustion Reports'!H$52,'DOE Stack Loss Data'!$B$4:$B$43)+1,MATCH('Proposed Efficiency'!AZ25,'DOE Stack Loss Data'!$C$3:$V$3))-INDEX('DOE Stack Loss Data'!$C$4:$V$43,MATCH('Combustion Reports'!H$52,'DOE Stack Loss Data'!$B$4:$B$43),MATCH('Proposed Efficiency'!AZ25,'DOE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Efficiency'!AZ25,'DOE Stack Loss Data'!$C$3:$V$3))))/(INDEX('DOE Stack Loss Data'!$C$3:$V$3,1,MATCH('Proposed Efficiency'!AZ25,'DOE Stack Loss Data'!$C$3:$V$3)+1)-INDEX('DOE Stack Loss Data'!$C$3:$V$3,1,MATCH('Proposed Efficiency'!AZ25,'DOE Stack Loss Data'!$C$3:$V$3)))*('Proposed Efficiency'!AZ25-INDEX('DOE Stack Loss Data'!$C$3:$V$3,1,MATCH('Proposed Efficiency'!AZ25,'DOE Stack Loss Data'!$C$3:$V$3)))+(INDEX('DOE Stack Loss Data'!$C$4:$V$43,MATCH('Combustion Reports'!H$52,'DOE Stack Loss Data'!$B$4:$B$43)+1,MATCH('Proposed Efficiency'!AZ25,'DOE Stack Loss Data'!$C$3:$V$3))-INDEX('DOE Stack Loss Data'!$C$4:$V$43,MATCH('Combustion Reports'!H$52,'DOE Stack Loss Data'!$B$4:$B$43),MATCH('Proposed Efficiency'!AZ25,'DOE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Data'!$B$4:$B$43),MATCH('Proposed Efficiency'!AZ25,'DOE Stack Loss Data'!$C$3:$V$3)))</f>
        <v>#N/A</v>
      </c>
      <c r="BA49" s="237" t="e">
        <f>1-(((INDEX('DOE Stack Loss Data'!$C$4:$V$43,MATCH('Combustion Reports'!I$52,'DOE Stack Loss Data'!$B$4:$B$43)+1,MATCH('Proposed Efficiency'!BA25,'DOE Stack Loss Data'!$C$3:$V$3)+1)-INDEX('DOE Stack Loss Data'!$C$4:$V$43,MATCH('Combustion Reports'!I$52,'DOE Stack Loss Data'!$B$4:$B$43),MATCH('Proposed Efficiency'!BA25,'DOE Stack Loss Data'!$C$3:$V$3)+1))/10*('Combustion Reports'!I$52-INDEX('DOE Stack Loss Data'!$B$4:$B$43,MATCH('Combustion Reports'!I$52,'DOE Stack Loss Data'!$B$4:$B$43),1))+INDEX('DOE Stack Loss Data'!$C$4:$V$43,MATCH('Combustion Reports'!I$52,'DOE Stack Loss Data'!$B$4:$B$43),MATCH('Proposed Efficiency'!BA25,'DOE Stack Loss Data'!$C$3:$V$3)+1)-((INDEX('DOE Stack Loss Data'!$C$4:$V$43,MATCH('Combustion Reports'!I$52,'DOE Stack Loss Data'!$B$4:$B$43)+1,MATCH('Proposed Efficiency'!BA25,'DOE Stack Loss Data'!$C$3:$V$3))-INDEX('DOE Stack Loss Data'!$C$4:$V$43,MATCH('Combustion Reports'!I$52,'DOE Stack Loss Data'!$B$4:$B$43),MATCH('Proposed Efficiency'!BA25,'DOE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Efficiency'!BA25,'DOE Stack Loss Data'!$C$3:$V$3))))/(INDEX('DOE Stack Loss Data'!$C$3:$V$3,1,MATCH('Proposed Efficiency'!BA25,'DOE Stack Loss Data'!$C$3:$V$3)+1)-INDEX('DOE Stack Loss Data'!$C$3:$V$3,1,MATCH('Proposed Efficiency'!BA25,'DOE Stack Loss Data'!$C$3:$V$3)))*('Proposed Efficiency'!BA25-INDEX('DOE Stack Loss Data'!$C$3:$V$3,1,MATCH('Proposed Efficiency'!BA25,'DOE Stack Loss Data'!$C$3:$V$3)))+(INDEX('DOE Stack Loss Data'!$C$4:$V$43,MATCH('Combustion Reports'!I$52,'DOE Stack Loss Data'!$B$4:$B$43)+1,MATCH('Proposed Efficiency'!BA25,'DOE Stack Loss Data'!$C$3:$V$3))-INDEX('DOE Stack Loss Data'!$C$4:$V$43,MATCH('Combustion Reports'!I$52,'DOE Stack Loss Data'!$B$4:$B$43),MATCH('Proposed Efficiency'!BA25,'DOE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Data'!$B$4:$B$43),MATCH('Proposed Efficiency'!BA25,'DOE Stack Loss Data'!$C$3:$V$3)))</f>
        <v>#N/A</v>
      </c>
      <c r="BB49" s="237" t="e">
        <f>1-(((INDEX('DOE Stack Loss Data'!$C$4:$V$43,MATCH('Combustion Reports'!J$52,'DOE Stack Loss Data'!$B$4:$B$43)+1,MATCH('Proposed Efficiency'!BB25,'DOE Stack Loss Data'!$C$3:$V$3)+1)-INDEX('DOE Stack Loss Data'!$C$4:$V$43,MATCH('Combustion Reports'!J$52,'DOE Stack Loss Data'!$B$4:$B$43),MATCH('Proposed Efficiency'!BB25,'DOE Stack Loss Data'!$C$3:$V$3)+1))/10*('Combustion Reports'!J$52-INDEX('DOE Stack Loss Data'!$B$4:$B$43,MATCH('Combustion Reports'!J$52,'DOE Stack Loss Data'!$B$4:$B$43),1))+INDEX('DOE Stack Loss Data'!$C$4:$V$43,MATCH('Combustion Reports'!J$52,'DOE Stack Loss Data'!$B$4:$B$43),MATCH('Proposed Efficiency'!BB25,'DOE Stack Loss Data'!$C$3:$V$3)+1)-((INDEX('DOE Stack Loss Data'!$C$4:$V$43,MATCH('Combustion Reports'!J$52,'DOE Stack Loss Data'!$B$4:$B$43)+1,MATCH('Proposed Efficiency'!BB25,'DOE Stack Loss Data'!$C$3:$V$3))-INDEX('DOE Stack Loss Data'!$C$4:$V$43,MATCH('Combustion Reports'!J$52,'DOE Stack Loss Data'!$B$4:$B$43),MATCH('Proposed Efficiency'!BB25,'DOE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Efficiency'!BB25,'DOE Stack Loss Data'!$C$3:$V$3))))/(INDEX('DOE Stack Loss Data'!$C$3:$V$3,1,MATCH('Proposed Efficiency'!BB25,'DOE Stack Loss Data'!$C$3:$V$3)+1)-INDEX('DOE Stack Loss Data'!$C$3:$V$3,1,MATCH('Proposed Efficiency'!BB25,'DOE Stack Loss Data'!$C$3:$V$3)))*('Proposed Efficiency'!BB25-INDEX('DOE Stack Loss Data'!$C$3:$V$3,1,MATCH('Proposed Efficiency'!BB25,'DOE Stack Loss Data'!$C$3:$V$3)))+(INDEX('DOE Stack Loss Data'!$C$4:$V$43,MATCH('Combustion Reports'!J$52,'DOE Stack Loss Data'!$B$4:$B$43)+1,MATCH('Proposed Efficiency'!BB25,'DOE Stack Loss Data'!$C$3:$V$3))-INDEX('DOE Stack Loss Data'!$C$4:$V$43,MATCH('Combustion Reports'!J$52,'DOE Stack Loss Data'!$B$4:$B$43),MATCH('Proposed Efficiency'!BB25,'DOE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Data'!$B$4:$B$43),MATCH('Proposed Efficiency'!BB25,'DOE Stack Loss Data'!$C$3:$V$3)))</f>
        <v>#N/A</v>
      </c>
      <c r="BC49" s="237" t="e">
        <f>1-(((INDEX('DOE Stack Loss Data'!$C$4:$V$43,MATCH('Combustion Reports'!K$52,'DOE Stack Loss Data'!$B$4:$B$43)+1,MATCH('Proposed Efficiency'!BC25,'DOE Stack Loss Data'!$C$3:$V$3)+1)-INDEX('DOE Stack Loss Data'!$C$4:$V$43,MATCH('Combustion Reports'!K$52,'DOE Stack Loss Data'!$B$4:$B$43),MATCH('Proposed Efficiency'!BC25,'DOE Stack Loss Data'!$C$3:$V$3)+1))/10*('Combustion Reports'!K$52-INDEX('DOE Stack Loss Data'!$B$4:$B$43,MATCH('Combustion Reports'!K$52,'DOE Stack Loss Data'!$B$4:$B$43),1))+INDEX('DOE Stack Loss Data'!$C$4:$V$43,MATCH('Combustion Reports'!K$52,'DOE Stack Loss Data'!$B$4:$B$43),MATCH('Proposed Efficiency'!BC25,'DOE Stack Loss Data'!$C$3:$V$3)+1)-((INDEX('DOE Stack Loss Data'!$C$4:$V$43,MATCH('Combustion Reports'!K$52,'DOE Stack Loss Data'!$B$4:$B$43)+1,MATCH('Proposed Efficiency'!BC25,'DOE Stack Loss Data'!$C$3:$V$3))-INDEX('DOE Stack Loss Data'!$C$4:$V$43,MATCH('Combustion Reports'!K$52,'DOE Stack Loss Data'!$B$4:$B$43),MATCH('Proposed Efficiency'!BC25,'DOE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Efficiency'!BC25,'DOE Stack Loss Data'!$C$3:$V$3))))/(INDEX('DOE Stack Loss Data'!$C$3:$V$3,1,MATCH('Proposed Efficiency'!BC25,'DOE Stack Loss Data'!$C$3:$V$3)+1)-INDEX('DOE Stack Loss Data'!$C$3:$V$3,1,MATCH('Proposed Efficiency'!BC25,'DOE Stack Loss Data'!$C$3:$V$3)))*('Proposed Efficiency'!BC25-INDEX('DOE Stack Loss Data'!$C$3:$V$3,1,MATCH('Proposed Efficiency'!BC25,'DOE Stack Loss Data'!$C$3:$V$3)))+(INDEX('DOE Stack Loss Data'!$C$4:$V$43,MATCH('Combustion Reports'!K$52,'DOE Stack Loss Data'!$B$4:$B$43)+1,MATCH('Proposed Efficiency'!BC25,'DOE Stack Loss Data'!$C$3:$V$3))-INDEX('DOE Stack Loss Data'!$C$4:$V$43,MATCH('Combustion Reports'!K$52,'DOE Stack Loss Data'!$B$4:$B$43),MATCH('Proposed Efficiency'!BC25,'DOE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Data'!$B$4:$B$43),MATCH('Proposed Efficiency'!BC25,'DOE Stack Loss Data'!$C$3:$V$3)))</f>
        <v>#N/A</v>
      </c>
      <c r="BD49" s="238" t="e">
        <f>1-(((INDEX('DOE Stack Loss Data'!$C$4:$V$43,MATCH('Combustion Reports'!L$52,'DOE Stack Loss Data'!$B$4:$B$43)+1,MATCH('Proposed Efficiency'!BD25,'DOE Stack Loss Data'!$C$3:$V$3)+1)-INDEX('DOE Stack Loss Data'!$C$4:$V$43,MATCH('Combustion Reports'!L$52,'DOE Stack Loss Data'!$B$4:$B$43),MATCH('Proposed Efficiency'!BD25,'DOE Stack Loss Data'!$C$3:$V$3)+1))/10*('Combustion Reports'!L$52-INDEX('DOE Stack Loss Data'!$B$4:$B$43,MATCH('Combustion Reports'!L$52,'DOE Stack Loss Data'!$B$4:$B$43),1))+INDEX('DOE Stack Loss Data'!$C$4:$V$43,MATCH('Combustion Reports'!L$52,'DOE Stack Loss Data'!$B$4:$B$43),MATCH('Proposed Efficiency'!BD25,'DOE Stack Loss Data'!$C$3:$V$3)+1)-((INDEX('DOE Stack Loss Data'!$C$4:$V$43,MATCH('Combustion Reports'!L$52,'DOE Stack Loss Data'!$B$4:$B$43)+1,MATCH('Proposed Efficiency'!BD25,'DOE Stack Loss Data'!$C$3:$V$3))-INDEX('DOE Stack Loss Data'!$C$4:$V$43,MATCH('Combustion Reports'!L$52,'DOE Stack Loss Data'!$B$4:$B$43),MATCH('Proposed Efficiency'!BD25,'DOE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Efficiency'!BD25,'DOE Stack Loss Data'!$C$3:$V$3))))/(INDEX('DOE Stack Loss Data'!$C$3:$V$3,1,MATCH('Proposed Efficiency'!BD25,'DOE Stack Loss Data'!$C$3:$V$3)+1)-INDEX('DOE Stack Loss Data'!$C$3:$V$3,1,MATCH('Proposed Efficiency'!BD25,'DOE Stack Loss Data'!$C$3:$V$3)))*('Proposed Efficiency'!BD25-INDEX('DOE Stack Loss Data'!$C$3:$V$3,1,MATCH('Proposed Efficiency'!BD25,'DOE Stack Loss Data'!$C$3:$V$3)))+(INDEX('DOE Stack Loss Data'!$C$4:$V$43,MATCH('Combustion Reports'!L$52,'DOE Stack Loss Data'!$B$4:$B$43)+1,MATCH('Proposed Efficiency'!BD25,'DOE Stack Loss Data'!$C$3:$V$3))-INDEX('DOE Stack Loss Data'!$C$4:$V$43,MATCH('Combustion Reports'!L$52,'DOE Stack Loss Data'!$B$4:$B$43),MATCH('Proposed Efficiency'!BD25,'DOE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Data'!$B$4:$B$43),MATCH('Proposed Efficiency'!BD25,'DOE Stack Loss Data'!$C$3:$V$3)))</f>
        <v>#N/A</v>
      </c>
    </row>
    <row r="50" spans="2:56" ht="13.5" thickBot="1"/>
    <row r="51" spans="2:56" ht="16.5" thickBot="1">
      <c r="B51" s="675" t="s">
        <v>126</v>
      </c>
      <c r="C51" s="676"/>
      <c r="D51" s="677"/>
      <c r="E51" s="188" t="e">
        <f>IF('Combustion Reports'!C30&gt;0,1-(((INDEX('DOE Stack Loss Data'!$C$4:$V$43,MATCH('Combustion Reports'!C34,'DOE Stack Loss Data'!$B$4:$B$43)+1,MATCH('Combustion Reports'!C33,'DOE Stack Loss Data'!$C$3:$V$3)+1)-INDEX('DOE Stack Loss Data'!$C$4:$V$43,MATCH('Combustion Reports'!C34,'DOE Stack Loss Data'!$B$4:$B$43),MATCH('Combustion Reports'!C33,'DOE Stack Loss Data'!$C$3:$V$3)+1))/10*('Combustion Reports'!C34-INDEX('DOE Stack Loss Data'!$B$4:$B$43,MATCH('Combustion Reports'!C34,'DOE Stack Loss Data'!$B$4:$B$43),1))+INDEX('DOE Stack Loss Data'!$C$4:$V$43,MATCH('Combustion Reports'!C34,'DOE Stack Loss Data'!$B$4:$B$43),MATCH('Combustion Reports'!C33,'DOE Stack Loss Data'!$C$3:$V$3)+1)-((INDEX('DOE Stack Loss Data'!$C$4:$V$43,MATCH('Combustion Reports'!C34,'DOE Stack Loss Data'!$B$4:$B$43)+1,MATCH('Combustion Reports'!C33,'DOE Stack Loss Data'!$C$3:$V$3))-INDEX('DOE Stack Loss Data'!$C$4:$V$43,MATCH('Combustion Reports'!C34,'DOE Stack Loss Data'!$B$4:$B$43),MATCH('Combustion Reports'!C33,'DOE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Data'!$B$4:$B$43),MATCH('Combustion Reports'!C33,'DOE Stack Loss Data'!$C$3:$V$3))))/(INDEX('DOE Stack Loss Data'!$C$3:$V$3,1,MATCH('Combustion Reports'!C33,'DOE Stack Loss Data'!$C$3:$V$3)+1)-INDEX('DOE Stack Loss Data'!$C$3:$V$3,1,MATCH('Combustion Reports'!C33,'DOE Stack Loss Data'!$C$3:$V$3)))*('Combustion Reports'!C33-INDEX('DOE Stack Loss Data'!$C$3:$V$3,1,MATCH('Combustion Reports'!C33,'DOE Stack Loss Data'!$C$3:$V$3)))+(INDEX('DOE Stack Loss Data'!$C$4:$V$43,MATCH('Combustion Reports'!C34,'DOE Stack Loss Data'!$B$4:$B$43)+1,MATCH('Combustion Reports'!C33,'DOE Stack Loss Data'!$C$3:$V$3))-INDEX('DOE Stack Loss Data'!$C$4:$V$43,MATCH('Combustion Reports'!C34,'DOE Stack Loss Data'!$B$4:$B$43),MATCH('Combustion Reports'!C33,'DOE Stack Loss Data'!$C$3:$V$3)))/(INDEX('DOE Stack Loss Data'!$B$4:$B$43,MATCH('Combustion Reports'!C34,'DOE Stack Loss Data'!$B$4:$B$43)+1,1)-INDEX('DOE Stack Loss Data'!$B$4:$B$43,MATCH('Combustion Reports'!C34,'DOE Stack Loss Data'!$B$4:$B$43),1))*('Combustion Reports'!C34-INDEX('DOE Stack Loss Data'!$B$4:$B$43,MATCH('Combustion Reports'!C34,'DOE Stack Loss Data'!$B$4:$B$43),1))+INDEX('DOE Stack Loss Data'!$C$4:$V$43,MATCH('Combustion Reports'!C34,'DOE Stack Loss Data'!$B$4:$B$43),MATCH('Combustion Reports'!C33,'DOE Stack Loss Data'!$C$3:$V$3))),0)</f>
        <v>#DIV/0!</v>
      </c>
      <c r="F51" s="189" t="e">
        <f>IF('Combustion Reports'!D30&gt;0,1-(((INDEX('DOE Stack Loss Data'!$C$4:$V$43,MATCH('Combustion Reports'!D34,'DOE Stack Loss Data'!$B$4:$B$43)+1,MATCH('Combustion Reports'!D33,'DOE Stack Loss Data'!$C$3:$V$3)+1)-INDEX('DOE Stack Loss Data'!$C$4:$V$43,MATCH('Combustion Reports'!D34,'DOE Stack Loss Data'!$B$4:$B$43),MATCH('Combustion Reports'!D33,'DOE Stack Loss Data'!$C$3:$V$3)+1))/10*('Combustion Reports'!D34-INDEX('DOE Stack Loss Data'!$B$4:$B$43,MATCH('Combustion Reports'!D34,'DOE Stack Loss Data'!$B$4:$B$43),1))+INDEX('DOE Stack Loss Data'!$C$4:$V$43,MATCH('Combustion Reports'!D34,'DOE Stack Loss Data'!$B$4:$B$43),MATCH('Combustion Reports'!D33,'DOE Stack Loss Data'!$C$3:$V$3)+1)-((INDEX('DOE Stack Loss Data'!$C$4:$V$43,MATCH('Combustion Reports'!D34,'DOE Stack Loss Data'!$B$4:$B$43)+1,MATCH('Combustion Reports'!D33,'DOE Stack Loss Data'!$C$3:$V$3))-INDEX('DOE Stack Loss Data'!$C$4:$V$43,MATCH('Combustion Reports'!D34,'DOE Stack Loss Data'!$B$4:$B$43),MATCH('Combustion Reports'!D33,'DOE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Data'!$B$4:$B$43),MATCH('Combustion Reports'!D33,'DOE Stack Loss Data'!$C$3:$V$3))))/(INDEX('DOE Stack Loss Data'!$C$3:$V$3,1,MATCH('Combustion Reports'!D33,'DOE Stack Loss Data'!$C$3:$V$3)+1)-INDEX('DOE Stack Loss Data'!$C$3:$V$3,1,MATCH('Combustion Reports'!D33,'DOE Stack Loss Data'!$C$3:$V$3)))*('Combustion Reports'!D33-INDEX('DOE Stack Loss Data'!$C$3:$V$3,1,MATCH('Combustion Reports'!D33,'DOE Stack Loss Data'!$C$3:$V$3)))+(INDEX('DOE Stack Loss Data'!$C$4:$V$43,MATCH('Combustion Reports'!D34,'DOE Stack Loss Data'!$B$4:$B$43)+1,MATCH('Combustion Reports'!D33,'DOE Stack Loss Data'!$C$3:$V$3))-INDEX('DOE Stack Loss Data'!$C$4:$V$43,MATCH('Combustion Reports'!D34,'DOE Stack Loss Data'!$B$4:$B$43),MATCH('Combustion Reports'!D33,'DOE Stack Loss Data'!$C$3:$V$3)))/(INDEX('DOE Stack Loss Data'!$B$4:$B$43,MATCH('Combustion Reports'!D34,'DOE Stack Loss Data'!$B$4:$B$43)+1,1)-INDEX('DOE Stack Loss Data'!$B$4:$B$43,MATCH('Combustion Reports'!D34,'DOE Stack Loss Data'!$B$4:$B$43),1))*('Combustion Reports'!D34-INDEX('DOE Stack Loss Data'!$B$4:$B$43,MATCH('Combustion Reports'!D34,'DOE Stack Loss Data'!$B$4:$B$43),1))+INDEX('DOE Stack Loss Data'!$C$4:$V$43,MATCH('Combustion Reports'!D34,'DOE Stack Loss Data'!$B$4:$B$43),MATCH('Combustion Reports'!D33,'DOE Stack Loss Data'!$C$3:$V$3))),0)</f>
        <v>#DIV/0!</v>
      </c>
      <c r="G51" s="189" t="e">
        <f>IF('Combustion Reports'!E30&gt;0,1-(((INDEX('DOE Stack Loss Data'!$C$4:$V$43,MATCH('Combustion Reports'!E34,'DOE Stack Loss Data'!$B$4:$B$43)+1,MATCH('Combustion Reports'!E33,'DOE Stack Loss Data'!$C$3:$V$3)+1)-INDEX('DOE Stack Loss Data'!$C$4:$V$43,MATCH('Combustion Reports'!E34,'DOE Stack Loss Data'!$B$4:$B$43),MATCH('Combustion Reports'!E33,'DOE Stack Loss Data'!$C$3:$V$3)+1))/10*('Combustion Reports'!E34-INDEX('DOE Stack Loss Data'!$B$4:$B$43,MATCH('Combustion Reports'!E34,'DOE Stack Loss Data'!$B$4:$B$43),1))+INDEX('DOE Stack Loss Data'!$C$4:$V$43,MATCH('Combustion Reports'!E34,'DOE Stack Loss Data'!$B$4:$B$43),MATCH('Combustion Reports'!E33,'DOE Stack Loss Data'!$C$3:$V$3)+1)-((INDEX('DOE Stack Loss Data'!$C$4:$V$43,MATCH('Combustion Reports'!E34,'DOE Stack Loss Data'!$B$4:$B$43)+1,MATCH('Combustion Reports'!E33,'DOE Stack Loss Data'!$C$3:$V$3))-INDEX('DOE Stack Loss Data'!$C$4:$V$43,MATCH('Combustion Reports'!E34,'DOE Stack Loss Data'!$B$4:$B$43),MATCH('Combustion Reports'!E33,'DOE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Data'!$B$4:$B$43),MATCH('Combustion Reports'!E33,'DOE Stack Loss Data'!$C$3:$V$3))))/(INDEX('DOE Stack Loss Data'!$C$3:$V$3,1,MATCH('Combustion Reports'!E33,'DOE Stack Loss Data'!$C$3:$V$3)+1)-INDEX('DOE Stack Loss Data'!$C$3:$V$3,1,MATCH('Combustion Reports'!E33,'DOE Stack Loss Data'!$C$3:$V$3)))*('Combustion Reports'!E33-INDEX('DOE Stack Loss Data'!$C$3:$V$3,1,MATCH('Combustion Reports'!E33,'DOE Stack Loss Data'!$C$3:$V$3)))+(INDEX('DOE Stack Loss Data'!$C$4:$V$43,MATCH('Combustion Reports'!E34,'DOE Stack Loss Data'!$B$4:$B$43)+1,MATCH('Combustion Reports'!E33,'DOE Stack Loss Data'!$C$3:$V$3))-INDEX('DOE Stack Loss Data'!$C$4:$V$43,MATCH('Combustion Reports'!E34,'DOE Stack Loss Data'!$B$4:$B$43),MATCH('Combustion Reports'!E33,'DOE Stack Loss Data'!$C$3:$V$3)))/(INDEX('DOE Stack Loss Data'!$B$4:$B$43,MATCH('Combustion Reports'!E34,'DOE Stack Loss Data'!$B$4:$B$43)+1,1)-INDEX('DOE Stack Loss Data'!$B$4:$B$43,MATCH('Combustion Reports'!E34,'DOE Stack Loss Data'!$B$4:$B$43),1))*('Combustion Reports'!E34-INDEX('DOE Stack Loss Data'!$B$4:$B$43,MATCH('Combustion Reports'!E34,'DOE Stack Loss Data'!$B$4:$B$43),1))+INDEX('DOE Stack Loss Data'!$C$4:$V$43,MATCH('Combustion Reports'!E34,'DOE Stack Loss Data'!$B$4:$B$43),MATCH('Combustion Reports'!E33,'DOE Stack Loss Data'!$C$3:$V$3))),0)</f>
        <v>#DIV/0!</v>
      </c>
      <c r="H51" s="189" t="e">
        <f>IF('Combustion Reports'!F30&gt;0,1-(((INDEX('DOE Stack Loss Data'!$C$4:$V$43,MATCH('Combustion Reports'!F34,'DOE Stack Loss Data'!$B$4:$B$43)+1,MATCH('Combustion Reports'!F33,'DOE Stack Loss Data'!$C$3:$V$3)+1)-INDEX('DOE Stack Loss Data'!$C$4:$V$43,MATCH('Combustion Reports'!F34,'DOE Stack Loss Data'!$B$4:$B$43),MATCH('Combustion Reports'!F33,'DOE Stack Loss Data'!$C$3:$V$3)+1))/10*('Combustion Reports'!F34-INDEX('DOE Stack Loss Data'!$B$4:$B$43,MATCH('Combustion Reports'!F34,'DOE Stack Loss Data'!$B$4:$B$43),1))+INDEX('DOE Stack Loss Data'!$C$4:$V$43,MATCH('Combustion Reports'!F34,'DOE Stack Loss Data'!$B$4:$B$43),MATCH('Combustion Reports'!F33,'DOE Stack Loss Data'!$C$3:$V$3)+1)-((INDEX('DOE Stack Loss Data'!$C$4:$V$43,MATCH('Combustion Reports'!F34,'DOE Stack Loss Data'!$B$4:$B$43)+1,MATCH('Combustion Reports'!F33,'DOE Stack Loss Data'!$C$3:$V$3))-INDEX('DOE Stack Loss Data'!$C$4:$V$43,MATCH('Combustion Reports'!F34,'DOE Stack Loss Data'!$B$4:$B$43),MATCH('Combustion Reports'!F33,'DOE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Data'!$B$4:$B$43),MATCH('Combustion Reports'!F33,'DOE Stack Loss Data'!$C$3:$V$3))))/(INDEX('DOE Stack Loss Data'!$C$3:$V$3,1,MATCH('Combustion Reports'!F33,'DOE Stack Loss Data'!$C$3:$V$3)+1)-INDEX('DOE Stack Loss Data'!$C$3:$V$3,1,MATCH('Combustion Reports'!F33,'DOE Stack Loss Data'!$C$3:$V$3)))*('Combustion Reports'!F33-INDEX('DOE Stack Loss Data'!$C$3:$V$3,1,MATCH('Combustion Reports'!F33,'DOE Stack Loss Data'!$C$3:$V$3)))+(INDEX('DOE Stack Loss Data'!$C$4:$V$43,MATCH('Combustion Reports'!F34,'DOE Stack Loss Data'!$B$4:$B$43)+1,MATCH('Combustion Reports'!F33,'DOE Stack Loss Data'!$C$3:$V$3))-INDEX('DOE Stack Loss Data'!$C$4:$V$43,MATCH('Combustion Reports'!F34,'DOE Stack Loss Data'!$B$4:$B$43),MATCH('Combustion Reports'!F33,'DOE Stack Loss Data'!$C$3:$V$3)))/(INDEX('DOE Stack Loss Data'!$B$4:$B$43,MATCH('Combustion Reports'!F34,'DOE Stack Loss Data'!$B$4:$B$43)+1,1)-INDEX('DOE Stack Loss Data'!$B$4:$B$43,MATCH('Combustion Reports'!F34,'DOE Stack Loss Data'!$B$4:$B$43),1))*('Combustion Reports'!F34-INDEX('DOE Stack Loss Data'!$B$4:$B$43,MATCH('Combustion Reports'!F34,'DOE Stack Loss Data'!$B$4:$B$43),1))+INDEX('DOE Stack Loss Data'!$C$4:$V$43,MATCH('Combustion Reports'!F34,'DOE Stack Loss Data'!$B$4:$B$43),MATCH('Combustion Reports'!F33,'DOE Stack Loss Data'!$C$3:$V$3))),0)</f>
        <v>#DIV/0!</v>
      </c>
      <c r="I51" s="189" t="e">
        <f>IF('Combustion Reports'!G30&gt;0,1-(((INDEX('DOE Stack Loss Data'!$C$4:$V$43,MATCH('Combustion Reports'!G34,'DOE Stack Loss Data'!$B$4:$B$43)+1,MATCH('Combustion Reports'!G33,'DOE Stack Loss Data'!$C$3:$V$3)+1)-INDEX('DOE Stack Loss Data'!$C$4:$V$43,MATCH('Combustion Reports'!G34,'DOE Stack Loss Data'!$B$4:$B$43),MATCH('Combustion Reports'!G33,'DOE Stack Loss Data'!$C$3:$V$3)+1))/10*('Combustion Reports'!G34-INDEX('DOE Stack Loss Data'!$B$4:$B$43,MATCH('Combustion Reports'!G34,'DOE Stack Loss Data'!$B$4:$B$43),1))+INDEX('DOE Stack Loss Data'!$C$4:$V$43,MATCH('Combustion Reports'!G34,'DOE Stack Loss Data'!$B$4:$B$43),MATCH('Combustion Reports'!G33,'DOE Stack Loss Data'!$C$3:$V$3)+1)-((INDEX('DOE Stack Loss Data'!$C$4:$V$43,MATCH('Combustion Reports'!G34,'DOE Stack Loss Data'!$B$4:$B$43)+1,MATCH('Combustion Reports'!G33,'DOE Stack Loss Data'!$C$3:$V$3))-INDEX('DOE Stack Loss Data'!$C$4:$V$43,MATCH('Combustion Reports'!G34,'DOE Stack Loss Data'!$B$4:$B$43),MATCH('Combustion Reports'!G33,'DOE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Data'!$B$4:$B$43),MATCH('Combustion Reports'!G33,'DOE Stack Loss Data'!$C$3:$V$3))))/(INDEX('DOE Stack Loss Data'!$C$3:$V$3,1,MATCH('Combustion Reports'!G33,'DOE Stack Loss Data'!$C$3:$V$3)+1)-INDEX('DOE Stack Loss Data'!$C$3:$V$3,1,MATCH('Combustion Reports'!G33,'DOE Stack Loss Data'!$C$3:$V$3)))*('Combustion Reports'!G33-INDEX('DOE Stack Loss Data'!$C$3:$V$3,1,MATCH('Combustion Reports'!G33,'DOE Stack Loss Data'!$C$3:$V$3)))+(INDEX('DOE Stack Loss Data'!$C$4:$V$43,MATCH('Combustion Reports'!G34,'DOE Stack Loss Data'!$B$4:$B$43)+1,MATCH('Combustion Reports'!G33,'DOE Stack Loss Data'!$C$3:$V$3))-INDEX('DOE Stack Loss Data'!$C$4:$V$43,MATCH('Combustion Reports'!G34,'DOE Stack Loss Data'!$B$4:$B$43),MATCH('Combustion Reports'!G33,'DOE Stack Loss Data'!$C$3:$V$3)))/(INDEX('DOE Stack Loss Data'!$B$4:$B$43,MATCH('Combustion Reports'!G34,'DOE Stack Loss Data'!$B$4:$B$43)+1,1)-INDEX('DOE Stack Loss Data'!$B$4:$B$43,MATCH('Combustion Reports'!G34,'DOE Stack Loss Data'!$B$4:$B$43),1))*('Combustion Reports'!G34-INDEX('DOE Stack Loss Data'!$B$4:$B$43,MATCH('Combustion Reports'!G34,'DOE Stack Loss Data'!$B$4:$B$43),1))+INDEX('DOE Stack Loss Data'!$C$4:$V$43,MATCH('Combustion Reports'!G34,'DOE Stack Loss Data'!$B$4:$B$43),MATCH('Combustion Reports'!G33,'DOE Stack Loss Data'!$C$3:$V$3))),0)</f>
        <v>#DIV/0!</v>
      </c>
      <c r="J51" s="189" t="e">
        <f>IF('Combustion Reports'!H30&gt;0,1-(((INDEX('DOE Stack Loss Data'!$C$4:$V$43,MATCH('Combustion Reports'!H34,'DOE Stack Loss Data'!$B$4:$B$43)+1,MATCH('Combustion Reports'!H33,'DOE Stack Loss Data'!$C$3:$V$3)+1)-INDEX('DOE Stack Loss Data'!$C$4:$V$43,MATCH('Combustion Reports'!H34,'DOE Stack Loss Data'!$B$4:$B$43),MATCH('Combustion Reports'!H33,'DOE Stack Loss Data'!$C$3:$V$3)+1))/10*('Combustion Reports'!H34-INDEX('DOE Stack Loss Data'!$B$4:$B$43,MATCH('Combustion Reports'!H34,'DOE Stack Loss Data'!$B$4:$B$43),1))+INDEX('DOE Stack Loss Data'!$C$4:$V$43,MATCH('Combustion Reports'!H34,'DOE Stack Loss Data'!$B$4:$B$43),MATCH('Combustion Reports'!H33,'DOE Stack Loss Data'!$C$3:$V$3)+1)-((INDEX('DOE Stack Loss Data'!$C$4:$V$43,MATCH('Combustion Reports'!H34,'DOE Stack Loss Data'!$B$4:$B$43)+1,MATCH('Combustion Reports'!H33,'DOE Stack Loss Data'!$C$3:$V$3))-INDEX('DOE Stack Loss Data'!$C$4:$V$43,MATCH('Combustion Reports'!H34,'DOE Stack Loss Data'!$B$4:$B$43),MATCH('Combustion Reports'!H33,'DOE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Data'!$B$4:$B$43),MATCH('Combustion Reports'!H33,'DOE Stack Loss Data'!$C$3:$V$3))))/(INDEX('DOE Stack Loss Data'!$C$3:$V$3,1,MATCH('Combustion Reports'!H33,'DOE Stack Loss Data'!$C$3:$V$3)+1)-INDEX('DOE Stack Loss Data'!$C$3:$V$3,1,MATCH('Combustion Reports'!H33,'DOE Stack Loss Data'!$C$3:$V$3)))*('Combustion Reports'!H33-INDEX('DOE Stack Loss Data'!$C$3:$V$3,1,MATCH('Combustion Reports'!H33,'DOE Stack Loss Data'!$C$3:$V$3)))+(INDEX('DOE Stack Loss Data'!$C$4:$V$43,MATCH('Combustion Reports'!H34,'DOE Stack Loss Data'!$B$4:$B$43)+1,MATCH('Combustion Reports'!H33,'DOE Stack Loss Data'!$C$3:$V$3))-INDEX('DOE Stack Loss Data'!$C$4:$V$43,MATCH('Combustion Reports'!H34,'DOE Stack Loss Data'!$B$4:$B$43),MATCH('Combustion Reports'!H33,'DOE Stack Loss Data'!$C$3:$V$3)))/(INDEX('DOE Stack Loss Data'!$B$4:$B$43,MATCH('Combustion Reports'!H34,'DOE Stack Loss Data'!$B$4:$B$43)+1,1)-INDEX('DOE Stack Loss Data'!$B$4:$B$43,MATCH('Combustion Reports'!H34,'DOE Stack Loss Data'!$B$4:$B$43),1))*('Combustion Reports'!H34-INDEX('DOE Stack Loss Data'!$B$4:$B$43,MATCH('Combustion Reports'!H34,'DOE Stack Loss Data'!$B$4:$B$43),1))+INDEX('DOE Stack Loss Data'!$C$4:$V$43,MATCH('Combustion Reports'!H34,'DOE Stack Loss Data'!$B$4:$B$43),MATCH('Combustion Reports'!H33,'DOE Stack Loss Data'!$C$3:$V$3))),0)</f>
        <v>#DIV/0!</v>
      </c>
      <c r="K51" s="189" t="e">
        <f>IF('Combustion Reports'!I30&gt;0,1-(((INDEX('DOE Stack Loss Data'!$C$4:$V$43,MATCH('Combustion Reports'!I34,'DOE Stack Loss Data'!$B$4:$B$43)+1,MATCH('Combustion Reports'!I33,'DOE Stack Loss Data'!$C$3:$V$3)+1)-INDEX('DOE Stack Loss Data'!$C$4:$V$43,MATCH('Combustion Reports'!I34,'DOE Stack Loss Data'!$B$4:$B$43),MATCH('Combustion Reports'!I33,'DOE Stack Loss Data'!$C$3:$V$3)+1))/10*('Combustion Reports'!I34-INDEX('DOE Stack Loss Data'!$B$4:$B$43,MATCH('Combustion Reports'!I34,'DOE Stack Loss Data'!$B$4:$B$43),1))+INDEX('DOE Stack Loss Data'!$C$4:$V$43,MATCH('Combustion Reports'!I34,'DOE Stack Loss Data'!$B$4:$B$43),MATCH('Combustion Reports'!I33,'DOE Stack Loss Data'!$C$3:$V$3)+1)-((INDEX('DOE Stack Loss Data'!$C$4:$V$43,MATCH('Combustion Reports'!I34,'DOE Stack Loss Data'!$B$4:$B$43)+1,MATCH('Combustion Reports'!I33,'DOE Stack Loss Data'!$C$3:$V$3))-INDEX('DOE Stack Loss Data'!$C$4:$V$43,MATCH('Combustion Reports'!I34,'DOE Stack Loss Data'!$B$4:$B$43),MATCH('Combustion Reports'!I33,'DOE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Data'!$B$4:$B$43),MATCH('Combustion Reports'!I33,'DOE Stack Loss Data'!$C$3:$V$3))))/(INDEX('DOE Stack Loss Data'!$C$3:$V$3,1,MATCH('Combustion Reports'!I33,'DOE Stack Loss Data'!$C$3:$V$3)+1)-INDEX('DOE Stack Loss Data'!$C$3:$V$3,1,MATCH('Combustion Reports'!I33,'DOE Stack Loss Data'!$C$3:$V$3)))*('Combustion Reports'!I33-INDEX('DOE Stack Loss Data'!$C$3:$V$3,1,MATCH('Combustion Reports'!I33,'DOE Stack Loss Data'!$C$3:$V$3)))+(INDEX('DOE Stack Loss Data'!$C$4:$V$43,MATCH('Combustion Reports'!I34,'DOE Stack Loss Data'!$B$4:$B$43)+1,MATCH('Combustion Reports'!I33,'DOE Stack Loss Data'!$C$3:$V$3))-INDEX('DOE Stack Loss Data'!$C$4:$V$43,MATCH('Combustion Reports'!I34,'DOE Stack Loss Data'!$B$4:$B$43),MATCH('Combustion Reports'!I33,'DOE Stack Loss Data'!$C$3:$V$3)))/(INDEX('DOE Stack Loss Data'!$B$4:$B$43,MATCH('Combustion Reports'!I34,'DOE Stack Loss Data'!$B$4:$B$43)+1,1)-INDEX('DOE Stack Loss Data'!$B$4:$B$43,MATCH('Combustion Reports'!I34,'DOE Stack Loss Data'!$B$4:$B$43),1))*('Combustion Reports'!I34-INDEX('DOE Stack Loss Data'!$B$4:$B$43,MATCH('Combustion Reports'!I34,'DOE Stack Loss Data'!$B$4:$B$43),1))+INDEX('DOE Stack Loss Data'!$C$4:$V$43,MATCH('Combustion Reports'!I34,'DOE Stack Loss Data'!$B$4:$B$43),MATCH('Combustion Reports'!I33,'DOE Stack Loss Data'!$C$3:$V$3))),0)</f>
        <v>#DIV/0!</v>
      </c>
      <c r="L51" s="189" t="e">
        <f>IF('Combustion Reports'!J30&gt;0,1-(((INDEX('DOE Stack Loss Data'!$C$4:$V$43,MATCH('Combustion Reports'!J34,'DOE Stack Loss Data'!$B$4:$B$43)+1,MATCH('Combustion Reports'!J33,'DOE Stack Loss Data'!$C$3:$V$3)+1)-INDEX('DOE Stack Loss Data'!$C$4:$V$43,MATCH('Combustion Reports'!J34,'DOE Stack Loss Data'!$B$4:$B$43),MATCH('Combustion Reports'!J33,'DOE Stack Loss Data'!$C$3:$V$3)+1))/10*('Combustion Reports'!J34-INDEX('DOE Stack Loss Data'!$B$4:$B$43,MATCH('Combustion Reports'!J34,'DOE Stack Loss Data'!$B$4:$B$43),1))+INDEX('DOE Stack Loss Data'!$C$4:$V$43,MATCH('Combustion Reports'!J34,'DOE Stack Loss Data'!$B$4:$B$43),MATCH('Combustion Reports'!J33,'DOE Stack Loss Data'!$C$3:$V$3)+1)-((INDEX('DOE Stack Loss Data'!$C$4:$V$43,MATCH('Combustion Reports'!J34,'DOE Stack Loss Data'!$B$4:$B$43)+1,MATCH('Combustion Reports'!J33,'DOE Stack Loss Data'!$C$3:$V$3))-INDEX('DOE Stack Loss Data'!$C$4:$V$43,MATCH('Combustion Reports'!J34,'DOE Stack Loss Data'!$B$4:$B$43),MATCH('Combustion Reports'!J33,'DOE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Data'!$B$4:$B$43),MATCH('Combustion Reports'!J33,'DOE Stack Loss Data'!$C$3:$V$3))))/(INDEX('DOE Stack Loss Data'!$C$3:$V$3,1,MATCH('Combustion Reports'!J33,'DOE Stack Loss Data'!$C$3:$V$3)+1)-INDEX('DOE Stack Loss Data'!$C$3:$V$3,1,MATCH('Combustion Reports'!J33,'DOE Stack Loss Data'!$C$3:$V$3)))*('Combustion Reports'!J33-INDEX('DOE Stack Loss Data'!$C$3:$V$3,1,MATCH('Combustion Reports'!J33,'DOE Stack Loss Data'!$C$3:$V$3)))+(INDEX('DOE Stack Loss Data'!$C$4:$V$43,MATCH('Combustion Reports'!J34,'DOE Stack Loss Data'!$B$4:$B$43)+1,MATCH('Combustion Reports'!J33,'DOE Stack Loss Data'!$C$3:$V$3))-INDEX('DOE Stack Loss Data'!$C$4:$V$43,MATCH('Combustion Reports'!J34,'DOE Stack Loss Data'!$B$4:$B$43),MATCH('Combustion Reports'!J33,'DOE Stack Loss Data'!$C$3:$V$3)))/(INDEX('DOE Stack Loss Data'!$B$4:$B$43,MATCH('Combustion Reports'!J34,'DOE Stack Loss Data'!$B$4:$B$43)+1,1)-INDEX('DOE Stack Loss Data'!$B$4:$B$43,MATCH('Combustion Reports'!J34,'DOE Stack Loss Data'!$B$4:$B$43),1))*('Combustion Reports'!J34-INDEX('DOE Stack Loss Data'!$B$4:$B$43,MATCH('Combustion Reports'!J34,'DOE Stack Loss Data'!$B$4:$B$43),1))+INDEX('DOE Stack Loss Data'!$C$4:$V$43,MATCH('Combustion Reports'!J34,'DOE Stack Loss Data'!$B$4:$B$43),MATCH('Combustion Reports'!J33,'DOE Stack Loss Data'!$C$3:$V$3))),0)</f>
        <v>#DIV/0!</v>
      </c>
      <c r="M51" s="189" t="e">
        <f>IF('Combustion Reports'!K30&gt;0,1-(((INDEX('DOE Stack Loss Data'!$C$4:$V$43,MATCH('Combustion Reports'!K34,'DOE Stack Loss Data'!$B$4:$B$43)+1,MATCH('Combustion Reports'!K33,'DOE Stack Loss Data'!$C$3:$V$3)+1)-INDEX('DOE Stack Loss Data'!$C$4:$V$43,MATCH('Combustion Reports'!K34,'DOE Stack Loss Data'!$B$4:$B$43),MATCH('Combustion Reports'!K33,'DOE Stack Loss Data'!$C$3:$V$3)+1))/10*('Combustion Reports'!K34-INDEX('DOE Stack Loss Data'!$B$4:$B$43,MATCH('Combustion Reports'!K34,'DOE Stack Loss Data'!$B$4:$B$43),1))+INDEX('DOE Stack Loss Data'!$C$4:$V$43,MATCH('Combustion Reports'!K34,'DOE Stack Loss Data'!$B$4:$B$43),MATCH('Combustion Reports'!K33,'DOE Stack Loss Data'!$C$3:$V$3)+1)-((INDEX('DOE Stack Loss Data'!$C$4:$V$43,MATCH('Combustion Reports'!K34,'DOE Stack Loss Data'!$B$4:$B$43)+1,MATCH('Combustion Reports'!K33,'DOE Stack Loss Data'!$C$3:$V$3))-INDEX('DOE Stack Loss Data'!$C$4:$V$43,MATCH('Combustion Reports'!K34,'DOE Stack Loss Data'!$B$4:$B$43),MATCH('Combustion Reports'!K33,'DOE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Data'!$B$4:$B$43),MATCH('Combustion Reports'!K33,'DOE Stack Loss Data'!$C$3:$V$3))))/(INDEX('DOE Stack Loss Data'!$C$3:$V$3,1,MATCH('Combustion Reports'!K33,'DOE Stack Loss Data'!$C$3:$V$3)+1)-INDEX('DOE Stack Loss Data'!$C$3:$V$3,1,MATCH('Combustion Reports'!K33,'DOE Stack Loss Data'!$C$3:$V$3)))*('Combustion Reports'!K33-INDEX('DOE Stack Loss Data'!$C$3:$V$3,1,MATCH('Combustion Reports'!K33,'DOE Stack Loss Data'!$C$3:$V$3)))+(INDEX('DOE Stack Loss Data'!$C$4:$V$43,MATCH('Combustion Reports'!K34,'DOE Stack Loss Data'!$B$4:$B$43)+1,MATCH('Combustion Reports'!K33,'DOE Stack Loss Data'!$C$3:$V$3))-INDEX('DOE Stack Loss Data'!$C$4:$V$43,MATCH('Combustion Reports'!K34,'DOE Stack Loss Data'!$B$4:$B$43),MATCH('Combustion Reports'!K33,'DOE Stack Loss Data'!$C$3:$V$3)))/(INDEX('DOE Stack Loss Data'!$B$4:$B$43,MATCH('Combustion Reports'!K34,'DOE Stack Loss Data'!$B$4:$B$43)+1,1)-INDEX('DOE Stack Loss Data'!$B$4:$B$43,MATCH('Combustion Reports'!K34,'DOE Stack Loss Data'!$B$4:$B$43),1))*('Combustion Reports'!K34-INDEX('DOE Stack Loss Data'!$B$4:$B$43,MATCH('Combustion Reports'!K34,'DOE Stack Loss Data'!$B$4:$B$43),1))+INDEX('DOE Stack Loss Data'!$C$4:$V$43,MATCH('Combustion Reports'!K34,'DOE Stack Loss Data'!$B$4:$B$43),MATCH('Combustion Reports'!K33,'DOE Stack Loss Data'!$C$3:$V$3))),0)</f>
        <v>#DIV/0!</v>
      </c>
      <c r="N51" s="190" t="e">
        <f>IF('Combustion Reports'!L30&gt;0,1-(((INDEX('DOE Stack Loss Data'!$C$4:$V$43,MATCH('Combustion Reports'!L34,'DOE Stack Loss Data'!$B$4:$B$43)+1,MATCH('Combustion Reports'!L33,'DOE Stack Loss Data'!$C$3:$V$3)+1)-INDEX('DOE Stack Loss Data'!$C$4:$V$43,MATCH('Combustion Reports'!L34,'DOE Stack Loss Data'!$B$4:$B$43),MATCH('Combustion Reports'!L33,'DOE Stack Loss Data'!$C$3:$V$3)+1))/10*('Combustion Reports'!L34-INDEX('DOE Stack Loss Data'!$B$4:$B$43,MATCH('Combustion Reports'!L34,'DOE Stack Loss Data'!$B$4:$B$43),1))+INDEX('DOE Stack Loss Data'!$C$4:$V$43,MATCH('Combustion Reports'!L34,'DOE Stack Loss Data'!$B$4:$B$43),MATCH('Combustion Reports'!L33,'DOE Stack Loss Data'!$C$3:$V$3)+1)-((INDEX('DOE Stack Loss Data'!$C$4:$V$43,MATCH('Combustion Reports'!L34,'DOE Stack Loss Data'!$B$4:$B$43)+1,MATCH('Combustion Reports'!L33,'DOE Stack Loss Data'!$C$3:$V$3))-INDEX('DOE Stack Loss Data'!$C$4:$V$43,MATCH('Combustion Reports'!L34,'DOE Stack Loss Data'!$B$4:$B$43),MATCH('Combustion Reports'!L33,'DOE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Data'!$B$4:$B$43),MATCH('Combustion Reports'!L33,'DOE Stack Loss Data'!$C$3:$V$3))))/(INDEX('DOE Stack Loss Data'!$C$3:$V$3,1,MATCH('Combustion Reports'!L33,'DOE Stack Loss Data'!$C$3:$V$3)+1)-INDEX('DOE Stack Loss Data'!$C$3:$V$3,1,MATCH('Combustion Reports'!L33,'DOE Stack Loss Data'!$C$3:$V$3)))*('Combustion Reports'!L33-INDEX('DOE Stack Loss Data'!$C$3:$V$3,1,MATCH('Combustion Reports'!L33,'DOE Stack Loss Data'!$C$3:$V$3)))+(INDEX('DOE Stack Loss Data'!$C$4:$V$43,MATCH('Combustion Reports'!L34,'DOE Stack Loss Data'!$B$4:$B$43)+1,MATCH('Combustion Reports'!L33,'DOE Stack Loss Data'!$C$3:$V$3))-INDEX('DOE Stack Loss Data'!$C$4:$V$43,MATCH('Combustion Reports'!L34,'DOE Stack Loss Data'!$B$4:$B$43),MATCH('Combustion Reports'!L33,'DOE Stack Loss Data'!$C$3:$V$3)))/(INDEX('DOE Stack Loss Data'!$B$4:$B$43,MATCH('Combustion Reports'!L34,'DOE Stack Loss Data'!$B$4:$B$43)+1,1)-INDEX('DOE Stack Loss Data'!$B$4:$B$43,MATCH('Combustion Reports'!L34,'DOE Stack Loss Data'!$B$4:$B$43),1))*('Combustion Reports'!L34-INDEX('DOE Stack Loss Data'!$B$4:$B$43,MATCH('Combustion Reports'!L34,'DOE Stack Loss Data'!$B$4:$B$43),1))+INDEX('DOE Stack Loss Data'!$C$4:$V$43,MATCH('Combustion Reports'!L34,'DOE Stack Loss Data'!$B$4:$B$43),MATCH('Combustion Reports'!L33,'DOE Stack Loss Data'!$C$3:$V$3))),0)</f>
        <v>#DIV/0!</v>
      </c>
      <c r="P51" s="675" t="s">
        <v>126</v>
      </c>
      <c r="Q51" s="676"/>
      <c r="R51" s="677"/>
      <c r="S51" s="188" t="e">
        <f>IF('Combustion Reports'!C36&gt;0,1-(((INDEX('DOE Stack Loss Data'!$C$4:$V$43,MATCH('Combustion Reports'!C40,'DOE Stack Loss Data'!$B$4:$B$43)+1,MATCH('Combustion Reports'!C39,'DOE Stack Loss Data'!$C$3:$V$3)+1)-INDEX('DOE Stack Loss Data'!$C$4:$V$43,MATCH('Combustion Reports'!C40,'DOE Stack Loss Data'!$B$4:$B$43),MATCH('Combustion Reports'!C39,'DOE Stack Loss Data'!$C$3:$V$3)+1))/10*('Combustion Reports'!C40-INDEX('DOE Stack Loss Data'!$B$4:$B$43,MATCH('Combustion Reports'!C40,'DOE Stack Loss Data'!$B$4:$B$43),1))+INDEX('DOE Stack Loss Data'!$C$4:$V$43,MATCH('Combustion Reports'!C40,'DOE Stack Loss Data'!$B$4:$B$43),MATCH('Combustion Reports'!C39,'DOE Stack Loss Data'!$C$3:$V$3)+1)-((INDEX('DOE Stack Loss Data'!$C$4:$V$43,MATCH('Combustion Reports'!C40,'DOE Stack Loss Data'!$B$4:$B$43)+1,MATCH('Combustion Reports'!C39,'DOE Stack Loss Data'!$C$3:$V$3))-INDEX('DOE Stack Loss Data'!$C$4:$V$43,MATCH('Combustion Reports'!C40,'DOE Stack Loss Data'!$B$4:$B$43),MATCH('Combustion Reports'!C39,'DOE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Data'!$B$4:$B$43),MATCH('Combustion Reports'!C39,'DOE Stack Loss Data'!$C$3:$V$3))))/(INDEX('DOE Stack Loss Data'!$C$3:$V$3,1,MATCH('Combustion Reports'!C39,'DOE Stack Loss Data'!$C$3:$V$3)+1)-INDEX('DOE Stack Loss Data'!$C$3:$V$3,1,MATCH('Combustion Reports'!C39,'DOE Stack Loss Data'!$C$3:$V$3)))*('Combustion Reports'!C39-INDEX('DOE Stack Loss Data'!$C$3:$V$3,1,MATCH('Combustion Reports'!C39,'DOE Stack Loss Data'!$C$3:$V$3)))+(INDEX('DOE Stack Loss Data'!$C$4:$V$43,MATCH('Combustion Reports'!C40,'DOE Stack Loss Data'!$B$4:$B$43)+1,MATCH('Combustion Reports'!C39,'DOE Stack Loss Data'!$C$3:$V$3))-INDEX('DOE Stack Loss Data'!$C$4:$V$43,MATCH('Combustion Reports'!C40,'DOE Stack Loss Data'!$B$4:$B$43),MATCH('Combustion Reports'!C39,'DOE Stack Loss Data'!$C$3:$V$3)))/(INDEX('DOE Stack Loss Data'!$B$4:$B$43,MATCH('Combustion Reports'!C40,'DOE Stack Loss Data'!$B$4:$B$43)+1,1)-INDEX('DOE Stack Loss Data'!$B$4:$B$43,MATCH('Combustion Reports'!C40,'DOE Stack Loss Data'!$B$4:$B$43),1))*('Combustion Reports'!C40-INDEX('DOE Stack Loss Data'!$B$4:$B$43,MATCH('Combustion Reports'!C40,'DOE Stack Loss Data'!$B$4:$B$43),1))+INDEX('DOE Stack Loss Data'!$C$4:$V$43,MATCH('Combustion Reports'!C40,'DOE Stack Loss Data'!$B$4:$B$43),MATCH('Combustion Reports'!C39,'DOE Stack Loss Data'!$C$3:$V$3))),0)</f>
        <v>#DIV/0!</v>
      </c>
      <c r="T51" s="189" t="e">
        <f>IF('Combustion Reports'!D36&gt;0,1-(((INDEX('DOE Stack Loss Data'!$C$4:$V$43,MATCH('Combustion Reports'!D40,'DOE Stack Loss Data'!$B$4:$B$43)+1,MATCH('Combustion Reports'!D39,'DOE Stack Loss Data'!$C$3:$V$3)+1)-INDEX('DOE Stack Loss Data'!$C$4:$V$43,MATCH('Combustion Reports'!D40,'DOE Stack Loss Data'!$B$4:$B$43),MATCH('Combustion Reports'!D39,'DOE Stack Loss Data'!$C$3:$V$3)+1))/10*('Combustion Reports'!D40-INDEX('DOE Stack Loss Data'!$B$4:$B$43,MATCH('Combustion Reports'!D40,'DOE Stack Loss Data'!$B$4:$B$43),1))+INDEX('DOE Stack Loss Data'!$C$4:$V$43,MATCH('Combustion Reports'!D40,'DOE Stack Loss Data'!$B$4:$B$43),MATCH('Combustion Reports'!D39,'DOE Stack Loss Data'!$C$3:$V$3)+1)-((INDEX('DOE Stack Loss Data'!$C$4:$V$43,MATCH('Combustion Reports'!D40,'DOE Stack Loss Data'!$B$4:$B$43)+1,MATCH('Combustion Reports'!D39,'DOE Stack Loss Data'!$C$3:$V$3))-INDEX('DOE Stack Loss Data'!$C$4:$V$43,MATCH('Combustion Reports'!D40,'DOE Stack Loss Data'!$B$4:$B$43),MATCH('Combustion Reports'!D39,'DOE Stack Loss Data'!$C$3:$V$3)))/(INDEX('DOE Stack Loss Data'!$B$4:$B$43,MATCH('Combustion Reports'!D40,'DOE Stack Loss Data'!$B$4:$B$43)+1,1)-INDEX('DOE Stack Loss Data'!$B$4:$B$43,MATCH('Combustion Reports'!D40,'DOE Stack Loss Data'!$B$4:$B$43),1))*('Combustion Reports'!D40-INDEX('DOE Stack Loss Data'!$B$4:$B$43,MATCH('Combustion Reports'!D40,'DOE Stack Loss Data'!$B$4:$B$43),1))+INDEX('DOE Stack Loss Data'!$C$4:$V$43,MATCH('Combustion Reports'!D40,'DOE Stack Loss Data'!$B$4:$B$43),MATCH('Combustion Reports'!D39,'DOE Stack Loss Data'!$C$3:$V$3))))/(INDEX('DOE Stack Loss Data'!$C$3:$V$3,1,MATCH('Combustion Reports'!D39,'DOE Stack Loss Data'!$C$3:$V$3)+1)-INDEX('DOE Stack Loss Data'!$C$3:$V$3,1,MATCH('Combustion Reports'!D39,'DOE Stack Loss Data'!$C$3:$V$3)))*('Combustion Reports'!D39-INDEX('DOE Stack Loss Data'!$C$3:$V$3,1,MATCH('Combustion Reports'!D39,'DOE Stack Loss Data'!$C$3:$V$3)))+(INDEX('DOE Stack Loss Data'!$C$4:$V$43,MATCH('Combustion Reports'!D40,'DOE Stack Loss Data'!$B$4:$B$43)+1,MATCH('Combustion Reports'!D39,'DOE Stack Loss Data'!$C$3:$V$3))-INDEX('DOE Stack Loss Data'!$C$4:$V$43,MATCH('Combustion Reports'!D40,'DOE Stack Loss Data'!$B$4:$B$43),MATCH('Combustion Reports'!D39,'DOE Stack Loss Data'!$C$3:$V$3)))/(INDEX('DOE Stack Loss Data'!$B$4:$B$43,MATCH('Combustion Reports'!D40,'DOE Stack Loss Data'!$B$4:$B$43)+1,1)-INDEX('DOE Stack Loss Data'!$B$4:$B$43,MATCH('Combustion Reports'!D40,'DOE Stack Loss Data'!$B$4:$B$43),1))*('Combustion Reports'!D40-INDEX('DOE Stack Loss Data'!$B$4:$B$43,MATCH('Combustion Reports'!D40,'DOE Stack Loss Data'!$B$4:$B$43),1))+INDEX('DOE Stack Loss Data'!$C$4:$V$43,MATCH('Combustion Reports'!D40,'DOE Stack Loss Data'!$B$4:$B$43),MATCH('Combustion Reports'!D39,'DOE Stack Loss Data'!$C$3:$V$3))),0)</f>
        <v>#DIV/0!</v>
      </c>
      <c r="U51" s="189" t="e">
        <f>IF('Combustion Reports'!E36&gt;0,1-(((INDEX('DOE Stack Loss Data'!$C$4:$V$43,MATCH('Combustion Reports'!E40,'DOE Stack Loss Data'!$B$4:$B$43)+1,MATCH('Combustion Reports'!E39,'DOE Stack Loss Data'!$C$3:$V$3)+1)-INDEX('DOE Stack Loss Data'!$C$4:$V$43,MATCH('Combustion Reports'!E40,'DOE Stack Loss Data'!$B$4:$B$43),MATCH('Combustion Reports'!E39,'DOE Stack Loss Data'!$C$3:$V$3)+1))/10*('Combustion Reports'!E40-INDEX('DOE Stack Loss Data'!$B$4:$B$43,MATCH('Combustion Reports'!E40,'DOE Stack Loss Data'!$B$4:$B$43),1))+INDEX('DOE Stack Loss Data'!$C$4:$V$43,MATCH('Combustion Reports'!E40,'DOE Stack Loss Data'!$B$4:$B$43),MATCH('Combustion Reports'!E39,'DOE Stack Loss Data'!$C$3:$V$3)+1)-((INDEX('DOE Stack Loss Data'!$C$4:$V$43,MATCH('Combustion Reports'!E40,'DOE Stack Loss Data'!$B$4:$B$43)+1,MATCH('Combustion Reports'!E39,'DOE Stack Loss Data'!$C$3:$V$3))-INDEX('DOE Stack Loss Data'!$C$4:$V$43,MATCH('Combustion Reports'!E40,'DOE Stack Loss Data'!$B$4:$B$43),MATCH('Combustion Reports'!E39,'DOE Stack Loss Data'!$C$3:$V$3)))/(INDEX('DOE Stack Loss Data'!$B$4:$B$43,MATCH('Combustion Reports'!E40,'DOE Stack Loss Data'!$B$4:$B$43)+1,1)-INDEX('DOE Stack Loss Data'!$B$4:$B$43,MATCH('Combustion Reports'!E40,'DOE Stack Loss Data'!$B$4:$B$43),1))*('Combustion Reports'!E40-INDEX('DOE Stack Loss Data'!$B$4:$B$43,MATCH('Combustion Reports'!E40,'DOE Stack Loss Data'!$B$4:$B$43),1))+INDEX('DOE Stack Loss Data'!$C$4:$V$43,MATCH('Combustion Reports'!E40,'DOE Stack Loss Data'!$B$4:$B$43),MATCH('Combustion Reports'!E39,'DOE Stack Loss Data'!$C$3:$V$3))))/(INDEX('DOE Stack Loss Data'!$C$3:$V$3,1,MATCH('Combustion Reports'!E39,'DOE Stack Loss Data'!$C$3:$V$3)+1)-INDEX('DOE Stack Loss Data'!$C$3:$V$3,1,MATCH('Combustion Reports'!E39,'DOE Stack Loss Data'!$C$3:$V$3)))*('Combustion Reports'!E39-INDEX('DOE Stack Loss Data'!$C$3:$V$3,1,MATCH('Combustion Reports'!E39,'DOE Stack Loss Data'!$C$3:$V$3)))+(INDEX('DOE Stack Loss Data'!$C$4:$V$43,MATCH('Combustion Reports'!E40,'DOE Stack Loss Data'!$B$4:$B$43)+1,MATCH('Combustion Reports'!E39,'DOE Stack Loss Data'!$C$3:$V$3))-INDEX('DOE Stack Loss Data'!$C$4:$V$43,MATCH('Combustion Reports'!E40,'DOE Stack Loss Data'!$B$4:$B$43),MATCH('Combustion Reports'!E39,'DOE Stack Loss Data'!$C$3:$V$3)))/(INDEX('DOE Stack Loss Data'!$B$4:$B$43,MATCH('Combustion Reports'!E40,'DOE Stack Loss Data'!$B$4:$B$43)+1,1)-INDEX('DOE Stack Loss Data'!$B$4:$B$43,MATCH('Combustion Reports'!E40,'DOE Stack Loss Data'!$B$4:$B$43),1))*('Combustion Reports'!E40-INDEX('DOE Stack Loss Data'!$B$4:$B$43,MATCH('Combustion Reports'!E40,'DOE Stack Loss Data'!$B$4:$B$43),1))+INDEX('DOE Stack Loss Data'!$C$4:$V$43,MATCH('Combustion Reports'!E40,'DOE Stack Loss Data'!$B$4:$B$43),MATCH('Combustion Reports'!E39,'DOE Stack Loss Data'!$C$3:$V$3))),0)</f>
        <v>#DIV/0!</v>
      </c>
      <c r="V51" s="189" t="e">
        <f>IF('Combustion Reports'!F36&gt;0,1-(((INDEX('DOE Stack Loss Data'!$C$4:$V$43,MATCH('Combustion Reports'!F40,'DOE Stack Loss Data'!$B$4:$B$43)+1,MATCH('Combustion Reports'!F39,'DOE Stack Loss Data'!$C$3:$V$3)+1)-INDEX('DOE Stack Loss Data'!$C$4:$V$43,MATCH('Combustion Reports'!F40,'DOE Stack Loss Data'!$B$4:$B$43),MATCH('Combustion Reports'!F39,'DOE Stack Loss Data'!$C$3:$V$3)+1))/10*('Combustion Reports'!F40-INDEX('DOE Stack Loss Data'!$B$4:$B$43,MATCH('Combustion Reports'!F40,'DOE Stack Loss Data'!$B$4:$B$43),1))+INDEX('DOE Stack Loss Data'!$C$4:$V$43,MATCH('Combustion Reports'!F40,'DOE Stack Loss Data'!$B$4:$B$43),MATCH('Combustion Reports'!F39,'DOE Stack Loss Data'!$C$3:$V$3)+1)-((INDEX('DOE Stack Loss Data'!$C$4:$V$43,MATCH('Combustion Reports'!F40,'DOE Stack Loss Data'!$B$4:$B$43)+1,MATCH('Combustion Reports'!F39,'DOE Stack Loss Data'!$C$3:$V$3))-INDEX('DOE Stack Loss Data'!$C$4:$V$43,MATCH('Combustion Reports'!F40,'DOE Stack Loss Data'!$B$4:$B$43),MATCH('Combustion Reports'!F39,'DOE Stack Loss Data'!$C$3:$V$3)))/(INDEX('DOE Stack Loss Data'!$B$4:$B$43,MATCH('Combustion Reports'!F40,'DOE Stack Loss Data'!$B$4:$B$43)+1,1)-INDEX('DOE Stack Loss Data'!$B$4:$B$43,MATCH('Combustion Reports'!F40,'DOE Stack Loss Data'!$B$4:$B$43),1))*('Combustion Reports'!F40-INDEX('DOE Stack Loss Data'!$B$4:$B$43,MATCH('Combustion Reports'!F40,'DOE Stack Loss Data'!$B$4:$B$43),1))+INDEX('DOE Stack Loss Data'!$C$4:$V$43,MATCH('Combustion Reports'!F40,'DOE Stack Loss Data'!$B$4:$B$43),MATCH('Combustion Reports'!F39,'DOE Stack Loss Data'!$C$3:$V$3))))/(INDEX('DOE Stack Loss Data'!$C$3:$V$3,1,MATCH('Combustion Reports'!F39,'DOE Stack Loss Data'!$C$3:$V$3)+1)-INDEX('DOE Stack Loss Data'!$C$3:$V$3,1,MATCH('Combustion Reports'!F39,'DOE Stack Loss Data'!$C$3:$V$3)))*('Combustion Reports'!F39-INDEX('DOE Stack Loss Data'!$C$3:$V$3,1,MATCH('Combustion Reports'!F39,'DOE Stack Loss Data'!$C$3:$V$3)))+(INDEX('DOE Stack Loss Data'!$C$4:$V$43,MATCH('Combustion Reports'!F40,'DOE Stack Loss Data'!$B$4:$B$43)+1,MATCH('Combustion Reports'!F39,'DOE Stack Loss Data'!$C$3:$V$3))-INDEX('DOE Stack Loss Data'!$C$4:$V$43,MATCH('Combustion Reports'!F40,'DOE Stack Loss Data'!$B$4:$B$43),MATCH('Combustion Reports'!F39,'DOE Stack Loss Data'!$C$3:$V$3)))/(INDEX('DOE Stack Loss Data'!$B$4:$B$43,MATCH('Combustion Reports'!F40,'DOE Stack Loss Data'!$B$4:$B$43)+1,1)-INDEX('DOE Stack Loss Data'!$B$4:$B$43,MATCH('Combustion Reports'!F40,'DOE Stack Loss Data'!$B$4:$B$43),1))*('Combustion Reports'!F40-INDEX('DOE Stack Loss Data'!$B$4:$B$43,MATCH('Combustion Reports'!F40,'DOE Stack Loss Data'!$B$4:$B$43),1))+INDEX('DOE Stack Loss Data'!$C$4:$V$43,MATCH('Combustion Reports'!F40,'DOE Stack Loss Data'!$B$4:$B$43),MATCH('Combustion Reports'!F39,'DOE Stack Loss Data'!$C$3:$V$3))),0)</f>
        <v>#DIV/0!</v>
      </c>
      <c r="W51" s="189" t="e">
        <f>IF('Combustion Reports'!G36&gt;0,1-(((INDEX('DOE Stack Loss Data'!$C$4:$V$43,MATCH('Combustion Reports'!G40,'DOE Stack Loss Data'!$B$4:$B$43)+1,MATCH('Combustion Reports'!G39,'DOE Stack Loss Data'!$C$3:$V$3)+1)-INDEX('DOE Stack Loss Data'!$C$4:$V$43,MATCH('Combustion Reports'!G40,'DOE Stack Loss Data'!$B$4:$B$43),MATCH('Combustion Reports'!G39,'DOE Stack Loss Data'!$C$3:$V$3)+1))/10*('Combustion Reports'!G40-INDEX('DOE Stack Loss Data'!$B$4:$B$43,MATCH('Combustion Reports'!G40,'DOE Stack Loss Data'!$B$4:$B$43),1))+INDEX('DOE Stack Loss Data'!$C$4:$V$43,MATCH('Combustion Reports'!G40,'DOE Stack Loss Data'!$B$4:$B$43),MATCH('Combustion Reports'!G39,'DOE Stack Loss Data'!$C$3:$V$3)+1)-((INDEX('DOE Stack Loss Data'!$C$4:$V$43,MATCH('Combustion Reports'!G40,'DOE Stack Loss Data'!$B$4:$B$43)+1,MATCH('Combustion Reports'!G39,'DOE Stack Loss Data'!$C$3:$V$3))-INDEX('DOE Stack Loss Data'!$C$4:$V$43,MATCH('Combustion Reports'!G40,'DOE Stack Loss Data'!$B$4:$B$43),MATCH('Combustion Reports'!G39,'DOE Stack Loss Data'!$C$3:$V$3)))/(INDEX('DOE Stack Loss Data'!$B$4:$B$43,MATCH('Combustion Reports'!G40,'DOE Stack Loss Data'!$B$4:$B$43)+1,1)-INDEX('DOE Stack Loss Data'!$B$4:$B$43,MATCH('Combustion Reports'!G40,'DOE Stack Loss Data'!$B$4:$B$43),1))*('Combustion Reports'!G40-INDEX('DOE Stack Loss Data'!$B$4:$B$43,MATCH('Combustion Reports'!G40,'DOE Stack Loss Data'!$B$4:$B$43),1))+INDEX('DOE Stack Loss Data'!$C$4:$V$43,MATCH('Combustion Reports'!G40,'DOE Stack Loss Data'!$B$4:$B$43),MATCH('Combustion Reports'!G39,'DOE Stack Loss Data'!$C$3:$V$3))))/(INDEX('DOE Stack Loss Data'!$C$3:$V$3,1,MATCH('Combustion Reports'!G39,'DOE Stack Loss Data'!$C$3:$V$3)+1)-INDEX('DOE Stack Loss Data'!$C$3:$V$3,1,MATCH('Combustion Reports'!G39,'DOE Stack Loss Data'!$C$3:$V$3)))*('Combustion Reports'!G39-INDEX('DOE Stack Loss Data'!$C$3:$V$3,1,MATCH('Combustion Reports'!G39,'DOE Stack Loss Data'!$C$3:$V$3)))+(INDEX('DOE Stack Loss Data'!$C$4:$V$43,MATCH('Combustion Reports'!G40,'DOE Stack Loss Data'!$B$4:$B$43)+1,MATCH('Combustion Reports'!G39,'DOE Stack Loss Data'!$C$3:$V$3))-INDEX('DOE Stack Loss Data'!$C$4:$V$43,MATCH('Combustion Reports'!G40,'DOE Stack Loss Data'!$B$4:$B$43),MATCH('Combustion Reports'!G39,'DOE Stack Loss Data'!$C$3:$V$3)))/(INDEX('DOE Stack Loss Data'!$B$4:$B$43,MATCH('Combustion Reports'!G40,'DOE Stack Loss Data'!$B$4:$B$43)+1,1)-INDEX('DOE Stack Loss Data'!$B$4:$B$43,MATCH('Combustion Reports'!G40,'DOE Stack Loss Data'!$B$4:$B$43),1))*('Combustion Reports'!G40-INDEX('DOE Stack Loss Data'!$B$4:$B$43,MATCH('Combustion Reports'!G40,'DOE Stack Loss Data'!$B$4:$B$43),1))+INDEX('DOE Stack Loss Data'!$C$4:$V$43,MATCH('Combustion Reports'!G40,'DOE Stack Loss Data'!$B$4:$B$43),MATCH('Combustion Reports'!G39,'DOE Stack Loss Data'!$C$3:$V$3))),0)</f>
        <v>#DIV/0!</v>
      </c>
      <c r="X51" s="189" t="e">
        <f>IF('Combustion Reports'!H36&gt;0,1-(((INDEX('DOE Stack Loss Data'!$C$4:$V$43,MATCH('Combustion Reports'!H40,'DOE Stack Loss Data'!$B$4:$B$43)+1,MATCH('Combustion Reports'!H39,'DOE Stack Loss Data'!$C$3:$V$3)+1)-INDEX('DOE Stack Loss Data'!$C$4:$V$43,MATCH('Combustion Reports'!H40,'DOE Stack Loss Data'!$B$4:$B$43),MATCH('Combustion Reports'!H39,'DOE Stack Loss Data'!$C$3:$V$3)+1))/10*('Combustion Reports'!H40-INDEX('DOE Stack Loss Data'!$B$4:$B$43,MATCH('Combustion Reports'!H40,'DOE Stack Loss Data'!$B$4:$B$43),1))+INDEX('DOE Stack Loss Data'!$C$4:$V$43,MATCH('Combustion Reports'!H40,'DOE Stack Loss Data'!$B$4:$B$43),MATCH('Combustion Reports'!H39,'DOE Stack Loss Data'!$C$3:$V$3)+1)-((INDEX('DOE Stack Loss Data'!$C$4:$V$43,MATCH('Combustion Reports'!H40,'DOE Stack Loss Data'!$B$4:$B$43)+1,MATCH('Combustion Reports'!H39,'DOE Stack Loss Data'!$C$3:$V$3))-INDEX('DOE Stack Loss Data'!$C$4:$V$43,MATCH('Combustion Reports'!H40,'DOE Stack Loss Data'!$B$4:$B$43),MATCH('Combustion Reports'!H39,'DOE Stack Loss Data'!$C$3:$V$3)))/(INDEX('DOE Stack Loss Data'!$B$4:$B$43,MATCH('Combustion Reports'!H40,'DOE Stack Loss Data'!$B$4:$B$43)+1,1)-INDEX('DOE Stack Loss Data'!$B$4:$B$43,MATCH('Combustion Reports'!H40,'DOE Stack Loss Data'!$B$4:$B$43),1))*('Combustion Reports'!H40-INDEX('DOE Stack Loss Data'!$B$4:$B$43,MATCH('Combustion Reports'!H40,'DOE Stack Loss Data'!$B$4:$B$43),1))+INDEX('DOE Stack Loss Data'!$C$4:$V$43,MATCH('Combustion Reports'!H40,'DOE Stack Loss Data'!$B$4:$B$43),MATCH('Combustion Reports'!H39,'DOE Stack Loss Data'!$C$3:$V$3))))/(INDEX('DOE Stack Loss Data'!$C$3:$V$3,1,MATCH('Combustion Reports'!H39,'DOE Stack Loss Data'!$C$3:$V$3)+1)-INDEX('DOE Stack Loss Data'!$C$3:$V$3,1,MATCH('Combustion Reports'!H39,'DOE Stack Loss Data'!$C$3:$V$3)))*('Combustion Reports'!H39-INDEX('DOE Stack Loss Data'!$C$3:$V$3,1,MATCH('Combustion Reports'!H39,'DOE Stack Loss Data'!$C$3:$V$3)))+(INDEX('DOE Stack Loss Data'!$C$4:$V$43,MATCH('Combustion Reports'!H40,'DOE Stack Loss Data'!$B$4:$B$43)+1,MATCH('Combustion Reports'!H39,'DOE Stack Loss Data'!$C$3:$V$3))-INDEX('DOE Stack Loss Data'!$C$4:$V$43,MATCH('Combustion Reports'!H40,'DOE Stack Loss Data'!$B$4:$B$43),MATCH('Combustion Reports'!H39,'DOE Stack Loss Data'!$C$3:$V$3)))/(INDEX('DOE Stack Loss Data'!$B$4:$B$43,MATCH('Combustion Reports'!H40,'DOE Stack Loss Data'!$B$4:$B$43)+1,1)-INDEX('DOE Stack Loss Data'!$B$4:$B$43,MATCH('Combustion Reports'!H40,'DOE Stack Loss Data'!$B$4:$B$43),1))*('Combustion Reports'!H40-INDEX('DOE Stack Loss Data'!$B$4:$B$43,MATCH('Combustion Reports'!H40,'DOE Stack Loss Data'!$B$4:$B$43),1))+INDEX('DOE Stack Loss Data'!$C$4:$V$43,MATCH('Combustion Reports'!H40,'DOE Stack Loss Data'!$B$4:$B$43),MATCH('Combustion Reports'!H39,'DOE Stack Loss Data'!$C$3:$V$3))),0)</f>
        <v>#DIV/0!</v>
      </c>
      <c r="Y51" s="189" t="e">
        <f>IF('Combustion Reports'!I36&gt;0,1-(((INDEX('DOE Stack Loss Data'!$C$4:$V$43,MATCH('Combustion Reports'!I40,'DOE Stack Loss Data'!$B$4:$B$43)+1,MATCH('Combustion Reports'!I39,'DOE Stack Loss Data'!$C$3:$V$3)+1)-INDEX('DOE Stack Loss Data'!$C$4:$V$43,MATCH('Combustion Reports'!I40,'DOE Stack Loss Data'!$B$4:$B$43),MATCH('Combustion Reports'!I39,'DOE Stack Loss Data'!$C$3:$V$3)+1))/10*('Combustion Reports'!I40-INDEX('DOE Stack Loss Data'!$B$4:$B$43,MATCH('Combustion Reports'!I40,'DOE Stack Loss Data'!$B$4:$B$43),1))+INDEX('DOE Stack Loss Data'!$C$4:$V$43,MATCH('Combustion Reports'!I40,'DOE Stack Loss Data'!$B$4:$B$43),MATCH('Combustion Reports'!I39,'DOE Stack Loss Data'!$C$3:$V$3)+1)-((INDEX('DOE Stack Loss Data'!$C$4:$V$43,MATCH('Combustion Reports'!I40,'DOE Stack Loss Data'!$B$4:$B$43)+1,MATCH('Combustion Reports'!I39,'DOE Stack Loss Data'!$C$3:$V$3))-INDEX('DOE Stack Loss Data'!$C$4:$V$43,MATCH('Combustion Reports'!I40,'DOE Stack Loss Data'!$B$4:$B$43),MATCH('Combustion Reports'!I39,'DOE Stack Loss Data'!$C$3:$V$3)))/(INDEX('DOE Stack Loss Data'!$B$4:$B$43,MATCH('Combustion Reports'!I40,'DOE Stack Loss Data'!$B$4:$B$43)+1,1)-INDEX('DOE Stack Loss Data'!$B$4:$B$43,MATCH('Combustion Reports'!I40,'DOE Stack Loss Data'!$B$4:$B$43),1))*('Combustion Reports'!I40-INDEX('DOE Stack Loss Data'!$B$4:$B$43,MATCH('Combustion Reports'!I40,'DOE Stack Loss Data'!$B$4:$B$43),1))+INDEX('DOE Stack Loss Data'!$C$4:$V$43,MATCH('Combustion Reports'!I40,'DOE Stack Loss Data'!$B$4:$B$43),MATCH('Combustion Reports'!I39,'DOE Stack Loss Data'!$C$3:$V$3))))/(INDEX('DOE Stack Loss Data'!$C$3:$V$3,1,MATCH('Combustion Reports'!I39,'DOE Stack Loss Data'!$C$3:$V$3)+1)-INDEX('DOE Stack Loss Data'!$C$3:$V$3,1,MATCH('Combustion Reports'!I39,'DOE Stack Loss Data'!$C$3:$V$3)))*('Combustion Reports'!I39-INDEX('DOE Stack Loss Data'!$C$3:$V$3,1,MATCH('Combustion Reports'!I39,'DOE Stack Loss Data'!$C$3:$V$3)))+(INDEX('DOE Stack Loss Data'!$C$4:$V$43,MATCH('Combustion Reports'!I40,'DOE Stack Loss Data'!$B$4:$B$43)+1,MATCH('Combustion Reports'!I39,'DOE Stack Loss Data'!$C$3:$V$3))-INDEX('DOE Stack Loss Data'!$C$4:$V$43,MATCH('Combustion Reports'!I40,'DOE Stack Loss Data'!$B$4:$B$43),MATCH('Combustion Reports'!I39,'DOE Stack Loss Data'!$C$3:$V$3)))/(INDEX('DOE Stack Loss Data'!$B$4:$B$43,MATCH('Combustion Reports'!I40,'DOE Stack Loss Data'!$B$4:$B$43)+1,1)-INDEX('DOE Stack Loss Data'!$B$4:$B$43,MATCH('Combustion Reports'!I40,'DOE Stack Loss Data'!$B$4:$B$43),1))*('Combustion Reports'!I40-INDEX('DOE Stack Loss Data'!$B$4:$B$43,MATCH('Combustion Reports'!I40,'DOE Stack Loss Data'!$B$4:$B$43),1))+INDEX('DOE Stack Loss Data'!$C$4:$V$43,MATCH('Combustion Reports'!I40,'DOE Stack Loss Data'!$B$4:$B$43),MATCH('Combustion Reports'!I39,'DOE Stack Loss Data'!$C$3:$V$3))),0)</f>
        <v>#DIV/0!</v>
      </c>
      <c r="Z51" s="189" t="e">
        <f>IF('Combustion Reports'!J36&gt;0,1-(((INDEX('DOE Stack Loss Data'!$C$4:$V$43,MATCH('Combustion Reports'!J40,'DOE Stack Loss Data'!$B$4:$B$43)+1,MATCH('Combustion Reports'!J39,'DOE Stack Loss Data'!$C$3:$V$3)+1)-INDEX('DOE Stack Loss Data'!$C$4:$V$43,MATCH('Combustion Reports'!J40,'DOE Stack Loss Data'!$B$4:$B$43),MATCH('Combustion Reports'!J39,'DOE Stack Loss Data'!$C$3:$V$3)+1))/10*('Combustion Reports'!J40-INDEX('DOE Stack Loss Data'!$B$4:$B$43,MATCH('Combustion Reports'!J40,'DOE Stack Loss Data'!$B$4:$B$43),1))+INDEX('DOE Stack Loss Data'!$C$4:$V$43,MATCH('Combustion Reports'!J40,'DOE Stack Loss Data'!$B$4:$B$43),MATCH('Combustion Reports'!J39,'DOE Stack Loss Data'!$C$3:$V$3)+1)-((INDEX('DOE Stack Loss Data'!$C$4:$V$43,MATCH('Combustion Reports'!J40,'DOE Stack Loss Data'!$B$4:$B$43)+1,MATCH('Combustion Reports'!J39,'DOE Stack Loss Data'!$C$3:$V$3))-INDEX('DOE Stack Loss Data'!$C$4:$V$43,MATCH('Combustion Reports'!J40,'DOE Stack Loss Data'!$B$4:$B$43),MATCH('Combustion Reports'!J39,'DOE Stack Loss Data'!$C$3:$V$3)))/(INDEX('DOE Stack Loss Data'!$B$4:$B$43,MATCH('Combustion Reports'!J40,'DOE Stack Loss Data'!$B$4:$B$43)+1,1)-INDEX('DOE Stack Loss Data'!$B$4:$B$43,MATCH('Combustion Reports'!J40,'DOE Stack Loss Data'!$B$4:$B$43),1))*('Combustion Reports'!J40-INDEX('DOE Stack Loss Data'!$B$4:$B$43,MATCH('Combustion Reports'!J40,'DOE Stack Loss Data'!$B$4:$B$43),1))+INDEX('DOE Stack Loss Data'!$C$4:$V$43,MATCH('Combustion Reports'!J40,'DOE Stack Loss Data'!$B$4:$B$43),MATCH('Combustion Reports'!J39,'DOE Stack Loss Data'!$C$3:$V$3))))/(INDEX('DOE Stack Loss Data'!$C$3:$V$3,1,MATCH('Combustion Reports'!J39,'DOE Stack Loss Data'!$C$3:$V$3)+1)-INDEX('DOE Stack Loss Data'!$C$3:$V$3,1,MATCH('Combustion Reports'!J39,'DOE Stack Loss Data'!$C$3:$V$3)))*('Combustion Reports'!J39-INDEX('DOE Stack Loss Data'!$C$3:$V$3,1,MATCH('Combustion Reports'!J39,'DOE Stack Loss Data'!$C$3:$V$3)))+(INDEX('DOE Stack Loss Data'!$C$4:$V$43,MATCH('Combustion Reports'!J40,'DOE Stack Loss Data'!$B$4:$B$43)+1,MATCH('Combustion Reports'!J39,'DOE Stack Loss Data'!$C$3:$V$3))-INDEX('DOE Stack Loss Data'!$C$4:$V$43,MATCH('Combustion Reports'!J40,'DOE Stack Loss Data'!$B$4:$B$43),MATCH('Combustion Reports'!J39,'DOE Stack Loss Data'!$C$3:$V$3)))/(INDEX('DOE Stack Loss Data'!$B$4:$B$43,MATCH('Combustion Reports'!J40,'DOE Stack Loss Data'!$B$4:$B$43)+1,1)-INDEX('DOE Stack Loss Data'!$B$4:$B$43,MATCH('Combustion Reports'!J40,'DOE Stack Loss Data'!$B$4:$B$43),1))*('Combustion Reports'!J40-INDEX('DOE Stack Loss Data'!$B$4:$B$43,MATCH('Combustion Reports'!J40,'DOE Stack Loss Data'!$B$4:$B$43),1))+INDEX('DOE Stack Loss Data'!$C$4:$V$43,MATCH('Combustion Reports'!J40,'DOE Stack Loss Data'!$B$4:$B$43),MATCH('Combustion Reports'!J39,'DOE Stack Loss Data'!$C$3:$V$3))),0)</f>
        <v>#DIV/0!</v>
      </c>
      <c r="AA51" s="189" t="e">
        <f>IF('Combustion Reports'!K36&gt;0,1-(((INDEX('DOE Stack Loss Data'!$C$4:$V$43,MATCH('Combustion Reports'!K40,'DOE Stack Loss Data'!$B$4:$B$43)+1,MATCH('Combustion Reports'!K39,'DOE Stack Loss Data'!$C$3:$V$3)+1)-INDEX('DOE Stack Loss Data'!$C$4:$V$43,MATCH('Combustion Reports'!K40,'DOE Stack Loss Data'!$B$4:$B$43),MATCH('Combustion Reports'!K39,'DOE Stack Loss Data'!$C$3:$V$3)+1))/10*('Combustion Reports'!K40-INDEX('DOE Stack Loss Data'!$B$4:$B$43,MATCH('Combustion Reports'!K40,'DOE Stack Loss Data'!$B$4:$B$43),1))+INDEX('DOE Stack Loss Data'!$C$4:$V$43,MATCH('Combustion Reports'!K40,'DOE Stack Loss Data'!$B$4:$B$43),MATCH('Combustion Reports'!K39,'DOE Stack Loss Data'!$C$3:$V$3)+1)-((INDEX('DOE Stack Loss Data'!$C$4:$V$43,MATCH('Combustion Reports'!K40,'DOE Stack Loss Data'!$B$4:$B$43)+1,MATCH('Combustion Reports'!K39,'DOE Stack Loss Data'!$C$3:$V$3))-INDEX('DOE Stack Loss Data'!$C$4:$V$43,MATCH('Combustion Reports'!K40,'DOE Stack Loss Data'!$B$4:$B$43),MATCH('Combustion Reports'!K39,'DOE Stack Loss Data'!$C$3:$V$3)))/(INDEX('DOE Stack Loss Data'!$B$4:$B$43,MATCH('Combustion Reports'!K40,'DOE Stack Loss Data'!$B$4:$B$43)+1,1)-INDEX('DOE Stack Loss Data'!$B$4:$B$43,MATCH('Combustion Reports'!K40,'DOE Stack Loss Data'!$B$4:$B$43),1))*('Combustion Reports'!K40-INDEX('DOE Stack Loss Data'!$B$4:$B$43,MATCH('Combustion Reports'!K40,'DOE Stack Loss Data'!$B$4:$B$43),1))+INDEX('DOE Stack Loss Data'!$C$4:$V$43,MATCH('Combustion Reports'!K40,'DOE Stack Loss Data'!$B$4:$B$43),MATCH('Combustion Reports'!K39,'DOE Stack Loss Data'!$C$3:$V$3))))/(INDEX('DOE Stack Loss Data'!$C$3:$V$3,1,MATCH('Combustion Reports'!K39,'DOE Stack Loss Data'!$C$3:$V$3)+1)-INDEX('DOE Stack Loss Data'!$C$3:$V$3,1,MATCH('Combustion Reports'!K39,'DOE Stack Loss Data'!$C$3:$V$3)))*('Combustion Reports'!K39-INDEX('DOE Stack Loss Data'!$C$3:$V$3,1,MATCH('Combustion Reports'!K39,'DOE Stack Loss Data'!$C$3:$V$3)))+(INDEX('DOE Stack Loss Data'!$C$4:$V$43,MATCH('Combustion Reports'!K40,'DOE Stack Loss Data'!$B$4:$B$43)+1,MATCH('Combustion Reports'!K39,'DOE Stack Loss Data'!$C$3:$V$3))-INDEX('DOE Stack Loss Data'!$C$4:$V$43,MATCH('Combustion Reports'!K40,'DOE Stack Loss Data'!$B$4:$B$43),MATCH('Combustion Reports'!K39,'DOE Stack Loss Data'!$C$3:$V$3)))/(INDEX('DOE Stack Loss Data'!$B$4:$B$43,MATCH('Combustion Reports'!K40,'DOE Stack Loss Data'!$B$4:$B$43)+1,1)-INDEX('DOE Stack Loss Data'!$B$4:$B$43,MATCH('Combustion Reports'!K40,'DOE Stack Loss Data'!$B$4:$B$43),1))*('Combustion Reports'!K40-INDEX('DOE Stack Loss Data'!$B$4:$B$43,MATCH('Combustion Reports'!K40,'DOE Stack Loss Data'!$B$4:$B$43),1))+INDEX('DOE Stack Loss Data'!$C$4:$V$43,MATCH('Combustion Reports'!K40,'DOE Stack Loss Data'!$B$4:$B$43),MATCH('Combustion Reports'!K39,'DOE Stack Loss Data'!$C$3:$V$3))),0)</f>
        <v>#DIV/0!</v>
      </c>
      <c r="AB51" s="190" t="e">
        <f>IF('Combustion Reports'!L36&gt;0,1-(((INDEX('DOE Stack Loss Data'!$C$4:$V$43,MATCH('Combustion Reports'!L40,'DOE Stack Loss Data'!$B$4:$B$43)+1,MATCH('Combustion Reports'!L39,'DOE Stack Loss Data'!$C$3:$V$3)+1)-INDEX('DOE Stack Loss Data'!$C$4:$V$43,MATCH('Combustion Reports'!L40,'DOE Stack Loss Data'!$B$4:$B$43),MATCH('Combustion Reports'!L39,'DOE Stack Loss Data'!$C$3:$V$3)+1))/10*('Combustion Reports'!L40-INDEX('DOE Stack Loss Data'!$B$4:$B$43,MATCH('Combustion Reports'!L40,'DOE Stack Loss Data'!$B$4:$B$43),1))+INDEX('DOE Stack Loss Data'!$C$4:$V$43,MATCH('Combustion Reports'!L40,'DOE Stack Loss Data'!$B$4:$B$43),MATCH('Combustion Reports'!L39,'DOE Stack Loss Data'!$C$3:$V$3)+1)-((INDEX('DOE Stack Loss Data'!$C$4:$V$43,MATCH('Combustion Reports'!L40,'DOE Stack Loss Data'!$B$4:$B$43)+1,MATCH('Combustion Reports'!L39,'DOE Stack Loss Data'!$C$3:$V$3))-INDEX('DOE Stack Loss Data'!$C$4:$V$43,MATCH('Combustion Reports'!L40,'DOE Stack Loss Data'!$B$4:$B$43),MATCH('Combustion Reports'!L39,'DOE Stack Loss Data'!$C$3:$V$3)))/(INDEX('DOE Stack Loss Data'!$B$4:$B$43,MATCH('Combustion Reports'!L40,'DOE Stack Loss Data'!$B$4:$B$43)+1,1)-INDEX('DOE Stack Loss Data'!$B$4:$B$43,MATCH('Combustion Reports'!L40,'DOE Stack Loss Data'!$B$4:$B$43),1))*('Combustion Reports'!L40-INDEX('DOE Stack Loss Data'!$B$4:$B$43,MATCH('Combustion Reports'!L40,'DOE Stack Loss Data'!$B$4:$B$43),1))+INDEX('DOE Stack Loss Data'!$C$4:$V$43,MATCH('Combustion Reports'!L40,'DOE Stack Loss Data'!$B$4:$B$43),MATCH('Combustion Reports'!L39,'DOE Stack Loss Data'!$C$3:$V$3))))/(INDEX('DOE Stack Loss Data'!$C$3:$V$3,1,MATCH('Combustion Reports'!L39,'DOE Stack Loss Data'!$C$3:$V$3)+1)-INDEX('DOE Stack Loss Data'!$C$3:$V$3,1,MATCH('Combustion Reports'!L39,'DOE Stack Loss Data'!$C$3:$V$3)))*('Combustion Reports'!L39-INDEX('DOE Stack Loss Data'!$C$3:$V$3,1,MATCH('Combustion Reports'!L39,'DOE Stack Loss Data'!$C$3:$V$3)))+(INDEX('DOE Stack Loss Data'!$C$4:$V$43,MATCH('Combustion Reports'!L40,'DOE Stack Loss Data'!$B$4:$B$43)+1,MATCH('Combustion Reports'!L39,'DOE Stack Loss Data'!$C$3:$V$3))-INDEX('DOE Stack Loss Data'!$C$4:$V$43,MATCH('Combustion Reports'!L40,'DOE Stack Loss Data'!$B$4:$B$43),MATCH('Combustion Reports'!L39,'DOE Stack Loss Data'!$C$3:$V$3)))/(INDEX('DOE Stack Loss Data'!$B$4:$B$43,MATCH('Combustion Reports'!L40,'DOE Stack Loss Data'!$B$4:$B$43)+1,1)-INDEX('DOE Stack Loss Data'!$B$4:$B$43,MATCH('Combustion Reports'!L40,'DOE Stack Loss Data'!$B$4:$B$43),1))*('Combustion Reports'!L40-INDEX('DOE Stack Loss Data'!$B$4:$B$43,MATCH('Combustion Reports'!L40,'DOE Stack Loss Data'!$B$4:$B$43),1))+INDEX('DOE Stack Loss Data'!$C$4:$V$43,MATCH('Combustion Reports'!L40,'DOE Stack Loss Data'!$B$4:$B$43),MATCH('Combustion Reports'!L39,'DOE Stack Loss Data'!$C$3:$V$3))),0)</f>
        <v>#DIV/0!</v>
      </c>
      <c r="AD51" s="675" t="s">
        <v>126</v>
      </c>
      <c r="AE51" s="676"/>
      <c r="AF51" s="677"/>
      <c r="AG51" s="188" t="e">
        <f>IF('Combustion Reports'!C42&gt;0,1-(((INDEX('DOE Stack Loss Data'!$C$4:$V$43,MATCH('Combustion Reports'!C46,'DOE Stack Loss Data'!$B$4:$B$43)+1,MATCH('Combustion Reports'!C45,'DOE Stack Loss Data'!$C$3:$V$3)+1)-INDEX('DOE Stack Loss Data'!$C$4:$V$43,MATCH('Combustion Reports'!C46,'DOE Stack Loss Data'!$B$4:$B$43),MATCH('Combustion Reports'!C45,'DOE Stack Loss Data'!$C$3:$V$3)+1))/10*('Combustion Reports'!C46-INDEX('DOE Stack Loss Data'!$B$4:$B$43,MATCH('Combustion Reports'!C46,'DOE Stack Loss Data'!$B$4:$B$43),1))+INDEX('DOE Stack Loss Data'!$C$4:$V$43,MATCH('Combustion Reports'!C46,'DOE Stack Loss Data'!$B$4:$B$43),MATCH('Combustion Reports'!C45,'DOE Stack Loss Data'!$C$3:$V$3)+1)-((INDEX('DOE Stack Loss Data'!$C$4:$V$43,MATCH('Combustion Reports'!C46,'DOE Stack Loss Data'!$B$4:$B$43)+1,MATCH('Combustion Reports'!C45,'DOE Stack Loss Data'!$C$3:$V$3))-INDEX('DOE Stack Loss Data'!$C$4:$V$43,MATCH('Combustion Reports'!C46,'DOE Stack Loss Data'!$B$4:$B$43),MATCH('Combustion Reports'!C45,'DOE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Data'!$B$4:$B$43),MATCH('Combustion Reports'!C45,'DOE Stack Loss Data'!$C$3:$V$3))))/(INDEX('DOE Stack Loss Data'!$C$3:$V$3,1,MATCH('Combustion Reports'!C45,'DOE Stack Loss Data'!$C$3:$V$3)+1)-INDEX('DOE Stack Loss Data'!$C$3:$V$3,1,MATCH('Combustion Reports'!C45,'DOE Stack Loss Data'!$C$3:$V$3)))*('Combustion Reports'!C45-INDEX('DOE Stack Loss Data'!$C$3:$V$3,1,MATCH('Combustion Reports'!C45,'DOE Stack Loss Data'!$C$3:$V$3)))+(INDEX('DOE Stack Loss Data'!$C$4:$V$43,MATCH('Combustion Reports'!C46,'DOE Stack Loss Data'!$B$4:$B$43)+1,MATCH('Combustion Reports'!C45,'DOE Stack Loss Data'!$C$3:$V$3))-INDEX('DOE Stack Loss Data'!$C$4:$V$43,MATCH('Combustion Reports'!C46,'DOE Stack Loss Data'!$B$4:$B$43),MATCH('Combustion Reports'!C45,'DOE Stack Loss Data'!$C$3:$V$3)))/(INDEX('DOE Stack Loss Data'!$B$4:$B$43,MATCH('Combustion Reports'!C46,'DOE Stack Loss Data'!$B$4:$B$43)+1,1)-INDEX('DOE Stack Loss Data'!$B$4:$B$43,MATCH('Combustion Reports'!C46,'DOE Stack Loss Data'!$B$4:$B$43),1))*('Combustion Reports'!C46-INDEX('DOE Stack Loss Data'!$B$4:$B$43,MATCH('Combustion Reports'!C46,'DOE Stack Loss Data'!$B$4:$B$43),1))+INDEX('DOE Stack Loss Data'!$C$4:$V$43,MATCH('Combustion Reports'!C46,'DOE Stack Loss Data'!$B$4:$B$43),MATCH('Combustion Reports'!C45,'DOE Stack Loss Data'!$C$3:$V$3))),0)</f>
        <v>#DIV/0!</v>
      </c>
      <c r="AH51" s="189" t="e">
        <f>IF('Combustion Reports'!D42&gt;0,1-(((INDEX('DOE Stack Loss Data'!$C$4:$V$43,MATCH('Combustion Reports'!D46,'DOE Stack Loss Data'!$B$4:$B$43)+1,MATCH('Combustion Reports'!D45,'DOE Stack Loss Data'!$C$3:$V$3)+1)-INDEX('DOE Stack Loss Data'!$C$4:$V$43,MATCH('Combustion Reports'!D46,'DOE Stack Loss Data'!$B$4:$B$43),MATCH('Combustion Reports'!D45,'DOE Stack Loss Data'!$C$3:$V$3)+1))/10*('Combustion Reports'!D46-INDEX('DOE Stack Loss Data'!$B$4:$B$43,MATCH('Combustion Reports'!D46,'DOE Stack Loss Data'!$B$4:$B$43),1))+INDEX('DOE Stack Loss Data'!$C$4:$V$43,MATCH('Combustion Reports'!D46,'DOE Stack Loss Data'!$B$4:$B$43),MATCH('Combustion Reports'!D45,'DOE Stack Loss Data'!$C$3:$V$3)+1)-((INDEX('DOE Stack Loss Data'!$C$4:$V$43,MATCH('Combustion Reports'!D46,'DOE Stack Loss Data'!$B$4:$B$43)+1,MATCH('Combustion Reports'!D45,'DOE Stack Loss Data'!$C$3:$V$3))-INDEX('DOE Stack Loss Data'!$C$4:$V$43,MATCH('Combustion Reports'!D46,'DOE Stack Loss Data'!$B$4:$B$43),MATCH('Combustion Reports'!D45,'DOE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Data'!$B$4:$B$43),MATCH('Combustion Reports'!D45,'DOE Stack Loss Data'!$C$3:$V$3))))/(INDEX('DOE Stack Loss Data'!$C$3:$V$3,1,MATCH('Combustion Reports'!D45,'DOE Stack Loss Data'!$C$3:$V$3)+1)-INDEX('DOE Stack Loss Data'!$C$3:$V$3,1,MATCH('Combustion Reports'!D45,'DOE Stack Loss Data'!$C$3:$V$3)))*('Combustion Reports'!D45-INDEX('DOE Stack Loss Data'!$C$3:$V$3,1,MATCH('Combustion Reports'!D45,'DOE Stack Loss Data'!$C$3:$V$3)))+(INDEX('DOE Stack Loss Data'!$C$4:$V$43,MATCH('Combustion Reports'!D46,'DOE Stack Loss Data'!$B$4:$B$43)+1,MATCH('Combustion Reports'!D45,'DOE Stack Loss Data'!$C$3:$V$3))-INDEX('DOE Stack Loss Data'!$C$4:$V$43,MATCH('Combustion Reports'!D46,'DOE Stack Loss Data'!$B$4:$B$43),MATCH('Combustion Reports'!D45,'DOE Stack Loss Data'!$C$3:$V$3)))/(INDEX('DOE Stack Loss Data'!$B$4:$B$43,MATCH('Combustion Reports'!D46,'DOE Stack Loss Data'!$B$4:$B$43)+1,1)-INDEX('DOE Stack Loss Data'!$B$4:$B$43,MATCH('Combustion Reports'!D46,'DOE Stack Loss Data'!$B$4:$B$43),1))*('Combustion Reports'!D46-INDEX('DOE Stack Loss Data'!$B$4:$B$43,MATCH('Combustion Reports'!D46,'DOE Stack Loss Data'!$B$4:$B$43),1))+INDEX('DOE Stack Loss Data'!$C$4:$V$43,MATCH('Combustion Reports'!D46,'DOE Stack Loss Data'!$B$4:$B$43),MATCH('Combustion Reports'!D45,'DOE Stack Loss Data'!$C$3:$V$3))),0)</f>
        <v>#DIV/0!</v>
      </c>
      <c r="AI51" s="189" t="e">
        <f>IF('Combustion Reports'!E42&gt;0,1-(((INDEX('DOE Stack Loss Data'!$C$4:$V$43,MATCH('Combustion Reports'!E46,'DOE Stack Loss Data'!$B$4:$B$43)+1,MATCH('Combustion Reports'!E45,'DOE Stack Loss Data'!$C$3:$V$3)+1)-INDEX('DOE Stack Loss Data'!$C$4:$V$43,MATCH('Combustion Reports'!E46,'DOE Stack Loss Data'!$B$4:$B$43),MATCH('Combustion Reports'!E45,'DOE Stack Loss Data'!$C$3:$V$3)+1))/10*('Combustion Reports'!E46-INDEX('DOE Stack Loss Data'!$B$4:$B$43,MATCH('Combustion Reports'!E46,'DOE Stack Loss Data'!$B$4:$B$43),1))+INDEX('DOE Stack Loss Data'!$C$4:$V$43,MATCH('Combustion Reports'!E46,'DOE Stack Loss Data'!$B$4:$B$43),MATCH('Combustion Reports'!E45,'DOE Stack Loss Data'!$C$3:$V$3)+1)-((INDEX('DOE Stack Loss Data'!$C$4:$V$43,MATCH('Combustion Reports'!E46,'DOE Stack Loss Data'!$B$4:$B$43)+1,MATCH('Combustion Reports'!E45,'DOE Stack Loss Data'!$C$3:$V$3))-INDEX('DOE Stack Loss Data'!$C$4:$V$43,MATCH('Combustion Reports'!E46,'DOE Stack Loss Data'!$B$4:$B$43),MATCH('Combustion Reports'!E45,'DOE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Data'!$B$4:$B$43),MATCH('Combustion Reports'!E45,'DOE Stack Loss Data'!$C$3:$V$3))))/(INDEX('DOE Stack Loss Data'!$C$3:$V$3,1,MATCH('Combustion Reports'!E45,'DOE Stack Loss Data'!$C$3:$V$3)+1)-INDEX('DOE Stack Loss Data'!$C$3:$V$3,1,MATCH('Combustion Reports'!E45,'DOE Stack Loss Data'!$C$3:$V$3)))*('Combustion Reports'!E45-INDEX('DOE Stack Loss Data'!$C$3:$V$3,1,MATCH('Combustion Reports'!E45,'DOE Stack Loss Data'!$C$3:$V$3)))+(INDEX('DOE Stack Loss Data'!$C$4:$V$43,MATCH('Combustion Reports'!E46,'DOE Stack Loss Data'!$B$4:$B$43)+1,MATCH('Combustion Reports'!E45,'DOE Stack Loss Data'!$C$3:$V$3))-INDEX('DOE Stack Loss Data'!$C$4:$V$43,MATCH('Combustion Reports'!E46,'DOE Stack Loss Data'!$B$4:$B$43),MATCH('Combustion Reports'!E45,'DOE Stack Loss Data'!$C$3:$V$3)))/(INDEX('DOE Stack Loss Data'!$B$4:$B$43,MATCH('Combustion Reports'!E46,'DOE Stack Loss Data'!$B$4:$B$43)+1,1)-INDEX('DOE Stack Loss Data'!$B$4:$B$43,MATCH('Combustion Reports'!E46,'DOE Stack Loss Data'!$B$4:$B$43),1))*('Combustion Reports'!E46-INDEX('DOE Stack Loss Data'!$B$4:$B$43,MATCH('Combustion Reports'!E46,'DOE Stack Loss Data'!$B$4:$B$43),1))+INDEX('DOE Stack Loss Data'!$C$4:$V$43,MATCH('Combustion Reports'!E46,'DOE Stack Loss Data'!$B$4:$B$43),MATCH('Combustion Reports'!E45,'DOE Stack Loss Data'!$C$3:$V$3))),0)</f>
        <v>#DIV/0!</v>
      </c>
      <c r="AJ51" s="189" t="e">
        <f>IF('Combustion Reports'!F42&gt;0,1-(((INDEX('DOE Stack Loss Data'!$C$4:$V$43,MATCH('Combustion Reports'!F46,'DOE Stack Loss Data'!$B$4:$B$43)+1,MATCH('Combustion Reports'!F45,'DOE Stack Loss Data'!$C$3:$V$3)+1)-INDEX('DOE Stack Loss Data'!$C$4:$V$43,MATCH('Combustion Reports'!F46,'DOE Stack Loss Data'!$B$4:$B$43),MATCH('Combustion Reports'!F45,'DOE Stack Loss Data'!$C$3:$V$3)+1))/10*('Combustion Reports'!F46-INDEX('DOE Stack Loss Data'!$B$4:$B$43,MATCH('Combustion Reports'!F46,'DOE Stack Loss Data'!$B$4:$B$43),1))+INDEX('DOE Stack Loss Data'!$C$4:$V$43,MATCH('Combustion Reports'!F46,'DOE Stack Loss Data'!$B$4:$B$43),MATCH('Combustion Reports'!F45,'DOE Stack Loss Data'!$C$3:$V$3)+1)-((INDEX('DOE Stack Loss Data'!$C$4:$V$43,MATCH('Combustion Reports'!F46,'DOE Stack Loss Data'!$B$4:$B$43)+1,MATCH('Combustion Reports'!F45,'DOE Stack Loss Data'!$C$3:$V$3))-INDEX('DOE Stack Loss Data'!$C$4:$V$43,MATCH('Combustion Reports'!F46,'DOE Stack Loss Data'!$B$4:$B$43),MATCH('Combustion Reports'!F45,'DOE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Data'!$B$4:$B$43),MATCH('Combustion Reports'!F45,'DOE Stack Loss Data'!$C$3:$V$3))))/(INDEX('DOE Stack Loss Data'!$C$3:$V$3,1,MATCH('Combustion Reports'!F45,'DOE Stack Loss Data'!$C$3:$V$3)+1)-INDEX('DOE Stack Loss Data'!$C$3:$V$3,1,MATCH('Combustion Reports'!F45,'DOE Stack Loss Data'!$C$3:$V$3)))*('Combustion Reports'!F45-INDEX('DOE Stack Loss Data'!$C$3:$V$3,1,MATCH('Combustion Reports'!F45,'DOE Stack Loss Data'!$C$3:$V$3)))+(INDEX('DOE Stack Loss Data'!$C$4:$V$43,MATCH('Combustion Reports'!F46,'DOE Stack Loss Data'!$B$4:$B$43)+1,MATCH('Combustion Reports'!F45,'DOE Stack Loss Data'!$C$3:$V$3))-INDEX('DOE Stack Loss Data'!$C$4:$V$43,MATCH('Combustion Reports'!F46,'DOE Stack Loss Data'!$B$4:$B$43),MATCH('Combustion Reports'!F45,'DOE Stack Loss Data'!$C$3:$V$3)))/(INDEX('DOE Stack Loss Data'!$B$4:$B$43,MATCH('Combustion Reports'!F46,'DOE Stack Loss Data'!$B$4:$B$43)+1,1)-INDEX('DOE Stack Loss Data'!$B$4:$B$43,MATCH('Combustion Reports'!F46,'DOE Stack Loss Data'!$B$4:$B$43),1))*('Combustion Reports'!F46-INDEX('DOE Stack Loss Data'!$B$4:$B$43,MATCH('Combustion Reports'!F46,'DOE Stack Loss Data'!$B$4:$B$43),1))+INDEX('DOE Stack Loss Data'!$C$4:$V$43,MATCH('Combustion Reports'!F46,'DOE Stack Loss Data'!$B$4:$B$43),MATCH('Combustion Reports'!F45,'DOE Stack Loss Data'!$C$3:$V$3))),0)</f>
        <v>#DIV/0!</v>
      </c>
      <c r="AK51" s="189" t="e">
        <f>IF('Combustion Reports'!G42&gt;0,1-(((INDEX('DOE Stack Loss Data'!$C$4:$V$43,MATCH('Combustion Reports'!G46,'DOE Stack Loss Data'!$B$4:$B$43)+1,MATCH('Combustion Reports'!G45,'DOE Stack Loss Data'!$C$3:$V$3)+1)-INDEX('DOE Stack Loss Data'!$C$4:$V$43,MATCH('Combustion Reports'!G46,'DOE Stack Loss Data'!$B$4:$B$43),MATCH('Combustion Reports'!G45,'DOE Stack Loss Data'!$C$3:$V$3)+1))/10*('Combustion Reports'!G46-INDEX('DOE Stack Loss Data'!$B$4:$B$43,MATCH('Combustion Reports'!G46,'DOE Stack Loss Data'!$B$4:$B$43),1))+INDEX('DOE Stack Loss Data'!$C$4:$V$43,MATCH('Combustion Reports'!G46,'DOE Stack Loss Data'!$B$4:$B$43),MATCH('Combustion Reports'!G45,'DOE Stack Loss Data'!$C$3:$V$3)+1)-((INDEX('DOE Stack Loss Data'!$C$4:$V$43,MATCH('Combustion Reports'!G46,'DOE Stack Loss Data'!$B$4:$B$43)+1,MATCH('Combustion Reports'!G45,'DOE Stack Loss Data'!$C$3:$V$3))-INDEX('DOE Stack Loss Data'!$C$4:$V$43,MATCH('Combustion Reports'!G46,'DOE Stack Loss Data'!$B$4:$B$43),MATCH('Combustion Reports'!G45,'DOE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Data'!$B$4:$B$43),MATCH('Combustion Reports'!G45,'DOE Stack Loss Data'!$C$3:$V$3))))/(INDEX('DOE Stack Loss Data'!$C$3:$V$3,1,MATCH('Combustion Reports'!G45,'DOE Stack Loss Data'!$C$3:$V$3)+1)-INDEX('DOE Stack Loss Data'!$C$3:$V$3,1,MATCH('Combustion Reports'!G45,'DOE Stack Loss Data'!$C$3:$V$3)))*('Combustion Reports'!G45-INDEX('DOE Stack Loss Data'!$C$3:$V$3,1,MATCH('Combustion Reports'!G45,'DOE Stack Loss Data'!$C$3:$V$3)))+(INDEX('DOE Stack Loss Data'!$C$4:$V$43,MATCH('Combustion Reports'!G46,'DOE Stack Loss Data'!$B$4:$B$43)+1,MATCH('Combustion Reports'!G45,'DOE Stack Loss Data'!$C$3:$V$3))-INDEX('DOE Stack Loss Data'!$C$4:$V$43,MATCH('Combustion Reports'!G46,'DOE Stack Loss Data'!$B$4:$B$43),MATCH('Combustion Reports'!G45,'DOE Stack Loss Data'!$C$3:$V$3)))/(INDEX('DOE Stack Loss Data'!$B$4:$B$43,MATCH('Combustion Reports'!G46,'DOE Stack Loss Data'!$B$4:$B$43)+1,1)-INDEX('DOE Stack Loss Data'!$B$4:$B$43,MATCH('Combustion Reports'!G46,'DOE Stack Loss Data'!$B$4:$B$43),1))*('Combustion Reports'!G46-INDEX('DOE Stack Loss Data'!$B$4:$B$43,MATCH('Combustion Reports'!G46,'DOE Stack Loss Data'!$B$4:$B$43),1))+INDEX('DOE Stack Loss Data'!$C$4:$V$43,MATCH('Combustion Reports'!G46,'DOE Stack Loss Data'!$B$4:$B$43),MATCH('Combustion Reports'!G45,'DOE Stack Loss Data'!$C$3:$V$3))),0)</f>
        <v>#DIV/0!</v>
      </c>
      <c r="AL51" s="189" t="e">
        <f>IF('Combustion Reports'!H42&gt;0,1-(((INDEX('DOE Stack Loss Data'!$C$4:$V$43,MATCH('Combustion Reports'!H46,'DOE Stack Loss Data'!$B$4:$B$43)+1,MATCH('Combustion Reports'!H45,'DOE Stack Loss Data'!$C$3:$V$3)+1)-INDEX('DOE Stack Loss Data'!$C$4:$V$43,MATCH('Combustion Reports'!H46,'DOE Stack Loss Data'!$B$4:$B$43),MATCH('Combustion Reports'!H45,'DOE Stack Loss Data'!$C$3:$V$3)+1))/10*('Combustion Reports'!H46-INDEX('DOE Stack Loss Data'!$B$4:$B$43,MATCH('Combustion Reports'!H46,'DOE Stack Loss Data'!$B$4:$B$43),1))+INDEX('DOE Stack Loss Data'!$C$4:$V$43,MATCH('Combustion Reports'!H46,'DOE Stack Loss Data'!$B$4:$B$43),MATCH('Combustion Reports'!H45,'DOE Stack Loss Data'!$C$3:$V$3)+1)-((INDEX('DOE Stack Loss Data'!$C$4:$V$43,MATCH('Combustion Reports'!H46,'DOE Stack Loss Data'!$B$4:$B$43)+1,MATCH('Combustion Reports'!H45,'DOE Stack Loss Data'!$C$3:$V$3))-INDEX('DOE Stack Loss Data'!$C$4:$V$43,MATCH('Combustion Reports'!H46,'DOE Stack Loss Data'!$B$4:$B$43),MATCH('Combustion Reports'!H45,'DOE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Data'!$B$4:$B$43),MATCH('Combustion Reports'!H45,'DOE Stack Loss Data'!$C$3:$V$3))))/(INDEX('DOE Stack Loss Data'!$C$3:$V$3,1,MATCH('Combustion Reports'!H45,'DOE Stack Loss Data'!$C$3:$V$3)+1)-INDEX('DOE Stack Loss Data'!$C$3:$V$3,1,MATCH('Combustion Reports'!H45,'DOE Stack Loss Data'!$C$3:$V$3)))*('Combustion Reports'!H45-INDEX('DOE Stack Loss Data'!$C$3:$V$3,1,MATCH('Combustion Reports'!H45,'DOE Stack Loss Data'!$C$3:$V$3)))+(INDEX('DOE Stack Loss Data'!$C$4:$V$43,MATCH('Combustion Reports'!H46,'DOE Stack Loss Data'!$B$4:$B$43)+1,MATCH('Combustion Reports'!H45,'DOE Stack Loss Data'!$C$3:$V$3))-INDEX('DOE Stack Loss Data'!$C$4:$V$43,MATCH('Combustion Reports'!H46,'DOE Stack Loss Data'!$B$4:$B$43),MATCH('Combustion Reports'!H45,'DOE Stack Loss Data'!$C$3:$V$3)))/(INDEX('DOE Stack Loss Data'!$B$4:$B$43,MATCH('Combustion Reports'!H46,'DOE Stack Loss Data'!$B$4:$B$43)+1,1)-INDEX('DOE Stack Loss Data'!$B$4:$B$43,MATCH('Combustion Reports'!H46,'DOE Stack Loss Data'!$B$4:$B$43),1))*('Combustion Reports'!H46-INDEX('DOE Stack Loss Data'!$B$4:$B$43,MATCH('Combustion Reports'!H46,'DOE Stack Loss Data'!$B$4:$B$43),1))+INDEX('DOE Stack Loss Data'!$C$4:$V$43,MATCH('Combustion Reports'!H46,'DOE Stack Loss Data'!$B$4:$B$43),MATCH('Combustion Reports'!H45,'DOE Stack Loss Data'!$C$3:$V$3))),0)</f>
        <v>#DIV/0!</v>
      </c>
      <c r="AM51" s="189" t="e">
        <f>IF('Combustion Reports'!I42&gt;0,1-(((INDEX('DOE Stack Loss Data'!$C$4:$V$43,MATCH('Combustion Reports'!I46,'DOE Stack Loss Data'!$B$4:$B$43)+1,MATCH('Combustion Reports'!I45,'DOE Stack Loss Data'!$C$3:$V$3)+1)-INDEX('DOE Stack Loss Data'!$C$4:$V$43,MATCH('Combustion Reports'!I46,'DOE Stack Loss Data'!$B$4:$B$43),MATCH('Combustion Reports'!I45,'DOE Stack Loss Data'!$C$3:$V$3)+1))/10*('Combustion Reports'!I46-INDEX('DOE Stack Loss Data'!$B$4:$B$43,MATCH('Combustion Reports'!I46,'DOE Stack Loss Data'!$B$4:$B$43),1))+INDEX('DOE Stack Loss Data'!$C$4:$V$43,MATCH('Combustion Reports'!I46,'DOE Stack Loss Data'!$B$4:$B$43),MATCH('Combustion Reports'!I45,'DOE Stack Loss Data'!$C$3:$V$3)+1)-((INDEX('DOE Stack Loss Data'!$C$4:$V$43,MATCH('Combustion Reports'!I46,'DOE Stack Loss Data'!$B$4:$B$43)+1,MATCH('Combustion Reports'!I45,'DOE Stack Loss Data'!$C$3:$V$3))-INDEX('DOE Stack Loss Data'!$C$4:$V$43,MATCH('Combustion Reports'!I46,'DOE Stack Loss Data'!$B$4:$B$43),MATCH('Combustion Reports'!I45,'DOE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Data'!$B$4:$B$43),MATCH('Combustion Reports'!I45,'DOE Stack Loss Data'!$C$3:$V$3))))/(INDEX('DOE Stack Loss Data'!$C$3:$V$3,1,MATCH('Combustion Reports'!I45,'DOE Stack Loss Data'!$C$3:$V$3)+1)-INDEX('DOE Stack Loss Data'!$C$3:$V$3,1,MATCH('Combustion Reports'!I45,'DOE Stack Loss Data'!$C$3:$V$3)))*('Combustion Reports'!I45-INDEX('DOE Stack Loss Data'!$C$3:$V$3,1,MATCH('Combustion Reports'!I45,'DOE Stack Loss Data'!$C$3:$V$3)))+(INDEX('DOE Stack Loss Data'!$C$4:$V$43,MATCH('Combustion Reports'!I46,'DOE Stack Loss Data'!$B$4:$B$43)+1,MATCH('Combustion Reports'!I45,'DOE Stack Loss Data'!$C$3:$V$3))-INDEX('DOE Stack Loss Data'!$C$4:$V$43,MATCH('Combustion Reports'!I46,'DOE Stack Loss Data'!$B$4:$B$43),MATCH('Combustion Reports'!I45,'DOE Stack Loss Data'!$C$3:$V$3)))/(INDEX('DOE Stack Loss Data'!$B$4:$B$43,MATCH('Combustion Reports'!I46,'DOE Stack Loss Data'!$B$4:$B$43)+1,1)-INDEX('DOE Stack Loss Data'!$B$4:$B$43,MATCH('Combustion Reports'!I46,'DOE Stack Loss Data'!$B$4:$B$43),1))*('Combustion Reports'!I46-INDEX('DOE Stack Loss Data'!$B$4:$B$43,MATCH('Combustion Reports'!I46,'DOE Stack Loss Data'!$B$4:$B$43),1))+INDEX('DOE Stack Loss Data'!$C$4:$V$43,MATCH('Combustion Reports'!I46,'DOE Stack Loss Data'!$B$4:$B$43),MATCH('Combustion Reports'!I45,'DOE Stack Loss Data'!$C$3:$V$3))),0)</f>
        <v>#DIV/0!</v>
      </c>
      <c r="AN51" s="189" t="e">
        <f>IF('Combustion Reports'!J42&gt;0,1-(((INDEX('DOE Stack Loss Data'!$C$4:$V$43,MATCH('Combustion Reports'!J46,'DOE Stack Loss Data'!$B$4:$B$43)+1,MATCH('Combustion Reports'!J45,'DOE Stack Loss Data'!$C$3:$V$3)+1)-INDEX('DOE Stack Loss Data'!$C$4:$V$43,MATCH('Combustion Reports'!J46,'DOE Stack Loss Data'!$B$4:$B$43),MATCH('Combustion Reports'!J45,'DOE Stack Loss Data'!$C$3:$V$3)+1))/10*('Combustion Reports'!J46-INDEX('DOE Stack Loss Data'!$B$4:$B$43,MATCH('Combustion Reports'!J46,'DOE Stack Loss Data'!$B$4:$B$43),1))+INDEX('DOE Stack Loss Data'!$C$4:$V$43,MATCH('Combustion Reports'!J46,'DOE Stack Loss Data'!$B$4:$B$43),MATCH('Combustion Reports'!J45,'DOE Stack Loss Data'!$C$3:$V$3)+1)-((INDEX('DOE Stack Loss Data'!$C$4:$V$43,MATCH('Combustion Reports'!J46,'DOE Stack Loss Data'!$B$4:$B$43)+1,MATCH('Combustion Reports'!J45,'DOE Stack Loss Data'!$C$3:$V$3))-INDEX('DOE Stack Loss Data'!$C$4:$V$43,MATCH('Combustion Reports'!J46,'DOE Stack Loss Data'!$B$4:$B$43),MATCH('Combustion Reports'!J45,'DOE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Data'!$B$4:$B$43),MATCH('Combustion Reports'!J45,'DOE Stack Loss Data'!$C$3:$V$3))))/(INDEX('DOE Stack Loss Data'!$C$3:$V$3,1,MATCH('Combustion Reports'!J45,'DOE Stack Loss Data'!$C$3:$V$3)+1)-INDEX('DOE Stack Loss Data'!$C$3:$V$3,1,MATCH('Combustion Reports'!J45,'DOE Stack Loss Data'!$C$3:$V$3)))*('Combustion Reports'!J45-INDEX('DOE Stack Loss Data'!$C$3:$V$3,1,MATCH('Combustion Reports'!J45,'DOE Stack Loss Data'!$C$3:$V$3)))+(INDEX('DOE Stack Loss Data'!$C$4:$V$43,MATCH('Combustion Reports'!J46,'DOE Stack Loss Data'!$B$4:$B$43)+1,MATCH('Combustion Reports'!J45,'DOE Stack Loss Data'!$C$3:$V$3))-INDEX('DOE Stack Loss Data'!$C$4:$V$43,MATCH('Combustion Reports'!J46,'DOE Stack Loss Data'!$B$4:$B$43),MATCH('Combustion Reports'!J45,'DOE Stack Loss Data'!$C$3:$V$3)))/(INDEX('DOE Stack Loss Data'!$B$4:$B$43,MATCH('Combustion Reports'!J46,'DOE Stack Loss Data'!$B$4:$B$43)+1,1)-INDEX('DOE Stack Loss Data'!$B$4:$B$43,MATCH('Combustion Reports'!J46,'DOE Stack Loss Data'!$B$4:$B$43),1))*('Combustion Reports'!J46-INDEX('DOE Stack Loss Data'!$B$4:$B$43,MATCH('Combustion Reports'!J46,'DOE Stack Loss Data'!$B$4:$B$43),1))+INDEX('DOE Stack Loss Data'!$C$4:$V$43,MATCH('Combustion Reports'!J46,'DOE Stack Loss Data'!$B$4:$B$43),MATCH('Combustion Reports'!J45,'DOE Stack Loss Data'!$C$3:$V$3))),0)</f>
        <v>#DIV/0!</v>
      </c>
      <c r="AO51" s="189" t="e">
        <f>IF('Combustion Reports'!K42&gt;0,1-(((INDEX('DOE Stack Loss Data'!$C$4:$V$43,MATCH('Combustion Reports'!K46,'DOE Stack Loss Data'!$B$4:$B$43)+1,MATCH('Combustion Reports'!K45,'DOE Stack Loss Data'!$C$3:$V$3)+1)-INDEX('DOE Stack Loss Data'!$C$4:$V$43,MATCH('Combustion Reports'!K46,'DOE Stack Loss Data'!$B$4:$B$43),MATCH('Combustion Reports'!K45,'DOE Stack Loss Data'!$C$3:$V$3)+1))/10*('Combustion Reports'!K46-INDEX('DOE Stack Loss Data'!$B$4:$B$43,MATCH('Combustion Reports'!K46,'DOE Stack Loss Data'!$B$4:$B$43),1))+INDEX('DOE Stack Loss Data'!$C$4:$V$43,MATCH('Combustion Reports'!K46,'DOE Stack Loss Data'!$B$4:$B$43),MATCH('Combustion Reports'!K45,'DOE Stack Loss Data'!$C$3:$V$3)+1)-((INDEX('DOE Stack Loss Data'!$C$4:$V$43,MATCH('Combustion Reports'!K46,'DOE Stack Loss Data'!$B$4:$B$43)+1,MATCH('Combustion Reports'!K45,'DOE Stack Loss Data'!$C$3:$V$3))-INDEX('DOE Stack Loss Data'!$C$4:$V$43,MATCH('Combustion Reports'!K46,'DOE Stack Loss Data'!$B$4:$B$43),MATCH('Combustion Reports'!K45,'DOE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Data'!$B$4:$B$43),MATCH('Combustion Reports'!K45,'DOE Stack Loss Data'!$C$3:$V$3))))/(INDEX('DOE Stack Loss Data'!$C$3:$V$3,1,MATCH('Combustion Reports'!K45,'DOE Stack Loss Data'!$C$3:$V$3)+1)-INDEX('DOE Stack Loss Data'!$C$3:$V$3,1,MATCH('Combustion Reports'!K45,'DOE Stack Loss Data'!$C$3:$V$3)))*('Combustion Reports'!K45-INDEX('DOE Stack Loss Data'!$C$3:$V$3,1,MATCH('Combustion Reports'!K45,'DOE Stack Loss Data'!$C$3:$V$3)))+(INDEX('DOE Stack Loss Data'!$C$4:$V$43,MATCH('Combustion Reports'!K46,'DOE Stack Loss Data'!$B$4:$B$43)+1,MATCH('Combustion Reports'!K45,'DOE Stack Loss Data'!$C$3:$V$3))-INDEX('DOE Stack Loss Data'!$C$4:$V$43,MATCH('Combustion Reports'!K46,'DOE Stack Loss Data'!$B$4:$B$43),MATCH('Combustion Reports'!K45,'DOE Stack Loss Data'!$C$3:$V$3)))/(INDEX('DOE Stack Loss Data'!$B$4:$B$43,MATCH('Combustion Reports'!K46,'DOE Stack Loss Data'!$B$4:$B$43)+1,1)-INDEX('DOE Stack Loss Data'!$B$4:$B$43,MATCH('Combustion Reports'!K46,'DOE Stack Loss Data'!$B$4:$B$43),1))*('Combustion Reports'!K46-INDEX('DOE Stack Loss Data'!$B$4:$B$43,MATCH('Combustion Reports'!K46,'DOE Stack Loss Data'!$B$4:$B$43),1))+INDEX('DOE Stack Loss Data'!$C$4:$V$43,MATCH('Combustion Reports'!K46,'DOE Stack Loss Data'!$B$4:$B$43),MATCH('Combustion Reports'!K45,'DOE Stack Loss Data'!$C$3:$V$3))),0)</f>
        <v>#DIV/0!</v>
      </c>
      <c r="AP51" s="190" t="e">
        <f>IF('Combustion Reports'!L42&gt;0,1-(((INDEX('DOE Stack Loss Data'!$C$4:$V$43,MATCH('Combustion Reports'!L46,'DOE Stack Loss Data'!$B$4:$B$43)+1,MATCH('Combustion Reports'!L45,'DOE Stack Loss Data'!$C$3:$V$3)+1)-INDEX('DOE Stack Loss Data'!$C$4:$V$43,MATCH('Combustion Reports'!L46,'DOE Stack Loss Data'!$B$4:$B$43),MATCH('Combustion Reports'!L45,'DOE Stack Loss Data'!$C$3:$V$3)+1))/10*('Combustion Reports'!L46-INDEX('DOE Stack Loss Data'!$B$4:$B$43,MATCH('Combustion Reports'!L46,'DOE Stack Loss Data'!$B$4:$B$43),1))+INDEX('DOE Stack Loss Data'!$C$4:$V$43,MATCH('Combustion Reports'!L46,'DOE Stack Loss Data'!$B$4:$B$43),MATCH('Combustion Reports'!L45,'DOE Stack Loss Data'!$C$3:$V$3)+1)-((INDEX('DOE Stack Loss Data'!$C$4:$V$43,MATCH('Combustion Reports'!L46,'DOE Stack Loss Data'!$B$4:$B$43)+1,MATCH('Combustion Reports'!L45,'DOE Stack Loss Data'!$C$3:$V$3))-INDEX('DOE Stack Loss Data'!$C$4:$V$43,MATCH('Combustion Reports'!L46,'DOE Stack Loss Data'!$B$4:$B$43),MATCH('Combustion Reports'!L45,'DOE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Data'!$B$4:$B$43),MATCH('Combustion Reports'!L45,'DOE Stack Loss Data'!$C$3:$V$3))))/(INDEX('DOE Stack Loss Data'!$C$3:$V$3,1,MATCH('Combustion Reports'!L45,'DOE Stack Loss Data'!$C$3:$V$3)+1)-INDEX('DOE Stack Loss Data'!$C$3:$V$3,1,MATCH('Combustion Reports'!L45,'DOE Stack Loss Data'!$C$3:$V$3)))*('Combustion Reports'!L45-INDEX('DOE Stack Loss Data'!$C$3:$V$3,1,MATCH('Combustion Reports'!L45,'DOE Stack Loss Data'!$C$3:$V$3)))+(INDEX('DOE Stack Loss Data'!$C$4:$V$43,MATCH('Combustion Reports'!L46,'DOE Stack Loss Data'!$B$4:$B$43)+1,MATCH('Combustion Reports'!L45,'DOE Stack Loss Data'!$C$3:$V$3))-INDEX('DOE Stack Loss Data'!$C$4:$V$43,MATCH('Combustion Reports'!L46,'DOE Stack Loss Data'!$B$4:$B$43),MATCH('Combustion Reports'!L45,'DOE Stack Loss Data'!$C$3:$V$3)))/(INDEX('DOE Stack Loss Data'!$B$4:$B$43,MATCH('Combustion Reports'!L46,'DOE Stack Loss Data'!$B$4:$B$43)+1,1)-INDEX('DOE Stack Loss Data'!$B$4:$B$43,MATCH('Combustion Reports'!L46,'DOE Stack Loss Data'!$B$4:$B$43),1))*('Combustion Reports'!L46-INDEX('DOE Stack Loss Data'!$B$4:$B$43,MATCH('Combustion Reports'!L46,'DOE Stack Loss Data'!$B$4:$B$43),1))+INDEX('DOE Stack Loss Data'!$C$4:$V$43,MATCH('Combustion Reports'!L46,'DOE Stack Loss Data'!$B$4:$B$43),MATCH('Combustion Reports'!L45,'DOE Stack Loss Data'!$C$3:$V$3))),0)</f>
        <v>#DIV/0!</v>
      </c>
      <c r="AR51" s="675" t="s">
        <v>126</v>
      </c>
      <c r="AS51" s="676"/>
      <c r="AT51" s="677"/>
      <c r="AU51" s="188" t="e">
        <f>IF('Combustion Reports'!C48&gt;0,1-(((INDEX('DOE Stack Loss Data'!$C$4:$V$43,MATCH('Combustion Reports'!C52,'DOE Stack Loss Data'!$B$4:$B$43)+1,MATCH('Combustion Reports'!C51,'DOE Stack Loss Data'!$C$3:$V$3)+1)-INDEX('DOE Stack Loss Data'!$C$4:$V$43,MATCH('Combustion Reports'!C52,'DOE Stack Loss Data'!$B$4:$B$43),MATCH('Combustion Reports'!C51,'DOE Stack Loss Data'!$C$3:$V$3)+1))/10*('Combustion Reports'!C52-INDEX('DOE Stack Loss Data'!$B$4:$B$43,MATCH('Combustion Reports'!C52,'DOE Stack Loss Data'!$B$4:$B$43),1))+INDEX('DOE Stack Loss Data'!$C$4:$V$43,MATCH('Combustion Reports'!C52,'DOE Stack Loss Data'!$B$4:$B$43),MATCH('Combustion Reports'!C51,'DOE Stack Loss Data'!$C$3:$V$3)+1)-((INDEX('DOE Stack Loss Data'!$C$4:$V$43,MATCH('Combustion Reports'!C52,'DOE Stack Loss Data'!$B$4:$B$43)+1,MATCH('Combustion Reports'!C51,'DOE Stack Loss Data'!$C$3:$V$3))-INDEX('DOE Stack Loss Data'!$C$4:$V$43,MATCH('Combustion Reports'!C52,'DOE Stack Loss Data'!$B$4:$B$43),MATCH('Combustion Reports'!C51,'DOE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Data'!$B$4:$B$43),MATCH('Combustion Reports'!C51,'DOE Stack Loss Data'!$C$3:$V$3))))/(INDEX('DOE Stack Loss Data'!$C$3:$V$3,1,MATCH('Combustion Reports'!C51,'DOE Stack Loss Data'!$C$3:$V$3)+1)-INDEX('DOE Stack Loss Data'!$C$3:$V$3,1,MATCH('Combustion Reports'!C51,'DOE Stack Loss Data'!$C$3:$V$3)))*('Combustion Reports'!C51-INDEX('DOE Stack Loss Data'!$C$3:$V$3,1,MATCH('Combustion Reports'!C51,'DOE Stack Loss Data'!$C$3:$V$3)))+(INDEX('DOE Stack Loss Data'!$C$4:$V$43,MATCH('Combustion Reports'!C52,'DOE Stack Loss Data'!$B$4:$B$43)+1,MATCH('Combustion Reports'!C51,'DOE Stack Loss Data'!$C$3:$V$3))-INDEX('DOE Stack Loss Data'!$C$4:$V$43,MATCH('Combustion Reports'!C52,'DOE Stack Loss Data'!$B$4:$B$43),MATCH('Combustion Reports'!C51,'DOE Stack Loss Data'!$C$3:$V$3)))/(INDEX('DOE Stack Loss Data'!$B$4:$B$43,MATCH('Combustion Reports'!C52,'DOE Stack Loss Data'!$B$4:$B$43)+1,1)-INDEX('DOE Stack Loss Data'!$B$4:$B$43,MATCH('Combustion Reports'!C52,'DOE Stack Loss Data'!$B$4:$B$43),1))*('Combustion Reports'!C52-INDEX('DOE Stack Loss Data'!$B$4:$B$43,MATCH('Combustion Reports'!C52,'DOE Stack Loss Data'!$B$4:$B$43),1))+INDEX('DOE Stack Loss Data'!$C$4:$V$43,MATCH('Combustion Reports'!C52,'DOE Stack Loss Data'!$B$4:$B$43),MATCH('Combustion Reports'!C51,'DOE Stack Loss Data'!$C$3:$V$3))),0)</f>
        <v>#DIV/0!</v>
      </c>
      <c r="AV51" s="189" t="e">
        <f>IF('Combustion Reports'!D48&gt;0,1-(((INDEX('DOE Stack Loss Data'!$C$4:$V$43,MATCH('Combustion Reports'!D52,'DOE Stack Loss Data'!$B$4:$B$43)+1,MATCH('Combustion Reports'!D51,'DOE Stack Loss Data'!$C$3:$V$3)+1)-INDEX('DOE Stack Loss Data'!$C$4:$V$43,MATCH('Combustion Reports'!D52,'DOE Stack Loss Data'!$B$4:$B$43),MATCH('Combustion Reports'!D51,'DOE Stack Loss Data'!$C$3:$V$3)+1))/10*('Combustion Reports'!D52-INDEX('DOE Stack Loss Data'!$B$4:$B$43,MATCH('Combustion Reports'!D52,'DOE Stack Loss Data'!$B$4:$B$43),1))+INDEX('DOE Stack Loss Data'!$C$4:$V$43,MATCH('Combustion Reports'!D52,'DOE Stack Loss Data'!$B$4:$B$43),MATCH('Combustion Reports'!D51,'DOE Stack Loss Data'!$C$3:$V$3)+1)-((INDEX('DOE Stack Loss Data'!$C$4:$V$43,MATCH('Combustion Reports'!D52,'DOE Stack Loss Data'!$B$4:$B$43)+1,MATCH('Combustion Reports'!D51,'DOE Stack Loss Data'!$C$3:$V$3))-INDEX('DOE Stack Loss Data'!$C$4:$V$43,MATCH('Combustion Reports'!D52,'DOE Stack Loss Data'!$B$4:$B$43),MATCH('Combustion Reports'!D51,'DOE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Data'!$B$4:$B$43),MATCH('Combustion Reports'!D51,'DOE Stack Loss Data'!$C$3:$V$3))))/(INDEX('DOE Stack Loss Data'!$C$3:$V$3,1,MATCH('Combustion Reports'!D51,'DOE Stack Loss Data'!$C$3:$V$3)+1)-INDEX('DOE Stack Loss Data'!$C$3:$V$3,1,MATCH('Combustion Reports'!D51,'DOE Stack Loss Data'!$C$3:$V$3)))*('Combustion Reports'!D51-INDEX('DOE Stack Loss Data'!$C$3:$V$3,1,MATCH('Combustion Reports'!D51,'DOE Stack Loss Data'!$C$3:$V$3)))+(INDEX('DOE Stack Loss Data'!$C$4:$V$43,MATCH('Combustion Reports'!D52,'DOE Stack Loss Data'!$B$4:$B$43)+1,MATCH('Combustion Reports'!D51,'DOE Stack Loss Data'!$C$3:$V$3))-INDEX('DOE Stack Loss Data'!$C$4:$V$43,MATCH('Combustion Reports'!D52,'DOE Stack Loss Data'!$B$4:$B$43),MATCH('Combustion Reports'!D51,'DOE Stack Loss Data'!$C$3:$V$3)))/(INDEX('DOE Stack Loss Data'!$B$4:$B$43,MATCH('Combustion Reports'!D52,'DOE Stack Loss Data'!$B$4:$B$43)+1,1)-INDEX('DOE Stack Loss Data'!$B$4:$B$43,MATCH('Combustion Reports'!D52,'DOE Stack Loss Data'!$B$4:$B$43),1))*('Combustion Reports'!D52-INDEX('DOE Stack Loss Data'!$B$4:$B$43,MATCH('Combustion Reports'!D52,'DOE Stack Loss Data'!$B$4:$B$43),1))+INDEX('DOE Stack Loss Data'!$C$4:$V$43,MATCH('Combustion Reports'!D52,'DOE Stack Loss Data'!$B$4:$B$43),MATCH('Combustion Reports'!D51,'DOE Stack Loss Data'!$C$3:$V$3))),0)</f>
        <v>#DIV/0!</v>
      </c>
      <c r="AW51" s="189" t="e">
        <f>IF('Combustion Reports'!E48&gt;0,1-(((INDEX('DOE Stack Loss Data'!$C$4:$V$43,MATCH('Combustion Reports'!E52,'DOE Stack Loss Data'!$B$4:$B$43)+1,MATCH('Combustion Reports'!E51,'DOE Stack Loss Data'!$C$3:$V$3)+1)-INDEX('DOE Stack Loss Data'!$C$4:$V$43,MATCH('Combustion Reports'!E52,'DOE Stack Loss Data'!$B$4:$B$43),MATCH('Combustion Reports'!E51,'DOE Stack Loss Data'!$C$3:$V$3)+1))/10*('Combustion Reports'!E52-INDEX('DOE Stack Loss Data'!$B$4:$B$43,MATCH('Combustion Reports'!E52,'DOE Stack Loss Data'!$B$4:$B$43),1))+INDEX('DOE Stack Loss Data'!$C$4:$V$43,MATCH('Combustion Reports'!E52,'DOE Stack Loss Data'!$B$4:$B$43),MATCH('Combustion Reports'!E51,'DOE Stack Loss Data'!$C$3:$V$3)+1)-((INDEX('DOE Stack Loss Data'!$C$4:$V$43,MATCH('Combustion Reports'!E52,'DOE Stack Loss Data'!$B$4:$B$43)+1,MATCH('Combustion Reports'!E51,'DOE Stack Loss Data'!$C$3:$V$3))-INDEX('DOE Stack Loss Data'!$C$4:$V$43,MATCH('Combustion Reports'!E52,'DOE Stack Loss Data'!$B$4:$B$43),MATCH('Combustion Reports'!E51,'DOE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Data'!$B$4:$B$43),MATCH('Combustion Reports'!E51,'DOE Stack Loss Data'!$C$3:$V$3))))/(INDEX('DOE Stack Loss Data'!$C$3:$V$3,1,MATCH('Combustion Reports'!E51,'DOE Stack Loss Data'!$C$3:$V$3)+1)-INDEX('DOE Stack Loss Data'!$C$3:$V$3,1,MATCH('Combustion Reports'!E51,'DOE Stack Loss Data'!$C$3:$V$3)))*('Combustion Reports'!E51-INDEX('DOE Stack Loss Data'!$C$3:$V$3,1,MATCH('Combustion Reports'!E51,'DOE Stack Loss Data'!$C$3:$V$3)))+(INDEX('DOE Stack Loss Data'!$C$4:$V$43,MATCH('Combustion Reports'!E52,'DOE Stack Loss Data'!$B$4:$B$43)+1,MATCH('Combustion Reports'!E51,'DOE Stack Loss Data'!$C$3:$V$3))-INDEX('DOE Stack Loss Data'!$C$4:$V$43,MATCH('Combustion Reports'!E52,'DOE Stack Loss Data'!$B$4:$B$43),MATCH('Combustion Reports'!E51,'DOE Stack Loss Data'!$C$3:$V$3)))/(INDEX('DOE Stack Loss Data'!$B$4:$B$43,MATCH('Combustion Reports'!E52,'DOE Stack Loss Data'!$B$4:$B$43)+1,1)-INDEX('DOE Stack Loss Data'!$B$4:$B$43,MATCH('Combustion Reports'!E52,'DOE Stack Loss Data'!$B$4:$B$43),1))*('Combustion Reports'!E52-INDEX('DOE Stack Loss Data'!$B$4:$B$43,MATCH('Combustion Reports'!E52,'DOE Stack Loss Data'!$B$4:$B$43),1))+INDEX('DOE Stack Loss Data'!$C$4:$V$43,MATCH('Combustion Reports'!E52,'DOE Stack Loss Data'!$B$4:$B$43),MATCH('Combustion Reports'!E51,'DOE Stack Loss Data'!$C$3:$V$3))),0)</f>
        <v>#DIV/0!</v>
      </c>
      <c r="AX51" s="189" t="e">
        <f>IF('Combustion Reports'!F48&gt;0,1-(((INDEX('DOE Stack Loss Data'!$C$4:$V$43,MATCH('Combustion Reports'!F52,'DOE Stack Loss Data'!$B$4:$B$43)+1,MATCH('Combustion Reports'!F51,'DOE Stack Loss Data'!$C$3:$V$3)+1)-INDEX('DOE Stack Loss Data'!$C$4:$V$43,MATCH('Combustion Reports'!F52,'DOE Stack Loss Data'!$B$4:$B$43),MATCH('Combustion Reports'!F51,'DOE Stack Loss Data'!$C$3:$V$3)+1))/10*('Combustion Reports'!F52-INDEX('DOE Stack Loss Data'!$B$4:$B$43,MATCH('Combustion Reports'!F52,'DOE Stack Loss Data'!$B$4:$B$43),1))+INDEX('DOE Stack Loss Data'!$C$4:$V$43,MATCH('Combustion Reports'!F52,'DOE Stack Loss Data'!$B$4:$B$43),MATCH('Combustion Reports'!F51,'DOE Stack Loss Data'!$C$3:$V$3)+1)-((INDEX('DOE Stack Loss Data'!$C$4:$V$43,MATCH('Combustion Reports'!F52,'DOE Stack Loss Data'!$B$4:$B$43)+1,MATCH('Combustion Reports'!F51,'DOE Stack Loss Data'!$C$3:$V$3))-INDEX('DOE Stack Loss Data'!$C$4:$V$43,MATCH('Combustion Reports'!F52,'DOE Stack Loss Data'!$B$4:$B$43),MATCH('Combustion Reports'!F51,'DOE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Data'!$B$4:$B$43),MATCH('Combustion Reports'!F51,'DOE Stack Loss Data'!$C$3:$V$3))))/(INDEX('DOE Stack Loss Data'!$C$3:$V$3,1,MATCH('Combustion Reports'!F51,'DOE Stack Loss Data'!$C$3:$V$3)+1)-INDEX('DOE Stack Loss Data'!$C$3:$V$3,1,MATCH('Combustion Reports'!F51,'DOE Stack Loss Data'!$C$3:$V$3)))*('Combustion Reports'!F51-INDEX('DOE Stack Loss Data'!$C$3:$V$3,1,MATCH('Combustion Reports'!F51,'DOE Stack Loss Data'!$C$3:$V$3)))+(INDEX('DOE Stack Loss Data'!$C$4:$V$43,MATCH('Combustion Reports'!F52,'DOE Stack Loss Data'!$B$4:$B$43)+1,MATCH('Combustion Reports'!F51,'DOE Stack Loss Data'!$C$3:$V$3))-INDEX('DOE Stack Loss Data'!$C$4:$V$43,MATCH('Combustion Reports'!F52,'DOE Stack Loss Data'!$B$4:$B$43),MATCH('Combustion Reports'!F51,'DOE Stack Loss Data'!$C$3:$V$3)))/(INDEX('DOE Stack Loss Data'!$B$4:$B$43,MATCH('Combustion Reports'!F52,'DOE Stack Loss Data'!$B$4:$B$43)+1,1)-INDEX('DOE Stack Loss Data'!$B$4:$B$43,MATCH('Combustion Reports'!F52,'DOE Stack Loss Data'!$B$4:$B$43),1))*('Combustion Reports'!F52-INDEX('DOE Stack Loss Data'!$B$4:$B$43,MATCH('Combustion Reports'!F52,'DOE Stack Loss Data'!$B$4:$B$43),1))+INDEX('DOE Stack Loss Data'!$C$4:$V$43,MATCH('Combustion Reports'!F52,'DOE Stack Loss Data'!$B$4:$B$43),MATCH('Combustion Reports'!F51,'DOE Stack Loss Data'!$C$3:$V$3))),0)</f>
        <v>#DIV/0!</v>
      </c>
      <c r="AY51" s="189" t="e">
        <f>IF('Combustion Reports'!G48&gt;0,1-(((INDEX('DOE Stack Loss Data'!$C$4:$V$43,MATCH('Combustion Reports'!G52,'DOE Stack Loss Data'!$B$4:$B$43)+1,MATCH('Combustion Reports'!G51,'DOE Stack Loss Data'!$C$3:$V$3)+1)-INDEX('DOE Stack Loss Data'!$C$4:$V$43,MATCH('Combustion Reports'!G52,'DOE Stack Loss Data'!$B$4:$B$43),MATCH('Combustion Reports'!G51,'DOE Stack Loss Data'!$C$3:$V$3)+1))/10*('Combustion Reports'!G52-INDEX('DOE Stack Loss Data'!$B$4:$B$43,MATCH('Combustion Reports'!G52,'DOE Stack Loss Data'!$B$4:$B$43),1))+INDEX('DOE Stack Loss Data'!$C$4:$V$43,MATCH('Combustion Reports'!G52,'DOE Stack Loss Data'!$B$4:$B$43),MATCH('Combustion Reports'!G51,'DOE Stack Loss Data'!$C$3:$V$3)+1)-((INDEX('DOE Stack Loss Data'!$C$4:$V$43,MATCH('Combustion Reports'!G52,'DOE Stack Loss Data'!$B$4:$B$43)+1,MATCH('Combustion Reports'!G51,'DOE Stack Loss Data'!$C$3:$V$3))-INDEX('DOE Stack Loss Data'!$C$4:$V$43,MATCH('Combustion Reports'!G52,'DOE Stack Loss Data'!$B$4:$B$43),MATCH('Combustion Reports'!G51,'DOE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Data'!$B$4:$B$43),MATCH('Combustion Reports'!G51,'DOE Stack Loss Data'!$C$3:$V$3))))/(INDEX('DOE Stack Loss Data'!$C$3:$V$3,1,MATCH('Combustion Reports'!G51,'DOE Stack Loss Data'!$C$3:$V$3)+1)-INDEX('DOE Stack Loss Data'!$C$3:$V$3,1,MATCH('Combustion Reports'!G51,'DOE Stack Loss Data'!$C$3:$V$3)))*('Combustion Reports'!G51-INDEX('DOE Stack Loss Data'!$C$3:$V$3,1,MATCH('Combustion Reports'!G51,'DOE Stack Loss Data'!$C$3:$V$3)))+(INDEX('DOE Stack Loss Data'!$C$4:$V$43,MATCH('Combustion Reports'!G52,'DOE Stack Loss Data'!$B$4:$B$43)+1,MATCH('Combustion Reports'!G51,'DOE Stack Loss Data'!$C$3:$V$3))-INDEX('DOE Stack Loss Data'!$C$4:$V$43,MATCH('Combustion Reports'!G52,'DOE Stack Loss Data'!$B$4:$B$43),MATCH('Combustion Reports'!G51,'DOE Stack Loss Data'!$C$3:$V$3)))/(INDEX('DOE Stack Loss Data'!$B$4:$B$43,MATCH('Combustion Reports'!G52,'DOE Stack Loss Data'!$B$4:$B$43)+1,1)-INDEX('DOE Stack Loss Data'!$B$4:$B$43,MATCH('Combustion Reports'!G52,'DOE Stack Loss Data'!$B$4:$B$43),1))*('Combustion Reports'!G52-INDEX('DOE Stack Loss Data'!$B$4:$B$43,MATCH('Combustion Reports'!G52,'DOE Stack Loss Data'!$B$4:$B$43),1))+INDEX('DOE Stack Loss Data'!$C$4:$V$43,MATCH('Combustion Reports'!G52,'DOE Stack Loss Data'!$B$4:$B$43),MATCH('Combustion Reports'!G51,'DOE Stack Loss Data'!$C$3:$V$3))),0)</f>
        <v>#DIV/0!</v>
      </c>
      <c r="AZ51" s="189" t="e">
        <f>IF('Combustion Reports'!H48&gt;0,1-(((INDEX('DOE Stack Loss Data'!$C$4:$V$43,MATCH('Combustion Reports'!H52,'DOE Stack Loss Data'!$B$4:$B$43)+1,MATCH('Combustion Reports'!H51,'DOE Stack Loss Data'!$C$3:$V$3)+1)-INDEX('DOE Stack Loss Data'!$C$4:$V$43,MATCH('Combustion Reports'!H52,'DOE Stack Loss Data'!$B$4:$B$43),MATCH('Combustion Reports'!H51,'DOE Stack Loss Data'!$C$3:$V$3)+1))/10*('Combustion Reports'!H52-INDEX('DOE Stack Loss Data'!$B$4:$B$43,MATCH('Combustion Reports'!H52,'DOE Stack Loss Data'!$B$4:$B$43),1))+INDEX('DOE Stack Loss Data'!$C$4:$V$43,MATCH('Combustion Reports'!H52,'DOE Stack Loss Data'!$B$4:$B$43),MATCH('Combustion Reports'!H51,'DOE Stack Loss Data'!$C$3:$V$3)+1)-((INDEX('DOE Stack Loss Data'!$C$4:$V$43,MATCH('Combustion Reports'!H52,'DOE Stack Loss Data'!$B$4:$B$43)+1,MATCH('Combustion Reports'!H51,'DOE Stack Loss Data'!$C$3:$V$3))-INDEX('DOE Stack Loss Data'!$C$4:$V$43,MATCH('Combustion Reports'!H52,'DOE Stack Loss Data'!$B$4:$B$43),MATCH('Combustion Reports'!H51,'DOE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Data'!$B$4:$B$43),MATCH('Combustion Reports'!H51,'DOE Stack Loss Data'!$C$3:$V$3))))/(INDEX('DOE Stack Loss Data'!$C$3:$V$3,1,MATCH('Combustion Reports'!H51,'DOE Stack Loss Data'!$C$3:$V$3)+1)-INDEX('DOE Stack Loss Data'!$C$3:$V$3,1,MATCH('Combustion Reports'!H51,'DOE Stack Loss Data'!$C$3:$V$3)))*('Combustion Reports'!H51-INDEX('DOE Stack Loss Data'!$C$3:$V$3,1,MATCH('Combustion Reports'!H51,'DOE Stack Loss Data'!$C$3:$V$3)))+(INDEX('DOE Stack Loss Data'!$C$4:$V$43,MATCH('Combustion Reports'!H52,'DOE Stack Loss Data'!$B$4:$B$43)+1,MATCH('Combustion Reports'!H51,'DOE Stack Loss Data'!$C$3:$V$3))-INDEX('DOE Stack Loss Data'!$C$4:$V$43,MATCH('Combustion Reports'!H52,'DOE Stack Loss Data'!$B$4:$B$43),MATCH('Combustion Reports'!H51,'DOE Stack Loss Data'!$C$3:$V$3)))/(INDEX('DOE Stack Loss Data'!$B$4:$B$43,MATCH('Combustion Reports'!H52,'DOE Stack Loss Data'!$B$4:$B$43)+1,1)-INDEX('DOE Stack Loss Data'!$B$4:$B$43,MATCH('Combustion Reports'!H52,'DOE Stack Loss Data'!$B$4:$B$43),1))*('Combustion Reports'!H52-INDEX('DOE Stack Loss Data'!$B$4:$B$43,MATCH('Combustion Reports'!H52,'DOE Stack Loss Data'!$B$4:$B$43),1))+INDEX('DOE Stack Loss Data'!$C$4:$V$43,MATCH('Combustion Reports'!H52,'DOE Stack Loss Data'!$B$4:$B$43),MATCH('Combustion Reports'!H51,'DOE Stack Loss Data'!$C$3:$V$3))),0)</f>
        <v>#DIV/0!</v>
      </c>
      <c r="BA51" s="189" t="e">
        <f>IF('Combustion Reports'!I48&gt;0,1-(((INDEX('DOE Stack Loss Data'!$C$4:$V$43,MATCH('Combustion Reports'!I52,'DOE Stack Loss Data'!$B$4:$B$43)+1,MATCH('Combustion Reports'!I51,'DOE Stack Loss Data'!$C$3:$V$3)+1)-INDEX('DOE Stack Loss Data'!$C$4:$V$43,MATCH('Combustion Reports'!I52,'DOE Stack Loss Data'!$B$4:$B$43),MATCH('Combustion Reports'!I51,'DOE Stack Loss Data'!$C$3:$V$3)+1))/10*('Combustion Reports'!I52-INDEX('DOE Stack Loss Data'!$B$4:$B$43,MATCH('Combustion Reports'!I52,'DOE Stack Loss Data'!$B$4:$B$43),1))+INDEX('DOE Stack Loss Data'!$C$4:$V$43,MATCH('Combustion Reports'!I52,'DOE Stack Loss Data'!$B$4:$B$43),MATCH('Combustion Reports'!I51,'DOE Stack Loss Data'!$C$3:$V$3)+1)-((INDEX('DOE Stack Loss Data'!$C$4:$V$43,MATCH('Combustion Reports'!I52,'DOE Stack Loss Data'!$B$4:$B$43)+1,MATCH('Combustion Reports'!I51,'DOE Stack Loss Data'!$C$3:$V$3))-INDEX('DOE Stack Loss Data'!$C$4:$V$43,MATCH('Combustion Reports'!I52,'DOE Stack Loss Data'!$B$4:$B$43),MATCH('Combustion Reports'!I51,'DOE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Data'!$B$4:$B$43),MATCH('Combustion Reports'!I51,'DOE Stack Loss Data'!$C$3:$V$3))))/(INDEX('DOE Stack Loss Data'!$C$3:$V$3,1,MATCH('Combustion Reports'!I51,'DOE Stack Loss Data'!$C$3:$V$3)+1)-INDEX('DOE Stack Loss Data'!$C$3:$V$3,1,MATCH('Combustion Reports'!I51,'DOE Stack Loss Data'!$C$3:$V$3)))*('Combustion Reports'!I51-INDEX('DOE Stack Loss Data'!$C$3:$V$3,1,MATCH('Combustion Reports'!I51,'DOE Stack Loss Data'!$C$3:$V$3)))+(INDEX('DOE Stack Loss Data'!$C$4:$V$43,MATCH('Combustion Reports'!I52,'DOE Stack Loss Data'!$B$4:$B$43)+1,MATCH('Combustion Reports'!I51,'DOE Stack Loss Data'!$C$3:$V$3))-INDEX('DOE Stack Loss Data'!$C$4:$V$43,MATCH('Combustion Reports'!I52,'DOE Stack Loss Data'!$B$4:$B$43),MATCH('Combustion Reports'!I51,'DOE Stack Loss Data'!$C$3:$V$3)))/(INDEX('DOE Stack Loss Data'!$B$4:$B$43,MATCH('Combustion Reports'!I52,'DOE Stack Loss Data'!$B$4:$B$43)+1,1)-INDEX('DOE Stack Loss Data'!$B$4:$B$43,MATCH('Combustion Reports'!I52,'DOE Stack Loss Data'!$B$4:$B$43),1))*('Combustion Reports'!I52-INDEX('DOE Stack Loss Data'!$B$4:$B$43,MATCH('Combustion Reports'!I52,'DOE Stack Loss Data'!$B$4:$B$43),1))+INDEX('DOE Stack Loss Data'!$C$4:$V$43,MATCH('Combustion Reports'!I52,'DOE Stack Loss Data'!$B$4:$B$43),MATCH('Combustion Reports'!I51,'DOE Stack Loss Data'!$C$3:$V$3))),0)</f>
        <v>#DIV/0!</v>
      </c>
      <c r="BB51" s="189" t="e">
        <f>IF('Combustion Reports'!J48&gt;0,1-(((INDEX('DOE Stack Loss Data'!$C$4:$V$43,MATCH('Combustion Reports'!J52,'DOE Stack Loss Data'!$B$4:$B$43)+1,MATCH('Combustion Reports'!J51,'DOE Stack Loss Data'!$C$3:$V$3)+1)-INDEX('DOE Stack Loss Data'!$C$4:$V$43,MATCH('Combustion Reports'!J52,'DOE Stack Loss Data'!$B$4:$B$43),MATCH('Combustion Reports'!J51,'DOE Stack Loss Data'!$C$3:$V$3)+1))/10*('Combustion Reports'!J52-INDEX('DOE Stack Loss Data'!$B$4:$B$43,MATCH('Combustion Reports'!J52,'DOE Stack Loss Data'!$B$4:$B$43),1))+INDEX('DOE Stack Loss Data'!$C$4:$V$43,MATCH('Combustion Reports'!J52,'DOE Stack Loss Data'!$B$4:$B$43),MATCH('Combustion Reports'!J51,'DOE Stack Loss Data'!$C$3:$V$3)+1)-((INDEX('DOE Stack Loss Data'!$C$4:$V$43,MATCH('Combustion Reports'!J52,'DOE Stack Loss Data'!$B$4:$B$43)+1,MATCH('Combustion Reports'!J51,'DOE Stack Loss Data'!$C$3:$V$3))-INDEX('DOE Stack Loss Data'!$C$4:$V$43,MATCH('Combustion Reports'!J52,'DOE Stack Loss Data'!$B$4:$B$43),MATCH('Combustion Reports'!J51,'DOE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Data'!$B$4:$B$43),MATCH('Combustion Reports'!J51,'DOE Stack Loss Data'!$C$3:$V$3))))/(INDEX('DOE Stack Loss Data'!$C$3:$V$3,1,MATCH('Combustion Reports'!J51,'DOE Stack Loss Data'!$C$3:$V$3)+1)-INDEX('DOE Stack Loss Data'!$C$3:$V$3,1,MATCH('Combustion Reports'!J51,'DOE Stack Loss Data'!$C$3:$V$3)))*('Combustion Reports'!J51-INDEX('DOE Stack Loss Data'!$C$3:$V$3,1,MATCH('Combustion Reports'!J51,'DOE Stack Loss Data'!$C$3:$V$3)))+(INDEX('DOE Stack Loss Data'!$C$4:$V$43,MATCH('Combustion Reports'!J52,'DOE Stack Loss Data'!$B$4:$B$43)+1,MATCH('Combustion Reports'!J51,'DOE Stack Loss Data'!$C$3:$V$3))-INDEX('DOE Stack Loss Data'!$C$4:$V$43,MATCH('Combustion Reports'!J52,'DOE Stack Loss Data'!$B$4:$B$43),MATCH('Combustion Reports'!J51,'DOE Stack Loss Data'!$C$3:$V$3)))/(INDEX('DOE Stack Loss Data'!$B$4:$B$43,MATCH('Combustion Reports'!J52,'DOE Stack Loss Data'!$B$4:$B$43)+1,1)-INDEX('DOE Stack Loss Data'!$B$4:$B$43,MATCH('Combustion Reports'!J52,'DOE Stack Loss Data'!$B$4:$B$43),1))*('Combustion Reports'!J52-INDEX('DOE Stack Loss Data'!$B$4:$B$43,MATCH('Combustion Reports'!J52,'DOE Stack Loss Data'!$B$4:$B$43),1))+INDEX('DOE Stack Loss Data'!$C$4:$V$43,MATCH('Combustion Reports'!J52,'DOE Stack Loss Data'!$B$4:$B$43),MATCH('Combustion Reports'!J51,'DOE Stack Loss Data'!$C$3:$V$3))),0)</f>
        <v>#DIV/0!</v>
      </c>
      <c r="BC51" s="189" t="e">
        <f>IF('Combustion Reports'!K48&gt;0,1-(((INDEX('DOE Stack Loss Data'!$C$4:$V$43,MATCH('Combustion Reports'!K52,'DOE Stack Loss Data'!$B$4:$B$43)+1,MATCH('Combustion Reports'!K51,'DOE Stack Loss Data'!$C$3:$V$3)+1)-INDEX('DOE Stack Loss Data'!$C$4:$V$43,MATCH('Combustion Reports'!K52,'DOE Stack Loss Data'!$B$4:$B$43),MATCH('Combustion Reports'!K51,'DOE Stack Loss Data'!$C$3:$V$3)+1))/10*('Combustion Reports'!K52-INDEX('DOE Stack Loss Data'!$B$4:$B$43,MATCH('Combustion Reports'!K52,'DOE Stack Loss Data'!$B$4:$B$43),1))+INDEX('DOE Stack Loss Data'!$C$4:$V$43,MATCH('Combustion Reports'!K52,'DOE Stack Loss Data'!$B$4:$B$43),MATCH('Combustion Reports'!K51,'DOE Stack Loss Data'!$C$3:$V$3)+1)-((INDEX('DOE Stack Loss Data'!$C$4:$V$43,MATCH('Combustion Reports'!K52,'DOE Stack Loss Data'!$B$4:$B$43)+1,MATCH('Combustion Reports'!K51,'DOE Stack Loss Data'!$C$3:$V$3))-INDEX('DOE Stack Loss Data'!$C$4:$V$43,MATCH('Combustion Reports'!K52,'DOE Stack Loss Data'!$B$4:$B$43),MATCH('Combustion Reports'!K51,'DOE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Data'!$B$4:$B$43),MATCH('Combustion Reports'!K51,'DOE Stack Loss Data'!$C$3:$V$3))))/(INDEX('DOE Stack Loss Data'!$C$3:$V$3,1,MATCH('Combustion Reports'!K51,'DOE Stack Loss Data'!$C$3:$V$3)+1)-INDEX('DOE Stack Loss Data'!$C$3:$V$3,1,MATCH('Combustion Reports'!K51,'DOE Stack Loss Data'!$C$3:$V$3)))*('Combustion Reports'!K51-INDEX('DOE Stack Loss Data'!$C$3:$V$3,1,MATCH('Combustion Reports'!K51,'DOE Stack Loss Data'!$C$3:$V$3)))+(INDEX('DOE Stack Loss Data'!$C$4:$V$43,MATCH('Combustion Reports'!K52,'DOE Stack Loss Data'!$B$4:$B$43)+1,MATCH('Combustion Reports'!K51,'DOE Stack Loss Data'!$C$3:$V$3))-INDEX('DOE Stack Loss Data'!$C$4:$V$43,MATCH('Combustion Reports'!K52,'DOE Stack Loss Data'!$B$4:$B$43),MATCH('Combustion Reports'!K51,'DOE Stack Loss Data'!$C$3:$V$3)))/(INDEX('DOE Stack Loss Data'!$B$4:$B$43,MATCH('Combustion Reports'!K52,'DOE Stack Loss Data'!$B$4:$B$43)+1,1)-INDEX('DOE Stack Loss Data'!$B$4:$B$43,MATCH('Combustion Reports'!K52,'DOE Stack Loss Data'!$B$4:$B$43),1))*('Combustion Reports'!K52-INDEX('DOE Stack Loss Data'!$B$4:$B$43,MATCH('Combustion Reports'!K52,'DOE Stack Loss Data'!$B$4:$B$43),1))+INDEX('DOE Stack Loss Data'!$C$4:$V$43,MATCH('Combustion Reports'!K52,'DOE Stack Loss Data'!$B$4:$B$43),MATCH('Combustion Reports'!K51,'DOE Stack Loss Data'!$C$3:$V$3))),0)</f>
        <v>#DIV/0!</v>
      </c>
      <c r="BD51" s="190" t="e">
        <f>IF('Combustion Reports'!L48&gt;0,1-(((INDEX('DOE Stack Loss Data'!$C$4:$V$43,MATCH('Combustion Reports'!L52,'DOE Stack Loss Data'!$B$4:$B$43)+1,MATCH('Combustion Reports'!L51,'DOE Stack Loss Data'!$C$3:$V$3)+1)-INDEX('DOE Stack Loss Data'!$C$4:$V$43,MATCH('Combustion Reports'!L52,'DOE Stack Loss Data'!$B$4:$B$43),MATCH('Combustion Reports'!L51,'DOE Stack Loss Data'!$C$3:$V$3)+1))/10*('Combustion Reports'!L52-INDEX('DOE Stack Loss Data'!$B$4:$B$43,MATCH('Combustion Reports'!L52,'DOE Stack Loss Data'!$B$4:$B$43),1))+INDEX('DOE Stack Loss Data'!$C$4:$V$43,MATCH('Combustion Reports'!L52,'DOE Stack Loss Data'!$B$4:$B$43),MATCH('Combustion Reports'!L51,'DOE Stack Loss Data'!$C$3:$V$3)+1)-((INDEX('DOE Stack Loss Data'!$C$4:$V$43,MATCH('Combustion Reports'!L52,'DOE Stack Loss Data'!$B$4:$B$43)+1,MATCH('Combustion Reports'!L51,'DOE Stack Loss Data'!$C$3:$V$3))-INDEX('DOE Stack Loss Data'!$C$4:$V$43,MATCH('Combustion Reports'!L52,'DOE Stack Loss Data'!$B$4:$B$43),MATCH('Combustion Reports'!L51,'DOE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Data'!$B$4:$B$43),MATCH('Combustion Reports'!L51,'DOE Stack Loss Data'!$C$3:$V$3))))/(INDEX('DOE Stack Loss Data'!$C$3:$V$3,1,MATCH('Combustion Reports'!L51,'DOE Stack Loss Data'!$C$3:$V$3)+1)-INDEX('DOE Stack Loss Data'!$C$3:$V$3,1,MATCH('Combustion Reports'!L51,'DOE Stack Loss Data'!$C$3:$V$3)))*('Combustion Reports'!L51-INDEX('DOE Stack Loss Data'!$C$3:$V$3,1,MATCH('Combustion Reports'!L51,'DOE Stack Loss Data'!$C$3:$V$3)))+(INDEX('DOE Stack Loss Data'!$C$4:$V$43,MATCH('Combustion Reports'!L52,'DOE Stack Loss Data'!$B$4:$B$43)+1,MATCH('Combustion Reports'!L51,'DOE Stack Loss Data'!$C$3:$V$3))-INDEX('DOE Stack Loss Data'!$C$4:$V$43,MATCH('Combustion Reports'!L52,'DOE Stack Loss Data'!$B$4:$B$43),MATCH('Combustion Reports'!L51,'DOE Stack Loss Data'!$C$3:$V$3)))/(INDEX('DOE Stack Loss Data'!$B$4:$B$43,MATCH('Combustion Reports'!L52,'DOE Stack Loss Data'!$B$4:$B$43)+1,1)-INDEX('DOE Stack Loss Data'!$B$4:$B$43,MATCH('Combustion Reports'!L52,'DOE Stack Loss Data'!$B$4:$B$43),1))*('Combustion Reports'!L52-INDEX('DOE Stack Loss Data'!$B$4:$B$43,MATCH('Combustion Reports'!L52,'DOE Stack Loss Data'!$B$4:$B$43),1))+INDEX('DOE Stack Loss Data'!$C$4:$V$43,MATCH('Combustion Reports'!L52,'DOE Stack Loss Data'!$B$4:$B$43),MATCH('Combustion Reports'!L51,'DOE Stack Loss Data'!$C$3:$V$3))),0)</f>
        <v>#DIV/0!</v>
      </c>
    </row>
  </sheetData>
  <customSheetViews>
    <customSheetView guid="{E7ACAE69-9EF1-4C13-8DE7-715E540F83CD}" scale="80" state="hidden">
      <pageMargins left="0.7" right="0.7" top="0.75" bottom="0.75" header="0.3" footer="0.3"/>
    </customSheetView>
  </customSheetViews>
  <mergeCells count="16">
    <mergeCell ref="B2:N2"/>
    <mergeCell ref="P2:AB2"/>
    <mergeCell ref="AD2:AP2"/>
    <mergeCell ref="AR2:BD2"/>
    <mergeCell ref="B3:N3"/>
    <mergeCell ref="P3:AB3"/>
    <mergeCell ref="AD3:AP3"/>
    <mergeCell ref="AR3:BD3"/>
    <mergeCell ref="AR51:AT51"/>
    <mergeCell ref="B51:D51"/>
    <mergeCell ref="P51:R51"/>
    <mergeCell ref="AD51:AF51"/>
    <mergeCell ref="B27:N27"/>
    <mergeCell ref="P27:AB27"/>
    <mergeCell ref="AD27:AP27"/>
    <mergeCell ref="AR27:BD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b316f4c-d27c-4caa-be00-51fe01ca5845">J6QDHUS4PFW7-94-7184</_dlc_DocId>
    <_dlc_DocIdUrl xmlns="cb316f4c-d27c-4caa-be00-51fe01ca5845">
      <Url>https://rsgrp.sharepoint.com/programs/nicor/_layouts/DocIdRedir.aspx?ID=J6QDHUS4PFW7-94-7184</Url>
      <Description>J6QDHUS4PFW7-94-7184</Description>
    </_dlc_DocIdUrl>
    <Project xmlns="cb316f4c-d27c-4caa-be00-51fe01ca5845" xsi:nil="true"/>
    <TaxCatchAll xmlns="cb316f4c-d27c-4caa-be00-51fe01ca5845"/>
    <Functional_x0020_Area xmlns="cb316f4c-d27c-4caa-be00-51fe01ca5845">General</Functional_x0020_Area>
    <TaxKeywordTaxHTField xmlns="cb316f4c-d27c-4caa-be00-51fe01ca5845">
      <Terms xmlns="http://schemas.microsoft.com/office/infopath/2007/PartnerControls"/>
    </TaxKeywordTaxHTField>
    <hfffeaa9c5824127ba3577f609ae9af9 xmlns="cb316f4c-d27c-4caa-be00-51fe01ca5845">
      <Terms xmlns="http://schemas.microsoft.com/office/infopath/2007/PartnerControls"/>
    </hfffeaa9c5824127ba3577f609ae9af9>
    <Document_x0020_Type xmlns="cb316f4c-d27c-4caa-be00-51fe01ca5845">Internal Documentation</Document_x0020_Type>
    <External_x0020_Author xmlns="cb316f4c-d27c-4caa-be00-51fe01ca584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DB9C883FEE0C4682648D364F0C21B4" ma:contentTypeVersion="9" ma:contentTypeDescription="Create a new document." ma:contentTypeScope="" ma:versionID="c88f26923e1b0a4daad567b9b2d2bbb2">
  <xsd:schema xmlns:xsd="http://www.w3.org/2001/XMLSchema" xmlns:xs="http://www.w3.org/2001/XMLSchema" xmlns:p="http://schemas.microsoft.com/office/2006/metadata/properties" xmlns:ns2="cb316f4c-d27c-4caa-be00-51fe01ca5845" targetNamespace="http://schemas.microsoft.com/office/2006/metadata/properties" ma:root="true" ma:fieldsID="d1ad777312e539df746bee7dbbd56990" ns2:_="">
    <xsd:import namespace="cb316f4c-d27c-4caa-be00-51fe01ca5845"/>
    <xsd:element name="properties">
      <xsd:complexType>
        <xsd:sequence>
          <xsd:element name="documentManagement">
            <xsd:complexType>
              <xsd:all>
                <xsd:element ref="ns2:_dlc_DocId" minOccurs="0"/>
                <xsd:element ref="ns2:_dlc_DocIdUrl" minOccurs="0"/>
                <xsd:element ref="ns2:_dlc_DocIdPersistId" minOccurs="0"/>
                <xsd:element ref="ns2:TaxKeywordTaxHTField" minOccurs="0"/>
                <xsd:element ref="ns2:TaxCatchAll" minOccurs="0"/>
                <xsd:element ref="ns2:Functional_x0020_Area" minOccurs="0"/>
                <xsd:element ref="ns2:External_x0020_Author" minOccurs="0"/>
                <xsd:element ref="ns2:Document_x0020_Type" minOccurs="0"/>
                <xsd:element ref="ns2:hfffeaa9c5824127ba3577f609ae9af9" minOccurs="0"/>
                <xsd:element ref="ns2: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16f4c-d27c-4caa-be00-51fe01ca58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2" nillable="true" ma:taxonomy="true" ma:internalName="TaxKeywordTaxHTField" ma:taxonomyFieldName="TaxKeyword" ma:displayName="Enterprise Keywords" ma:fieldId="{23f27201-bee3-471e-b2e7-b64fd8b7ca38}" ma:taxonomyMulti="true" ma:sspId="c38a55ac-fd05-48e4-9683-b18d8e1f48a2"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description="" ma:hidden="true" ma:list="{5b44f8fc-2e54-4e2c-8573-db0d3e7941ea}" ma:internalName="TaxCatchAll" ma:showField="CatchAllData" ma:web="cb316f4c-d27c-4caa-be00-51fe01ca5845">
      <xsd:complexType>
        <xsd:complexContent>
          <xsd:extension base="dms:MultiChoiceLookup">
            <xsd:sequence>
              <xsd:element name="Value" type="dms:Lookup" maxOccurs="unbounded" minOccurs="0" nillable="true"/>
            </xsd:sequence>
          </xsd:extension>
        </xsd:complexContent>
      </xsd:complexType>
    </xsd:element>
    <xsd:element name="Functional_x0020_Area" ma:index="14" nillable="true" ma:displayName="Functional Area" ma:default="General" ma:format="Dropdown" ma:internalName="Functional_x0020_Area">
      <xsd:simpleType>
        <xsd:union memberTypes="dms:Text">
          <xsd:simpleType>
            <xsd:restriction base="dms:Choice">
              <xsd:enumeration value="General"/>
              <xsd:enumeration value="Business Development"/>
              <xsd:enumeration value="Contracts"/>
              <xsd:enumeration value="Planning &amp; Analysis"/>
              <xsd:enumeration value="Information Services"/>
              <xsd:enumeration value="Marketing"/>
              <xsd:enumeration value="Operations &amp; Management"/>
              <xsd:enumeration value="Outreach"/>
              <xsd:enumeration value="Program Design"/>
              <xsd:enumeration value="Rebate Processing"/>
              <xsd:enumeration value="Communications"/>
              <xsd:enumeration value="Engineering"/>
              <xsd:enumeration value="Human Resources"/>
            </xsd:restriction>
          </xsd:simpleType>
        </xsd:union>
      </xsd:simpleType>
    </xsd:element>
    <xsd:element name="External_x0020_Author" ma:index="15" nillable="true" ma:displayName="External Author" ma:description="Who owns and sourced this document?  Enter this field ONLY if it is NOT RSG-authored.  E.g. was this a template that came from the Client?  Could also include comments and marked-up documentation from reviewers." ma:format="Dropdown" ma:internalName="External_x0020_Author">
      <xsd:simpleType>
        <xsd:union memberTypes="dms:Text">
          <xsd:simpleType>
            <xsd:restriction base="dms:Choice">
              <xsd:enumeration value="Wisconsin FOE"/>
              <xsd:enumeration value="Shaw"/>
              <xsd:enumeration value="EGIA"/>
              <xsd:enumeration value="Trade Allies"/>
              <xsd:enumeration value="Outreach Partners (Home Depot, etc..)"/>
              <xsd:enumeration value="Other (can be filled-in)"/>
            </xsd:restriction>
          </xsd:simpleType>
        </xsd:union>
      </xsd:simpleType>
    </xsd:element>
    <xsd:element name="Document_x0020_Type" ma:index="16" nillable="true" ma:displayName="Document Type" ma:default="Internal Documentation" ma:description="What type of document is this?  Is this for tracking communications and emails with" ma:format="Dropdown" ma:internalName="Document_x0020_Type">
      <xsd:simpleType>
        <xsd:union memberTypes="dms:Text">
          <xsd:simpleType>
            <xsd:restriction base="dms:Choice">
              <xsd:enumeration value="Internal Documentation"/>
              <xsd:enumeration value="Client Deliverable"/>
              <xsd:enumeration value="Partner and Client Communications (docs, emails, notes from phone calls, etc..)"/>
              <xsd:enumeration value="Meeting Notes and Agendas"/>
              <xsd:enumeration value="Proposal"/>
              <xsd:enumeration value="Contract"/>
              <xsd:enumeration value="Deliverable Template"/>
            </xsd:restriction>
          </xsd:simpleType>
        </xsd:union>
      </xsd:simpleType>
    </xsd:element>
    <xsd:element name="hfffeaa9c5824127ba3577f609ae9af9" ma:index="18" nillable="true" ma:taxonomy="true" ma:internalName="hfffeaa9c5824127ba3577f609ae9af9" ma:taxonomyFieldName="Program" ma:displayName="Program" ma:default="" ma:fieldId="{1fffeaa9-c582-4127-ba35-77f609ae9af9}" ma:taxonomyMulti="true" ma:sspId="c38a55ac-fd05-48e4-9683-b18d8e1f48a2" ma:termSetId="a9d341d8-19d3-4386-83bc-6c8dbb1674b6" ma:anchorId="00000000-0000-0000-0000-000000000000" ma:open="false" ma:isKeyword="false">
      <xsd:complexType>
        <xsd:sequence>
          <xsd:element ref="pc:Terms" minOccurs="0" maxOccurs="1"/>
        </xsd:sequence>
      </xsd:complexType>
    </xsd:element>
    <xsd:element name="Project" ma:index="19" nillable="true" ma:displayName="Project" ma:format="Dropdown" ma:internalName="Project">
      <xsd:simpleType>
        <xsd:union memberTypes="dms:Text">
          <xsd:simpleType>
            <xsd:restriction base="dms:Choice">
              <xsd:enumeration value="Program Launch"/>
              <xsd:enumeration value="Focus On Energy - Program Launch"/>
              <xsd:enumeration value="IS - General"/>
              <xsd:enumeration value="IS - Rebate Processing"/>
              <xsd:enumeration value="IS - Sharepoint 2010 Migration"/>
              <xsd:enumeration value="Market Segmentation"/>
              <xsd:enumeration value="Business Calculator"/>
              <xsd:enumeration value="Contractor Circle"/>
              <xsd:enumeration value="Preps - Program Management"/>
              <xsd:enumeration value="Proposals - ComEd C and I"/>
              <xsd:enumeration value="Program Launch"/>
              <xsd:enumeration value="New SharePoint Launch"/>
              <xsd:enumeration value="Res Boiler Promo"/>
              <xsd:enumeration value="Customer Experience Survey"/>
              <xsd:enumeration value="Spray Valves"/>
              <xsd:enumeration value="Proposal"/>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E6B9061-F9BD-4FA2-9D0C-726D9F349D5A}">
  <ds:schemaRefs>
    <ds:schemaRef ds:uri="http://schemas.microsoft.com/sharepoint/v3/contenttype/forms"/>
  </ds:schemaRefs>
</ds:datastoreItem>
</file>

<file path=customXml/itemProps2.xml><?xml version="1.0" encoding="utf-8"?>
<ds:datastoreItem xmlns:ds="http://schemas.openxmlformats.org/officeDocument/2006/customXml" ds:itemID="{CCB39495-F957-4D0D-B2D0-82E95F29A2C9}">
  <ds:schemaRefs>
    <ds:schemaRef ds:uri="cb316f4c-d27c-4caa-be00-51fe01ca5845"/>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D849AE0-8F8A-4268-B551-85898B7BA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16f4c-d27c-4caa-be00-51fe01ca5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37E251-CABF-40E3-8ADF-5E64CC3CBF5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Measure Savings</vt:lpstr>
      <vt:lpstr>Inputs</vt:lpstr>
      <vt:lpstr>Utility Data</vt:lpstr>
      <vt:lpstr>Combustion Reports</vt:lpstr>
      <vt:lpstr>Baseline</vt:lpstr>
      <vt:lpstr>Proposed</vt:lpstr>
      <vt:lpstr>Baseline Efficiency</vt:lpstr>
      <vt:lpstr>Proposed Efficiency</vt:lpstr>
      <vt:lpstr>Baseline Cycling Losses</vt:lpstr>
      <vt:lpstr>Proposed Cycling Losses</vt:lpstr>
      <vt:lpstr>Radiation Losses</vt:lpstr>
      <vt:lpstr>DOE Stack Loss Data</vt:lpstr>
      <vt:lpstr>AMBA Radiation Loss Chart</vt:lpstr>
      <vt:lpstr>H2O P sat</vt:lpstr>
    </vt:vector>
  </TitlesOfParts>
  <Company>Enovity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Dahlquist</dc:creator>
  <cp:lastModifiedBy>Jeremy Selwyn</cp:lastModifiedBy>
  <cp:lastPrinted>2013-04-04T04:00:21Z</cp:lastPrinted>
  <dcterms:created xsi:type="dcterms:W3CDTF">2005-12-15T00:20:12Z</dcterms:created>
  <dcterms:modified xsi:type="dcterms:W3CDTF">2014-07-07T17:46:11Z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4a358593-38a2-48bb-b2b0-b6b6ec150787</vt:lpwstr>
  </property>
  <property fmtid="{D5CDD505-2E9C-101B-9397-08002B2CF9AE}" pid="3" name="ContentTypeId">
    <vt:lpwstr>0x0101003EDB9C883FEE0C4682648D364F0C21B4</vt:lpwstr>
  </property>
  <property fmtid="{D5CDD505-2E9C-101B-9397-08002B2CF9AE}" pid="4" name="TaxKeyword">
    <vt:lpwstr/>
  </property>
  <property fmtid="{D5CDD505-2E9C-101B-9397-08002B2CF9AE}" pid="5" name="Program">
    <vt:lpwstr/>
  </property>
  <property fmtid="{D5CDD505-2E9C-101B-9397-08002B2CF9AE}" pid="6" name="_AdHocReviewCycleID">
    <vt:i4>-1974401014</vt:i4>
  </property>
  <property fmtid="{D5CDD505-2E9C-101B-9397-08002B2CF9AE}" pid="7" name="_NewReviewCycle">
    <vt:lpwstr/>
  </property>
  <property fmtid="{D5CDD505-2E9C-101B-9397-08002B2CF9AE}" pid="8" name="_EmailSubject">
    <vt:lpwstr>Calculators have our old logo</vt:lpwstr>
  </property>
  <property fmtid="{D5CDD505-2E9C-101B-9397-08002B2CF9AE}" pid="9" name="_AuthorEmail">
    <vt:lpwstr>Mary.Nokes@clearesult.com</vt:lpwstr>
  </property>
  <property fmtid="{D5CDD505-2E9C-101B-9397-08002B2CF9AE}" pid="10" name="_AuthorEmailDisplayName">
    <vt:lpwstr>Mary Nokes</vt:lpwstr>
  </property>
  <property fmtid="{D5CDD505-2E9C-101B-9397-08002B2CF9AE}" pid="11" name="_PreviousAdHocReviewCycleID">
    <vt:i4>2011321895</vt:i4>
  </property>
</Properties>
</file>